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GARITA\Desktop\IDEP\IDEP\INFORME PORMENORIZADO\2022\2 semestre\"/>
    </mc:Choice>
  </mc:AlternateContent>
  <bookViews>
    <workbookView xWindow="0" yWindow="0" windowWidth="20490" windowHeight="6705" firstSheet="8" activeTab="8"/>
  </bookViews>
  <sheets>
    <sheet name="Instructivo" sheetId="1" state="hidden" r:id="rId1"/>
    <sheet name="Definiciones" sheetId="2" state="hidden" r:id="rId2"/>
    <sheet name="Analisis de Resultados" sheetId="3" state="hidden" r:id="rId3"/>
    <sheet name="Ambiente de Control" sheetId="4" state="hidden" r:id="rId4"/>
    <sheet name="Evaluación de riesgos" sheetId="5" state="hidden" r:id="rId5"/>
    <sheet name="Actividades de control" sheetId="6" state="hidden" r:id="rId6"/>
    <sheet name="Info y Comunicación" sheetId="7" state="hidden" r:id="rId7"/>
    <sheet name="Actividades de Monitoreo" sheetId="8" state="hidden" r:id="rId8"/>
    <sheet name="Conclusiones" sheetId="9" r:id="rId9"/>
    <sheet name="Hoja1" sheetId="10" state="hidden" r:id="rId10"/>
  </sheets>
  <definedNames>
    <definedName name="_296" localSheetId="2">#REF!</definedName>
    <definedName name="_296">#REF!</definedName>
    <definedName name="_304" localSheetId="2">#REF!</definedName>
    <definedName name="_304">#REF!</definedName>
    <definedName name="_312" localSheetId="2">#REF!</definedName>
    <definedName name="_312">#REF!</definedName>
    <definedName name="_320" localSheetId="2">#REF!</definedName>
    <definedName name="_320">#REF!</definedName>
    <definedName name="_336" localSheetId="2">#REF!</definedName>
    <definedName name="_336">#REF!</definedName>
    <definedName name="_344" localSheetId="2">#REF!</definedName>
    <definedName name="_344">#REF!</definedName>
    <definedName name="_352" localSheetId="2">#REF!</definedName>
    <definedName name="_352">#REF!</definedName>
    <definedName name="_522" localSheetId="2">#REF!</definedName>
    <definedName name="_522">#REF!</definedName>
    <definedName name="_530" localSheetId="2">#REF!</definedName>
    <definedName name="_530">#REF!</definedName>
    <definedName name="_546" localSheetId="2">#REF!</definedName>
    <definedName name="_546">#REF!</definedName>
    <definedName name="_554" localSheetId="2">#REF!</definedName>
    <definedName name="_554">#REF!</definedName>
    <definedName name="_562" localSheetId="2">#REF!</definedName>
    <definedName name="_562">#REF!</definedName>
    <definedName name="_xlnm._FilterDatabase" localSheetId="5" hidden="1">'Actividades de control'!$C$1:$C$102</definedName>
    <definedName name="_xlnm._FilterDatabase" localSheetId="6" hidden="1">'Info y Comunicación'!$C$1:$C$129</definedName>
    <definedName name="_Key1" localSheetId="2">#REF!</definedName>
    <definedName name="_Key1">#REF!</definedName>
    <definedName name="_Key2" localSheetId="2">#REF!</definedName>
    <definedName name="_Key2">#REF!</definedName>
    <definedName name="_Parse_Out" localSheetId="2">#REF!</definedName>
    <definedName name="_Parse_Out">#REF!</definedName>
    <definedName name="_Sort" localSheetId="2">#REF!</definedName>
    <definedName name="_Sort">#REF!</definedName>
    <definedName name="A_IMPRESIÓN_IM" localSheetId="2">#REF!</definedName>
    <definedName name="A_IMPRESIÓN_IM">#REF!</definedName>
    <definedName name="A205_" localSheetId="2">#REF!</definedName>
    <definedName name="A205_">#REF!</definedName>
    <definedName name="A242_" localSheetId="2">#REF!</definedName>
    <definedName name="A242_">#REF!</definedName>
    <definedName name="A255_" localSheetId="2">#REF!</definedName>
    <definedName name="A255_">#REF!</definedName>
    <definedName name="A498_" localSheetId="2">#REF!</definedName>
    <definedName name="A498_">#REF!</definedName>
    <definedName name="A534_">#REF!</definedName>
    <definedName name="A598_" localSheetId="2">#REF!</definedName>
    <definedName name="A598_">#REF!</definedName>
    <definedName name="A641_" localSheetId="2">#REF!</definedName>
    <definedName name="A641_">#REF!</definedName>
    <definedName name="A68_" localSheetId="2">#REF!</definedName>
    <definedName name="A68_">#REF!</definedName>
    <definedName name="A784_" localSheetId="2">#REF!</definedName>
    <definedName name="A784_">#REF!</definedName>
    <definedName name="ACCIONISTASTOTAL" localSheetId="2">#REF!</definedName>
    <definedName name="ACCIONISTASTOTAL">#REF!</definedName>
    <definedName name="Accounts" localSheetId="2">#REF!</definedName>
    <definedName name="Accounts">#REF!</definedName>
    <definedName name="Accrual___payment_of_dividends" localSheetId="2">#REF!</definedName>
    <definedName name="Accrual___payment_of_dividends">#REF!</definedName>
    <definedName name="ACT" localSheetId="2">#REF!</definedName>
    <definedName name="ACT">#REF!</definedName>
    <definedName name="AFANT" localSheetId="2">#REF!</definedName>
    <definedName name="AFANT">#REF!</definedName>
    <definedName name="AFHOY" localSheetId="2">#REF!</definedName>
    <definedName name="AFHOY">#REF!</definedName>
    <definedName name="ahaccionistas01" localSheetId="2">#REF!</definedName>
    <definedName name="ahaccionistas01">#REF!</definedName>
    <definedName name="AJPAAG" localSheetId="2">#REF!</definedName>
    <definedName name="AJPAAG">#REF!</definedName>
    <definedName name="año" localSheetId="2">#REF!</definedName>
    <definedName name="año">#REF!</definedName>
    <definedName name="AÑO_A_PROCESAR" localSheetId="2">#REF!</definedName>
    <definedName name="AÑO_A_PROCESAR">#REF!</definedName>
    <definedName name="año1" localSheetId="2">#REF!</definedName>
    <definedName name="año1">#REF!</definedName>
    <definedName name="AÑOS_A_PROCESAR" localSheetId="2">#REF!</definedName>
    <definedName name="AÑOS_A_PROCESAR">#REF!</definedName>
    <definedName name="AppName" localSheetId="2">#REF!</definedName>
    <definedName name="AppName">#REF!</definedName>
    <definedName name="Área_de_impresión1" localSheetId="2">#REF!</definedName>
    <definedName name="Área_de_impresión1">#REF!</definedName>
    <definedName name="AS2TickmarkLS" localSheetId="2">#REF!</definedName>
    <definedName name="AS2TickmarkLS">#REF!</definedName>
    <definedName name="ASFSD" localSheetId="2">#REF!</definedName>
    <definedName name="ASFSD">#REF!</definedName>
    <definedName name="Assertions" localSheetId="2">#REF!</definedName>
    <definedName name="Assertions">#REF!</definedName>
    <definedName name="BASE" localSheetId="2">#REF!</definedName>
    <definedName name="BASE">#REF!</definedName>
    <definedName name="BCE" localSheetId="2">#REF!</definedName>
    <definedName name="BCE">#REF!</definedName>
    <definedName name="BCEBONOS" localSheetId="2">#REF!</definedName>
    <definedName name="BCEBONOS">#REF!</definedName>
    <definedName name="BCECAMBIOS" localSheetId="2">#REF!</definedName>
    <definedName name="BCECAMBIOS">#REF!</definedName>
    <definedName name="BCEEMPRESA" localSheetId="2">#REF!</definedName>
    <definedName name="BCEEMPRESA">#REF!</definedName>
    <definedName name="BCERENTA" localSheetId="2">#REF!</definedName>
    <definedName name="BCERENTA">#REF!</definedName>
    <definedName name="BCETESOROS" localSheetId="2">#REF!</definedName>
    <definedName name="BCETESOROS">#REF!</definedName>
    <definedName name="BLOQUE" localSheetId="2">#REF!</definedName>
    <definedName name="BLOQUE">#REF!</definedName>
    <definedName name="BuiltIn_Print_Area___0" localSheetId="2">#REF!</definedName>
    <definedName name="BuiltIn_Print_Area___0">#REF!</definedName>
    <definedName name="BuiltIn_Print_Titles___0" localSheetId="2">#REF!</definedName>
    <definedName name="BuiltIn_Print_Titles___0">#REF!</definedName>
    <definedName name="CALCULO" localSheetId="2">#REF!</definedName>
    <definedName name="CALCULO">#REF!</definedName>
    <definedName name="CAR" localSheetId="2">#REF!</definedName>
    <definedName name="CAR">#REF!</definedName>
    <definedName name="CAVR" localSheetId="2">#REF!</definedName>
    <definedName name="CAVR">#REF!</definedName>
    <definedName name="cdtaccinistas01" localSheetId="2">#REF!</definedName>
    <definedName name="cdtaccinistas01">#REF!</definedName>
    <definedName name="CO.Otros_Cuentas" localSheetId="2">#REF!</definedName>
    <definedName name="CO.Otros_Cuentas">#REF!</definedName>
    <definedName name="CO.Otros_Monto" localSheetId="2">#REF!</definedName>
    <definedName name="CO.Otros_Monto">#REF!</definedName>
    <definedName name="CO.Riesgo_Cuentas" localSheetId="2">#REF!</definedName>
    <definedName name="CO.Riesgo_Cuentas">#REF!</definedName>
    <definedName name="CO.Riesgo_Monto" localSheetId="2">#REF!</definedName>
    <definedName name="CO.Riesgo_Monto">#REF!</definedName>
    <definedName name="CO.Tesoreria_Cuentas" localSheetId="2">#REF!</definedName>
    <definedName name="CO.Tesoreria_Cuentas">#REF!</definedName>
    <definedName name="COMP3CM" localSheetId="2">#REF!</definedName>
    <definedName name="COMP3CM">#REF!</definedName>
    <definedName name="COMP3PM" localSheetId="2">#REF!</definedName>
    <definedName name="COMP3PM">#REF!</definedName>
    <definedName name="COMP3PY" localSheetId="2">#REF!</definedName>
    <definedName name="COMP3PY">#REF!</definedName>
    <definedName name="COMPCM" localSheetId="2">#REF!</definedName>
    <definedName name="COMPCM">#REF!</definedName>
    <definedName name="COMPPM" localSheetId="2">#REF!</definedName>
    <definedName name="COMPPM">#REF!</definedName>
    <definedName name="COMPPY" localSheetId="2">#REF!</definedName>
    <definedName name="COMPPY">#REF!</definedName>
    <definedName name="con10_partic" localSheetId="2">#REF!</definedName>
    <definedName name="con10_partic">#REF!</definedName>
    <definedName name="conahdirectivos01" localSheetId="2">#REF!</definedName>
    <definedName name="conahdirectivos01">#REF!</definedName>
    <definedName name="conahojunta01" localSheetId="2">#REF!</definedName>
    <definedName name="conahojunta01">#REF!</definedName>
    <definedName name="concdtdirectivos01" localSheetId="2">#REF!</definedName>
    <definedName name="concdtdirectivos01">#REF!</definedName>
    <definedName name="concdtentidades01" localSheetId="2">#REF!</definedName>
    <definedName name="concdtentidades01">#REF!</definedName>
    <definedName name="CONGASTO" localSheetId="2">#REF!</definedName>
    <definedName name="CONGASTO">#REF!</definedName>
    <definedName name="conotros" localSheetId="2">#REF!</definedName>
    <definedName name="conotros">#REF!</definedName>
    <definedName name="CORDEN" localSheetId="2">#REF!</definedName>
    <definedName name="CORDEN">#REF!</definedName>
    <definedName name="CUENTA96" localSheetId="2">#REF!</definedName>
    <definedName name="CUENTA96">#REF!</definedName>
    <definedName name="Div" localSheetId="2">#REF!</definedName>
    <definedName name="Div">#REF!</definedName>
    <definedName name="Divide" localSheetId="2">#REF!</definedName>
    <definedName name="Divide">#REF!</definedName>
    <definedName name="ELIMEXT" localSheetId="2">#REF!</definedName>
    <definedName name="ELIMEXT">#REF!</definedName>
    <definedName name="ELIMINA" localSheetId="2">#REF!</definedName>
    <definedName name="ELIMINA">#REF!</definedName>
    <definedName name="entidades" localSheetId="2">#REF!</definedName>
    <definedName name="entidades">#REF!</definedName>
    <definedName name="EPIANDES" localSheetId="2">#REF!</definedName>
    <definedName name="EPIANDES">#REF!</definedName>
    <definedName name="ESCRIBA" localSheetId="2">#REF!</definedName>
    <definedName name="ESCRIBA">#REF!</definedName>
    <definedName name="ESTADOS_FINANCIEROS_A_PROCESAR" localSheetId="2">#REF!</definedName>
    <definedName name="ESTADOS_FINANCIEROS_A_PROCESAR">#REF!</definedName>
    <definedName name="ESTCAM" localSheetId="2">#REF!</definedName>
    <definedName name="ESTCAM">#REF!</definedName>
    <definedName name="ET" localSheetId="2">#REF!</definedName>
    <definedName name="ET">#REF!</definedName>
    <definedName name="INDI" localSheetId="2">#REF!</definedName>
    <definedName name="INDI">#REF!</definedName>
    <definedName name="INDICACART" localSheetId="2">#REF!</definedName>
    <definedName name="INDICACART">#REF!</definedName>
    <definedName name="INVER" localSheetId="2">#REF!</definedName>
    <definedName name="INVER">#REF!</definedName>
    <definedName name="junio111" localSheetId="2">#REF!</definedName>
    <definedName name="junio111">#REF!</definedName>
    <definedName name="JUNTA" localSheetId="2">#REF!</definedName>
    <definedName name="JUNTA">#REF!</definedName>
    <definedName name="JUNTA1" localSheetId="2">#REF!</definedName>
    <definedName name="JUNTA1">#REF!</definedName>
    <definedName name="MC.PL_Cuentas" localSheetId="2">#REF!</definedName>
    <definedName name="MC.PL_Cuentas">#REF!</definedName>
    <definedName name="MC.PL_Monto" localSheetId="2">#REF!</definedName>
    <definedName name="MC.PL_Monto">#REF!</definedName>
    <definedName name="MESANT" localSheetId="2">#REF!</definedName>
    <definedName name="MESANT">#REF!</definedName>
    <definedName name="MESHOY" localSheetId="2">#REF!</definedName>
    <definedName name="MESHOY">#REF!</definedName>
    <definedName name="MultiSelectNames" localSheetId="2">#REF!</definedName>
    <definedName name="MultiSelectNames">#REF!</definedName>
    <definedName name="Nivel" localSheetId="2">#REF!</definedName>
    <definedName name="Nivel">#REF!</definedName>
    <definedName name="NOPUC" localSheetId="2">#REF!</definedName>
    <definedName name="NOPUC">#REF!</definedName>
    <definedName name="ORDEN1" localSheetId="2">#REF!</definedName>
    <definedName name="ORDEN1">#REF!</definedName>
    <definedName name="ORDEN2" localSheetId="2">#REF!</definedName>
    <definedName name="ORDEN2">#REF!</definedName>
    <definedName name="ORDEN3" localSheetId="2">#REF!</definedName>
    <definedName name="ORDEN3">#REF!</definedName>
    <definedName name="ORDEN4" localSheetId="2">#REF!</definedName>
    <definedName name="ORDEN4">#REF!</definedName>
    <definedName name="ORDEN5" localSheetId="2">#REF!</definedName>
    <definedName name="ORDEN5">#REF!</definedName>
    <definedName name="ORDEN6" localSheetId="2">#REF!</definedName>
    <definedName name="ORDEN6">#REF!</definedName>
    <definedName name="PAS" localSheetId="2">#REF!</definedName>
    <definedName name="PAS">#REF!</definedName>
    <definedName name="PAT" localSheetId="2">#REF!</definedName>
    <definedName name="PAT">#REF!</definedName>
    <definedName name="PRES" localSheetId="2">#REF!</definedName>
    <definedName name="PRES">#REF!</definedName>
    <definedName name="PRES1" localSheetId="2">#REF!</definedName>
    <definedName name="PRES1">#REF!</definedName>
    <definedName name="Presup" localSheetId="2">#REF!</definedName>
    <definedName name="Presup">#REF!</definedName>
    <definedName name="PUC" localSheetId="2">#REF!</definedName>
    <definedName name="PUC">#REF!</definedName>
    <definedName name="PYG" localSheetId="2">#REF!</definedName>
    <definedName name="PYG">#REF!</definedName>
    <definedName name="PYGBONOS" localSheetId="2">#REF!</definedName>
    <definedName name="PYGBONOS">#REF!</definedName>
    <definedName name="PYGCAMBIOS" localSheetId="2">#REF!</definedName>
    <definedName name="PYGCAMBIOS">#REF!</definedName>
    <definedName name="PYGRENTA" localSheetId="2">#REF!</definedName>
    <definedName name="PYGRENTA">#REF!</definedName>
    <definedName name="PYGTESOROS" localSheetId="2">#REF!</definedName>
    <definedName name="PYGTESOROS">#REF!</definedName>
    <definedName name="ref_contr" localSheetId="2">#REF!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2">#REF!</definedName>
    <definedName name="TestTypes">#REF!</definedName>
    <definedName name="Títulos_a_imprimir_IM" localSheetId="2">#REF!</definedName>
    <definedName name="Títulos_a_imprimir_IM">#REF!</definedName>
    <definedName name="TOTAL" localSheetId="2">#REF!</definedName>
    <definedName name="TOTAL">#REF!</definedName>
    <definedName name="TypesOfTransaction" localSheetId="2">#REF!</definedName>
    <definedName name="TypesOfTransaction">#REF!</definedName>
    <definedName name="utilidad" localSheetId="2">#REF!</definedName>
    <definedName name="utilidad">#REF!</definedName>
    <definedName name="VALID" localSheetId="2">#REF!</definedName>
    <definedName name="VALID">#REF!</definedName>
    <definedName name="VALOR" localSheetId="0">#REF!</definedName>
    <definedName name="VALOR">#REF!</definedName>
    <definedName name="veinticuatro" localSheetId="2">#REF!</definedName>
    <definedName name="veinticuatro">#REF!</definedName>
    <definedName name="veintidos" localSheetId="2">#REF!</definedName>
    <definedName name="veintidos">#REF!</definedName>
    <definedName name="veintitres" localSheetId="2">#REF!</definedName>
    <definedName name="veintitres">#REF!</definedName>
    <definedName name="veintiuno" localSheetId="2">#REF!</definedName>
    <definedName name="veintiuno">#REF!</definedName>
    <definedName name="wrn.CONSOLIDADO." localSheetId="0">#REF!</definedName>
    <definedName name="wrn.CONSOLIDADO.">#REF!</definedName>
    <definedName name="XXX" localSheetId="2">#REF!</definedName>
    <definedName name="XXX">#REF!</definedName>
  </definedNames>
  <calcPr calcId="162913"/>
  <extLst>
    <ext uri="GoogleSheetsCustomDataVersion1">
      <go:sheetsCustomData xmlns:go="http://customooxmlschemas.google.com/" r:id="rId14" roundtripDataSignature="AMtx7miXzdiQqx6Zui082ghmr1vRX74tSw=="/>
    </ext>
  </extLst>
</workbook>
</file>

<file path=xl/calcChain.xml><?xml version="1.0" encoding="utf-8"?>
<calcChain xmlns="http://schemas.openxmlformats.org/spreadsheetml/2006/main">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27" i="8"/>
  <c r="L127" i="8" s="1"/>
  <c r="N127" i="8" s="1"/>
  <c r="B127" i="8"/>
  <c r="K119" i="8"/>
  <c r="L119" i="8" s="1"/>
  <c r="N119" i="8" s="1"/>
  <c r="B119" i="8"/>
  <c r="K111" i="8"/>
  <c r="L111" i="8" s="1"/>
  <c r="N111" i="8" s="1"/>
  <c r="B111" i="8"/>
  <c r="K103" i="8"/>
  <c r="L103" i="8" s="1"/>
  <c r="N103" i="8" s="1"/>
  <c r="B103" i="8"/>
  <c r="K95" i="8"/>
  <c r="L95" i="8" s="1"/>
  <c r="N95" i="8" s="1"/>
  <c r="B95" i="8"/>
  <c r="L87" i="8"/>
  <c r="N87" i="8" s="1"/>
  <c r="K87" i="8"/>
  <c r="B87" i="8"/>
  <c r="K79" i="8"/>
  <c r="L79" i="8" s="1"/>
  <c r="N79" i="8" s="1"/>
  <c r="B79" i="8"/>
  <c r="L71" i="8"/>
  <c r="N71" i="8" s="1"/>
  <c r="K71" i="8"/>
  <c r="B71" i="8"/>
  <c r="K63" i="8"/>
  <c r="L63" i="8" s="1"/>
  <c r="N63" i="8" s="1"/>
  <c r="B63" i="8"/>
  <c r="L52" i="8"/>
  <c r="N52" i="8" s="1"/>
  <c r="K52" i="8"/>
  <c r="B52" i="8"/>
  <c r="K44" i="8"/>
  <c r="L44" i="8" s="1"/>
  <c r="N44" i="8" s="1"/>
  <c r="B44" i="8"/>
  <c r="L36" i="8"/>
  <c r="N36" i="8" s="1"/>
  <c r="K36" i="8"/>
  <c r="B36" i="8"/>
  <c r="K28" i="8"/>
  <c r="L28" i="8" s="1"/>
  <c r="N28" i="8" s="1"/>
  <c r="B28" i="8"/>
  <c r="L20" i="8"/>
  <c r="N20" i="8" s="1"/>
  <c r="K20" i="8"/>
  <c r="B20" i="8"/>
  <c r="K122" i="7"/>
  <c r="L122" i="7" s="1"/>
  <c r="N122" i="7" s="1"/>
  <c r="B122" i="7"/>
  <c r="L114" i="7"/>
  <c r="N114" i="7" s="1"/>
  <c r="K114" i="7"/>
  <c r="B114" i="7"/>
  <c r="K108" i="7"/>
  <c r="L108" i="7" s="1"/>
  <c r="N108" i="7" s="1"/>
  <c r="B108" i="7"/>
  <c r="L100" i="7"/>
  <c r="N100" i="7" s="1"/>
  <c r="K100" i="7"/>
  <c r="B100" i="7"/>
  <c r="K92" i="7"/>
  <c r="L92" i="7" s="1"/>
  <c r="N92" i="7" s="1"/>
  <c r="B92" i="7"/>
  <c r="L84" i="7"/>
  <c r="N84" i="7" s="1"/>
  <c r="K84" i="7"/>
  <c r="B84" i="7"/>
  <c r="K72" i="7"/>
  <c r="L72" i="7" s="1"/>
  <c r="N72" i="7" s="1"/>
  <c r="B72" i="7"/>
  <c r="L64" i="7"/>
  <c r="N64" i="7" s="1"/>
  <c r="K64" i="7"/>
  <c r="B64" i="7"/>
  <c r="K56" i="7"/>
  <c r="L56" i="7" s="1"/>
  <c r="N56" i="7" s="1"/>
  <c r="B56" i="7"/>
  <c r="L50" i="7"/>
  <c r="N50" i="7" s="1"/>
  <c r="K50" i="7"/>
  <c r="B50" i="7"/>
  <c r="K38" i="7"/>
  <c r="L38" i="7" s="1"/>
  <c r="N38" i="7" s="1"/>
  <c r="B38" i="7"/>
  <c r="L32" i="7"/>
  <c r="N32" i="7" s="1"/>
  <c r="K32" i="7"/>
  <c r="B32" i="7"/>
  <c r="K27" i="7"/>
  <c r="L27" i="7" s="1"/>
  <c r="N27" i="7" s="1"/>
  <c r="B27" i="7"/>
  <c r="L19" i="7"/>
  <c r="N19" i="7" s="1"/>
  <c r="K19" i="7"/>
  <c r="B19" i="7"/>
  <c r="K95" i="6"/>
  <c r="L95" i="6" s="1"/>
  <c r="N95" i="6" s="1"/>
  <c r="B95" i="6"/>
  <c r="L90" i="6"/>
  <c r="N90" i="6" s="1"/>
  <c r="K90" i="6"/>
  <c r="B90" i="6"/>
  <c r="K82" i="6"/>
  <c r="L82" i="6" s="1"/>
  <c r="N82" i="6" s="1"/>
  <c r="B82" i="6"/>
  <c r="L74" i="6"/>
  <c r="N74" i="6" s="1"/>
  <c r="K74" i="6"/>
  <c r="B74" i="6"/>
  <c r="K68" i="6"/>
  <c r="L68" i="6" s="1"/>
  <c r="N68" i="6" s="1"/>
  <c r="B68" i="6"/>
  <c r="L57" i="6"/>
  <c r="N57" i="6" s="1"/>
  <c r="K57" i="6"/>
  <c r="B57" i="6"/>
  <c r="K49" i="6"/>
  <c r="L49" i="6" s="1"/>
  <c r="N49" i="6" s="1"/>
  <c r="B49" i="6"/>
  <c r="L45" i="6"/>
  <c r="N45" i="6" s="1"/>
  <c r="K45" i="6"/>
  <c r="B45" i="6"/>
  <c r="K41" i="6"/>
  <c r="L41" i="6" s="1"/>
  <c r="N41" i="6" s="1"/>
  <c r="B41" i="6"/>
  <c r="L30" i="6"/>
  <c r="N30" i="6" s="1"/>
  <c r="K30" i="6"/>
  <c r="B30" i="6"/>
  <c r="K26" i="6"/>
  <c r="L26" i="6" s="1"/>
  <c r="N26" i="6" s="1"/>
  <c r="B26" i="6"/>
  <c r="L21" i="6"/>
  <c r="N21" i="6" s="1"/>
  <c r="K21" i="6"/>
  <c r="B21" i="6"/>
  <c r="L152" i="5"/>
  <c r="N152" i="5" s="1"/>
  <c r="K152" i="5"/>
  <c r="B152" i="5"/>
  <c r="K144" i="5"/>
  <c r="L144" i="5" s="1"/>
  <c r="N144" i="5" s="1"/>
  <c r="B144" i="5"/>
  <c r="K136" i="5"/>
  <c r="L136" i="5" s="1"/>
  <c r="N136" i="5" s="1"/>
  <c r="B136" i="5"/>
  <c r="L128" i="5"/>
  <c r="N128" i="5" s="1"/>
  <c r="K128" i="5"/>
  <c r="B128" i="5"/>
  <c r="L120" i="5"/>
  <c r="N120" i="5" s="1"/>
  <c r="K120" i="5"/>
  <c r="B120" i="5"/>
  <c r="K109" i="5"/>
  <c r="L109" i="5" s="1"/>
  <c r="N109" i="5" s="1"/>
  <c r="B109" i="5"/>
  <c r="K101" i="5"/>
  <c r="L101" i="5" s="1"/>
  <c r="N101" i="5" s="1"/>
  <c r="B101" i="5"/>
  <c r="L93" i="5"/>
  <c r="N93" i="5" s="1"/>
  <c r="K93" i="5"/>
  <c r="B93" i="5"/>
  <c r="L85" i="5"/>
  <c r="N85" i="5" s="1"/>
  <c r="K85" i="5"/>
  <c r="B85" i="5"/>
  <c r="L74" i="5"/>
  <c r="N74" i="5" s="1"/>
  <c r="K74" i="5"/>
  <c r="B74" i="5"/>
  <c r="K66" i="5"/>
  <c r="L66" i="5" s="1"/>
  <c r="N66" i="5" s="1"/>
  <c r="B66" i="5"/>
  <c r="L58" i="5"/>
  <c r="N58" i="5" s="1"/>
  <c r="K58" i="5"/>
  <c r="B58" i="5"/>
  <c r="L51" i="5"/>
  <c r="N51" i="5" s="1"/>
  <c r="K51" i="5"/>
  <c r="B51" i="5"/>
  <c r="L43" i="5"/>
  <c r="N43" i="5" s="1"/>
  <c r="K43" i="5"/>
  <c r="B43" i="5"/>
  <c r="K32" i="5"/>
  <c r="L32" i="5" s="1"/>
  <c r="N32" i="5" s="1"/>
  <c r="B32" i="5"/>
  <c r="L24" i="5"/>
  <c r="N24" i="5" s="1"/>
  <c r="K24" i="5"/>
  <c r="B24" i="5"/>
  <c r="L16" i="5"/>
  <c r="N16" i="5" s="1"/>
  <c r="K16" i="5"/>
  <c r="B16" i="5"/>
  <c r="K215" i="4"/>
  <c r="L215" i="4" s="1"/>
  <c r="N215" i="4" s="1"/>
  <c r="B215" i="4"/>
  <c r="K209" i="4"/>
  <c r="L209" i="4" s="1"/>
  <c r="N209" i="4" s="1"/>
  <c r="B209" i="4"/>
  <c r="L205" i="4"/>
  <c r="N205" i="4" s="1"/>
  <c r="K205" i="4"/>
  <c r="B205" i="4"/>
  <c r="L197" i="4"/>
  <c r="N197" i="4" s="1"/>
  <c r="K197" i="4"/>
  <c r="B197" i="4"/>
  <c r="K189" i="4"/>
  <c r="L189" i="4" s="1"/>
  <c r="N189" i="4" s="1"/>
  <c r="B189" i="4"/>
  <c r="K181" i="4"/>
  <c r="L181" i="4" s="1"/>
  <c r="N181" i="4" s="1"/>
  <c r="B181" i="4"/>
  <c r="L170" i="4"/>
  <c r="N170" i="4" s="1"/>
  <c r="K170" i="4"/>
  <c r="B170" i="4"/>
  <c r="L163" i="4"/>
  <c r="N163" i="4" s="1"/>
  <c r="K163" i="4"/>
  <c r="B163" i="4"/>
  <c r="L155" i="4"/>
  <c r="N155" i="4" s="1"/>
  <c r="K155" i="4"/>
  <c r="B155" i="4"/>
  <c r="K147" i="4"/>
  <c r="L147" i="4" s="1"/>
  <c r="N147" i="4" s="1"/>
  <c r="B147" i="4"/>
  <c r="L139" i="4"/>
  <c r="N139" i="4" s="1"/>
  <c r="K139" i="4"/>
  <c r="B139" i="4"/>
  <c r="L131" i="4"/>
  <c r="N131" i="4" s="1"/>
  <c r="K131" i="4"/>
  <c r="B131" i="4"/>
  <c r="L123" i="4"/>
  <c r="N123" i="4" s="1"/>
  <c r="K123" i="4"/>
  <c r="B123" i="4"/>
  <c r="K112" i="4"/>
  <c r="L112" i="4" s="1"/>
  <c r="N112" i="4" s="1"/>
  <c r="B112" i="4"/>
  <c r="L104" i="4"/>
  <c r="N104" i="4" s="1"/>
  <c r="K104" i="4"/>
  <c r="B104" i="4"/>
  <c r="L96" i="4"/>
  <c r="N96" i="4" s="1"/>
  <c r="K96" i="4"/>
  <c r="B96" i="4"/>
  <c r="K85" i="4"/>
  <c r="L85" i="4" s="1"/>
  <c r="N85" i="4" s="1"/>
  <c r="B85" i="4"/>
  <c r="K77" i="4"/>
  <c r="L77" i="4" s="1"/>
  <c r="N77" i="4" s="1"/>
  <c r="B77" i="4"/>
  <c r="K69" i="4"/>
  <c r="L69" i="4" s="1"/>
  <c r="N69" i="4" s="1"/>
  <c r="B69" i="4"/>
  <c r="L58" i="4"/>
  <c r="N58" i="4" s="1"/>
  <c r="K58" i="4"/>
  <c r="B58" i="4"/>
  <c r="K50" i="4"/>
  <c r="L50" i="4" s="1"/>
  <c r="N50" i="4" s="1"/>
  <c r="B50" i="4"/>
  <c r="L43" i="4"/>
  <c r="N43" i="4" s="1"/>
  <c r="K43" i="4"/>
  <c r="B43" i="4"/>
  <c r="K36" i="4"/>
  <c r="L36" i="4" s="1"/>
  <c r="N36" i="4" s="1"/>
  <c r="B36" i="4"/>
  <c r="L30" i="4"/>
  <c r="N30" i="4" s="1"/>
  <c r="K30" i="4"/>
  <c r="B30" i="4"/>
  <c r="G2" i="10" s="1"/>
  <c r="K24" i="4"/>
  <c r="B24" i="4"/>
  <c r="A2" i="1"/>
  <c r="E54" i="10" l="1"/>
  <c r="C53" i="10"/>
  <c r="L52" i="10"/>
  <c r="G52" i="10"/>
  <c r="K51" i="10"/>
  <c r="F51" i="10"/>
  <c r="C54" i="10"/>
  <c r="L53" i="10"/>
  <c r="G53" i="10"/>
  <c r="K52" i="10"/>
  <c r="F52" i="10"/>
  <c r="E51" i="10"/>
  <c r="C50" i="10"/>
  <c r="L49" i="10"/>
  <c r="G49" i="10"/>
  <c r="L54" i="10"/>
  <c r="G54" i="10"/>
  <c r="K53" i="10"/>
  <c r="F53" i="10"/>
  <c r="E52" i="10"/>
  <c r="C51" i="10"/>
  <c r="L50" i="10"/>
  <c r="G50" i="10"/>
  <c r="F54" i="10"/>
  <c r="E53" i="10"/>
  <c r="C52" i="10"/>
  <c r="E50" i="10"/>
  <c r="K49" i="10"/>
  <c r="E49" i="10"/>
  <c r="C48" i="10"/>
  <c r="L47" i="10"/>
  <c r="G47" i="10"/>
  <c r="K46" i="10"/>
  <c r="F46" i="10"/>
  <c r="E45" i="10"/>
  <c r="C44" i="10"/>
  <c r="L43" i="10"/>
  <c r="G43" i="10"/>
  <c r="K50" i="10"/>
  <c r="C49" i="10"/>
  <c r="L48" i="10"/>
  <c r="G48" i="10"/>
  <c r="K47" i="10"/>
  <c r="F47" i="10"/>
  <c r="E46" i="10"/>
  <c r="C45" i="10"/>
  <c r="L44" i="10"/>
  <c r="G44" i="10"/>
  <c r="K43" i="10"/>
  <c r="M43" i="10" s="1"/>
  <c r="F43" i="10"/>
  <c r="L51" i="10"/>
  <c r="K54" i="10"/>
  <c r="G51" i="10"/>
  <c r="F50" i="10"/>
  <c r="F49" i="10"/>
  <c r="E48" i="10"/>
  <c r="C47" i="10"/>
  <c r="L46" i="10"/>
  <c r="G46" i="10"/>
  <c r="K45" i="10"/>
  <c r="F45" i="10"/>
  <c r="E44" i="10"/>
  <c r="C43" i="10"/>
  <c r="F48" i="10"/>
  <c r="E47" i="10"/>
  <c r="C46" i="10"/>
  <c r="K44" i="10"/>
  <c r="M44" i="10" s="1"/>
  <c r="L45" i="10"/>
  <c r="F44" i="10"/>
  <c r="E43" i="10"/>
  <c r="K48" i="10"/>
  <c r="G45" i="10"/>
  <c r="C25" i="10"/>
  <c r="L24" i="10"/>
  <c r="G24" i="10"/>
  <c r="K23" i="10"/>
  <c r="F23" i="10"/>
  <c r="K25" i="10"/>
  <c r="F25" i="10"/>
  <c r="E24" i="10"/>
  <c r="C23" i="10"/>
  <c r="L25" i="10"/>
  <c r="F24" i="10"/>
  <c r="L23" i="10"/>
  <c r="E22" i="10"/>
  <c r="C21" i="10"/>
  <c r="L20" i="10"/>
  <c r="G20" i="10"/>
  <c r="K19" i="10"/>
  <c r="F19" i="10"/>
  <c r="E18" i="10"/>
  <c r="C17" i="10"/>
  <c r="L16" i="10"/>
  <c r="G16" i="10"/>
  <c r="K15" i="10"/>
  <c r="F15" i="10"/>
  <c r="E14" i="10"/>
  <c r="C13" i="10"/>
  <c r="L12" i="10"/>
  <c r="G12" i="10"/>
  <c r="K11" i="10"/>
  <c r="F11" i="10"/>
  <c r="E10" i="10"/>
  <c r="C9" i="10"/>
  <c r="L8" i="10"/>
  <c r="G8" i="10"/>
  <c r="K7" i="10"/>
  <c r="F7" i="10"/>
  <c r="E6" i="10"/>
  <c r="C5" i="10"/>
  <c r="L4" i="10"/>
  <c r="G4" i="10"/>
  <c r="K3" i="10"/>
  <c r="F3" i="10"/>
  <c r="E2" i="10"/>
  <c r="C24" i="10"/>
  <c r="C22" i="10"/>
  <c r="L21" i="10"/>
  <c r="G21" i="10"/>
  <c r="K20" i="10"/>
  <c r="F20" i="10"/>
  <c r="E19" i="10"/>
  <c r="C18" i="10"/>
  <c r="L17" i="10"/>
  <c r="G17" i="10"/>
  <c r="K16" i="10"/>
  <c r="F16" i="10"/>
  <c r="E15" i="10"/>
  <c r="C14" i="10"/>
  <c r="L13" i="10"/>
  <c r="G13" i="10"/>
  <c r="K12" i="10"/>
  <c r="F12" i="10"/>
  <c r="E11" i="10"/>
  <c r="C10" i="10"/>
  <c r="L9" i="10"/>
  <c r="G9" i="10"/>
  <c r="K8" i="10"/>
  <c r="F8" i="10"/>
  <c r="E7" i="10"/>
  <c r="C6" i="10"/>
  <c r="L5" i="10"/>
  <c r="G5" i="10"/>
  <c r="K4" i="10"/>
  <c r="F4" i="10"/>
  <c r="E3" i="10"/>
  <c r="C2" i="10"/>
  <c r="G25" i="10"/>
  <c r="K24" i="10"/>
  <c r="G23" i="10"/>
  <c r="L22" i="10"/>
  <c r="G22" i="10"/>
  <c r="K21" i="10"/>
  <c r="F21" i="10"/>
  <c r="E20" i="10"/>
  <c r="C19" i="10"/>
  <c r="L18" i="10"/>
  <c r="G18" i="10"/>
  <c r="K17" i="10"/>
  <c r="F17" i="10"/>
  <c r="E16" i="10"/>
  <c r="C15" i="10"/>
  <c r="L14" i="10"/>
  <c r="G14" i="10"/>
  <c r="K13" i="10"/>
  <c r="F13" i="10"/>
  <c r="E12" i="10"/>
  <c r="C11" i="10"/>
  <c r="L10" i="10"/>
  <c r="G10" i="10"/>
  <c r="K9" i="10"/>
  <c r="F9" i="10"/>
  <c r="E8" i="10"/>
  <c r="C7" i="10"/>
  <c r="L6" i="10"/>
  <c r="G6" i="10"/>
  <c r="K5" i="10"/>
  <c r="F5" i="10"/>
  <c r="E4" i="10"/>
  <c r="C3" i="10"/>
  <c r="L2" i="10"/>
  <c r="E25" i="10"/>
  <c r="E23" i="10"/>
  <c r="K22" i="10"/>
  <c r="F22" i="10"/>
  <c r="E21" i="10"/>
  <c r="C20" i="10"/>
  <c r="L19" i="10"/>
  <c r="G19" i="10"/>
  <c r="K18" i="10"/>
  <c r="F18" i="10"/>
  <c r="E17" i="10"/>
  <c r="C16" i="10"/>
  <c r="L15" i="10"/>
  <c r="G15" i="10"/>
  <c r="K14" i="10"/>
  <c r="F14" i="10"/>
  <c r="E13" i="10"/>
  <c r="C12" i="10"/>
  <c r="L11" i="10"/>
  <c r="G11" i="10"/>
  <c r="K10" i="10"/>
  <c r="F10" i="10"/>
  <c r="E9" i="10"/>
  <c r="C8" i="10"/>
  <c r="L7" i="10"/>
  <c r="G7" i="10"/>
  <c r="K6" i="10"/>
  <c r="F6" i="10"/>
  <c r="E5" i="10"/>
  <c r="C4" i="10"/>
  <c r="L3" i="10"/>
  <c r="G3" i="10"/>
  <c r="K2" i="10"/>
  <c r="F2" i="10"/>
  <c r="I2" i="10" s="1"/>
  <c r="L40" i="10"/>
  <c r="L36" i="10"/>
  <c r="L32" i="10"/>
  <c r="L28" i="10"/>
  <c r="L42" i="10"/>
  <c r="L38" i="10"/>
  <c r="L34" i="10"/>
  <c r="L30" i="10"/>
  <c r="L26" i="10"/>
  <c r="L41" i="10"/>
  <c r="L39" i="10"/>
  <c r="L37" i="10"/>
  <c r="L35" i="10"/>
  <c r="L33" i="10"/>
  <c r="L31" i="10"/>
  <c r="L29" i="10"/>
  <c r="L27" i="10"/>
  <c r="L68" i="10"/>
  <c r="G68" i="10"/>
  <c r="K67" i="10"/>
  <c r="F67" i="10"/>
  <c r="E66" i="10"/>
  <c r="C65" i="10"/>
  <c r="L64" i="10"/>
  <c r="G64" i="10"/>
  <c r="K63" i="10"/>
  <c r="F63" i="10"/>
  <c r="E62" i="10"/>
  <c r="C61" i="10"/>
  <c r="L60" i="10"/>
  <c r="G60" i="10"/>
  <c r="K59" i="10"/>
  <c r="F59" i="10"/>
  <c r="E58" i="10"/>
  <c r="C57" i="10"/>
  <c r="L56" i="10"/>
  <c r="G56" i="10"/>
  <c r="K55" i="10"/>
  <c r="F55" i="10"/>
  <c r="K68" i="10"/>
  <c r="F68" i="10"/>
  <c r="E67" i="10"/>
  <c r="C66" i="10"/>
  <c r="L65" i="10"/>
  <c r="G65" i="10"/>
  <c r="K64" i="10"/>
  <c r="F64" i="10"/>
  <c r="E63" i="10"/>
  <c r="C62" i="10"/>
  <c r="L61" i="10"/>
  <c r="G61" i="10"/>
  <c r="K60" i="10"/>
  <c r="F60" i="10"/>
  <c r="E59" i="10"/>
  <c r="C58" i="10"/>
  <c r="L57" i="10"/>
  <c r="G57" i="10"/>
  <c r="K56" i="10"/>
  <c r="F56" i="10"/>
  <c r="E55" i="10"/>
  <c r="E68" i="10"/>
  <c r="C67" i="10"/>
  <c r="L66" i="10"/>
  <c r="G66" i="10"/>
  <c r="K65" i="10"/>
  <c r="F65" i="10"/>
  <c r="E64" i="10"/>
  <c r="C63" i="10"/>
  <c r="L62" i="10"/>
  <c r="G62" i="10"/>
  <c r="K61" i="10"/>
  <c r="F61" i="10"/>
  <c r="E60" i="10"/>
  <c r="C59" i="10"/>
  <c r="L58" i="10"/>
  <c r="G58" i="10"/>
  <c r="K57" i="10"/>
  <c r="M57" i="10" s="1"/>
  <c r="F57" i="10"/>
  <c r="E56" i="10"/>
  <c r="C55" i="10"/>
  <c r="C68" i="10"/>
  <c r="L63" i="10"/>
  <c r="F62" i="10"/>
  <c r="E61" i="10"/>
  <c r="C60" i="10"/>
  <c r="L55" i="10"/>
  <c r="K66" i="10"/>
  <c r="M66" i="10" s="1"/>
  <c r="G63" i="10"/>
  <c r="K58" i="10"/>
  <c r="G55" i="10"/>
  <c r="L67" i="10"/>
  <c r="F66" i="10"/>
  <c r="E65" i="10"/>
  <c r="C64" i="10"/>
  <c r="L59" i="10"/>
  <c r="F58" i="10"/>
  <c r="E57" i="10"/>
  <c r="C56" i="10"/>
  <c r="G67" i="10"/>
  <c r="K62" i="10"/>
  <c r="G59" i="10"/>
  <c r="K42" i="10"/>
  <c r="F42" i="10"/>
  <c r="E42" i="10"/>
  <c r="C41" i="10"/>
  <c r="G40" i="10"/>
  <c r="K39" i="10"/>
  <c r="F39" i="10"/>
  <c r="E38" i="10"/>
  <c r="C37" i="10"/>
  <c r="G36" i="10"/>
  <c r="K35" i="10"/>
  <c r="F35" i="10"/>
  <c r="E34" i="10"/>
  <c r="C33" i="10"/>
  <c r="G32" i="10"/>
  <c r="K31" i="10"/>
  <c r="F31" i="10"/>
  <c r="E30" i="10"/>
  <c r="C29" i="10"/>
  <c r="G28" i="10"/>
  <c r="K27" i="10"/>
  <c r="F27" i="10"/>
  <c r="E26" i="10"/>
  <c r="G42" i="10"/>
  <c r="K41" i="10"/>
  <c r="M41" i="10" s="1"/>
  <c r="F41" i="10"/>
  <c r="E40" i="10"/>
  <c r="C39" i="10"/>
  <c r="G38" i="10"/>
  <c r="K37" i="10"/>
  <c r="F37" i="10"/>
  <c r="E36" i="10"/>
  <c r="C35" i="10"/>
  <c r="G34" i="10"/>
  <c r="K33" i="10"/>
  <c r="F33" i="10"/>
  <c r="E32" i="10"/>
  <c r="C31" i="10"/>
  <c r="G30" i="10"/>
  <c r="K29" i="10"/>
  <c r="F29" i="10"/>
  <c r="E28" i="10"/>
  <c r="C27" i="10"/>
  <c r="G26" i="10"/>
  <c r="F40" i="10"/>
  <c r="F38" i="10"/>
  <c r="F36" i="10"/>
  <c r="F34" i="10"/>
  <c r="F32" i="10"/>
  <c r="F30" i="10"/>
  <c r="F28" i="10"/>
  <c r="F26" i="10"/>
  <c r="C40" i="10"/>
  <c r="C38" i="10"/>
  <c r="C36" i="10"/>
  <c r="C34" i="10"/>
  <c r="C32" i="10"/>
  <c r="C30" i="10"/>
  <c r="C28" i="10"/>
  <c r="C26" i="10"/>
  <c r="C42" i="10"/>
  <c r="G41" i="10"/>
  <c r="K40" i="10"/>
  <c r="G39" i="10"/>
  <c r="K38" i="10"/>
  <c r="M38" i="10" s="1"/>
  <c r="G37" i="10"/>
  <c r="K36" i="10"/>
  <c r="G35" i="10"/>
  <c r="K34" i="10"/>
  <c r="G33" i="10"/>
  <c r="K32" i="10"/>
  <c r="G31" i="10"/>
  <c r="K30" i="10"/>
  <c r="G29" i="10"/>
  <c r="K28" i="10"/>
  <c r="M28" i="10" s="1"/>
  <c r="G27" i="10"/>
  <c r="K26" i="10"/>
  <c r="E41" i="10"/>
  <c r="E39" i="10"/>
  <c r="E37" i="10"/>
  <c r="E35" i="10"/>
  <c r="E33" i="10"/>
  <c r="E31" i="10"/>
  <c r="E29" i="10"/>
  <c r="E27" i="10"/>
  <c r="E82" i="10"/>
  <c r="C81" i="10"/>
  <c r="L80" i="10"/>
  <c r="G80" i="10"/>
  <c r="K79" i="10"/>
  <c r="F79" i="10"/>
  <c r="E78" i="10"/>
  <c r="C77" i="10"/>
  <c r="L76" i="10"/>
  <c r="G76" i="10"/>
  <c r="K75" i="10"/>
  <c r="F75" i="10"/>
  <c r="E74" i="10"/>
  <c r="C73" i="10"/>
  <c r="L72" i="10"/>
  <c r="G72" i="10"/>
  <c r="K71" i="10"/>
  <c r="F71" i="10"/>
  <c r="E70" i="10"/>
  <c r="C69" i="10"/>
  <c r="C82" i="10"/>
  <c r="L81" i="10"/>
  <c r="G81" i="10"/>
  <c r="K80" i="10"/>
  <c r="F80" i="10"/>
  <c r="E79" i="10"/>
  <c r="C78" i="10"/>
  <c r="L77" i="10"/>
  <c r="G77" i="10"/>
  <c r="K76" i="10"/>
  <c r="F76" i="10"/>
  <c r="E75" i="10"/>
  <c r="C74" i="10"/>
  <c r="L73" i="10"/>
  <c r="G73" i="10"/>
  <c r="K72" i="10"/>
  <c r="F72" i="10"/>
  <c r="E71" i="10"/>
  <c r="C70" i="10"/>
  <c r="L69" i="10"/>
  <c r="G69" i="10"/>
  <c r="L82" i="10"/>
  <c r="G82" i="10"/>
  <c r="K81" i="10"/>
  <c r="F81" i="10"/>
  <c r="E80" i="10"/>
  <c r="C79" i="10"/>
  <c r="L78" i="10"/>
  <c r="G78" i="10"/>
  <c r="K77" i="10"/>
  <c r="F77" i="10"/>
  <c r="E76" i="10"/>
  <c r="C75" i="10"/>
  <c r="L74" i="10"/>
  <c r="G74" i="10"/>
  <c r="K73" i="10"/>
  <c r="F73" i="10"/>
  <c r="E72" i="10"/>
  <c r="C71" i="10"/>
  <c r="L70" i="10"/>
  <c r="G70" i="10"/>
  <c r="K69" i="10"/>
  <c r="F69" i="10"/>
  <c r="K82" i="10"/>
  <c r="F82" i="10"/>
  <c r="L79" i="10"/>
  <c r="F78" i="10"/>
  <c r="E77" i="10"/>
  <c r="C76" i="10"/>
  <c r="L71" i="10"/>
  <c r="F70" i="10"/>
  <c r="E69" i="10"/>
  <c r="G79" i="10"/>
  <c r="K74" i="10"/>
  <c r="M74" i="10" s="1"/>
  <c r="G71" i="10"/>
  <c r="E81" i="10"/>
  <c r="C80" i="10"/>
  <c r="L75" i="10"/>
  <c r="F74" i="10"/>
  <c r="E73" i="10"/>
  <c r="C72" i="10"/>
  <c r="K78" i="10"/>
  <c r="G75" i="10"/>
  <c r="K70" i="10"/>
  <c r="M70" i="10" s="1"/>
  <c r="M39" i="10" l="1"/>
  <c r="M65" i="10"/>
  <c r="M58" i="10"/>
  <c r="M75" i="10"/>
  <c r="M76" i="10"/>
  <c r="M73" i="10"/>
  <c r="M81" i="10"/>
  <c r="M82" i="10"/>
  <c r="M56" i="10"/>
  <c r="M64" i="10"/>
  <c r="M47" i="10"/>
  <c r="M59" i="10"/>
  <c r="M67" i="10"/>
  <c r="M54" i="10"/>
  <c r="M48" i="10"/>
  <c r="M50" i="10"/>
  <c r="M53" i="10"/>
  <c r="M32" i="10"/>
  <c r="M31" i="10"/>
  <c r="M34" i="10"/>
  <c r="M29" i="10"/>
  <c r="M26" i="10"/>
  <c r="M30" i="10"/>
  <c r="M8" i="10"/>
  <c r="M16" i="10"/>
  <c r="H75" i="10"/>
  <c r="I74" i="10"/>
  <c r="I70" i="10"/>
  <c r="I78" i="10"/>
  <c r="I69" i="10"/>
  <c r="I77" i="10"/>
  <c r="I76" i="10"/>
  <c r="I26" i="10"/>
  <c r="I34" i="10"/>
  <c r="I33" i="10"/>
  <c r="I35" i="10"/>
  <c r="I60" i="10"/>
  <c r="I68" i="10"/>
  <c r="I59" i="10"/>
  <c r="I67" i="10"/>
  <c r="M6" i="10"/>
  <c r="M14" i="10"/>
  <c r="M22" i="10"/>
  <c r="I9" i="10"/>
  <c r="M4" i="10"/>
  <c r="M12" i="10"/>
  <c r="M20" i="10"/>
  <c r="M24" i="10"/>
  <c r="I71" i="10"/>
  <c r="I37" i="10"/>
  <c r="I79" i="10"/>
  <c r="I28" i="10"/>
  <c r="I36" i="10"/>
  <c r="I17" i="10"/>
  <c r="I7" i="10"/>
  <c r="I15" i="10"/>
  <c r="I48" i="10"/>
  <c r="I47" i="10"/>
  <c r="I39" i="10"/>
  <c r="I58" i="10"/>
  <c r="I66" i="10"/>
  <c r="I61" i="10"/>
  <c r="I75" i="10"/>
  <c r="I32" i="10"/>
  <c r="I40" i="10"/>
  <c r="I29" i="10"/>
  <c r="I31" i="10"/>
  <c r="I57" i="10"/>
  <c r="I65" i="10"/>
  <c r="I6" i="10"/>
  <c r="I14" i="10"/>
  <c r="I22" i="10"/>
  <c r="M5" i="10"/>
  <c r="M13" i="10"/>
  <c r="M21" i="10"/>
  <c r="H81" i="10"/>
  <c r="H27" i="10"/>
  <c r="H39" i="10"/>
  <c r="H26" i="10"/>
  <c r="H65" i="10"/>
  <c r="H56" i="10"/>
  <c r="H6" i="10"/>
  <c r="H14" i="10"/>
  <c r="H25" i="10"/>
  <c r="M45" i="10"/>
  <c r="M77" i="10"/>
  <c r="H76" i="10"/>
  <c r="M40" i="10"/>
  <c r="M33" i="10"/>
  <c r="H32" i="10"/>
  <c r="M62" i="10"/>
  <c r="H63" i="10"/>
  <c r="M60" i="10"/>
  <c r="I10" i="10"/>
  <c r="H13" i="10"/>
  <c r="I16" i="10"/>
  <c r="H21" i="10"/>
  <c r="M7" i="10"/>
  <c r="M15" i="10"/>
  <c r="I24" i="10"/>
  <c r="I25" i="10"/>
  <c r="H24" i="10"/>
  <c r="H46" i="10"/>
  <c r="I49" i="10"/>
  <c r="H50" i="10"/>
  <c r="I53" i="10"/>
  <c r="H49" i="10"/>
  <c r="I52" i="10"/>
  <c r="H71" i="10"/>
  <c r="H74" i="10"/>
  <c r="H82" i="10"/>
  <c r="H73" i="10"/>
  <c r="H31" i="10"/>
  <c r="H35" i="10"/>
  <c r="H42" i="10"/>
  <c r="H28" i="10"/>
  <c r="H59" i="10"/>
  <c r="H57" i="10"/>
  <c r="H64" i="10"/>
  <c r="H22" i="10"/>
  <c r="H4" i="10"/>
  <c r="H12" i="10"/>
  <c r="H20" i="10"/>
  <c r="M23" i="10"/>
  <c r="H45" i="10"/>
  <c r="H44" i="10"/>
  <c r="M78" i="10"/>
  <c r="M69" i="10"/>
  <c r="M36" i="10"/>
  <c r="H30" i="10"/>
  <c r="M35" i="10"/>
  <c r="H58" i="10"/>
  <c r="H66" i="10"/>
  <c r="M68" i="10"/>
  <c r="H7" i="10"/>
  <c r="H15" i="10"/>
  <c r="I18" i="10"/>
  <c r="M9" i="10"/>
  <c r="M17" i="10"/>
  <c r="H5" i="10"/>
  <c r="I8" i="10"/>
  <c r="H79" i="10"/>
  <c r="I82" i="10"/>
  <c r="H70" i="10"/>
  <c r="I73" i="10"/>
  <c r="H78" i="10"/>
  <c r="I81" i="10"/>
  <c r="H69" i="10"/>
  <c r="I72" i="10"/>
  <c r="H77" i="10"/>
  <c r="I80" i="10"/>
  <c r="M71" i="10"/>
  <c r="M79" i="10"/>
  <c r="H29" i="10"/>
  <c r="H33" i="10"/>
  <c r="H37" i="10"/>
  <c r="H41" i="10"/>
  <c r="I30" i="10"/>
  <c r="I38" i="10"/>
  <c r="H34" i="10"/>
  <c r="M37" i="10"/>
  <c r="I41" i="10"/>
  <c r="I27" i="10"/>
  <c r="H36" i="10"/>
  <c r="I42" i="10"/>
  <c r="H67" i="10"/>
  <c r="I62" i="10"/>
  <c r="M61" i="10"/>
  <c r="I56" i="10"/>
  <c r="H61" i="10"/>
  <c r="I64" i="10"/>
  <c r="I55" i="10"/>
  <c r="H60" i="10"/>
  <c r="I63" i="10"/>
  <c r="H68" i="10"/>
  <c r="M2" i="10"/>
  <c r="M10" i="10"/>
  <c r="M18" i="10"/>
  <c r="I5" i="10"/>
  <c r="H10" i="10"/>
  <c r="I13" i="10"/>
  <c r="H18" i="10"/>
  <c r="I21" i="10"/>
  <c r="H23" i="10"/>
  <c r="I3" i="10"/>
  <c r="H8" i="10"/>
  <c r="I11" i="10"/>
  <c r="H16" i="10"/>
  <c r="I19" i="10"/>
  <c r="M25" i="10"/>
  <c r="I50" i="10"/>
  <c r="I43" i="10"/>
  <c r="H48" i="10"/>
  <c r="H43" i="10"/>
  <c r="I46" i="10"/>
  <c r="M52" i="10"/>
  <c r="I51" i="10"/>
  <c r="M72" i="10"/>
  <c r="M80" i="10"/>
  <c r="H72" i="10"/>
  <c r="H80" i="10"/>
  <c r="H38" i="10"/>
  <c r="M27" i="10"/>
  <c r="H40" i="10"/>
  <c r="M42" i="10"/>
  <c r="H55" i="10"/>
  <c r="H62" i="10"/>
  <c r="M55" i="10"/>
  <c r="M63" i="10"/>
  <c r="H3" i="10"/>
  <c r="H11" i="10"/>
  <c r="H19" i="10"/>
  <c r="I4" i="10"/>
  <c r="H9" i="10"/>
  <c r="I12" i="10"/>
  <c r="H17" i="10"/>
  <c r="I20" i="10"/>
  <c r="M3" i="10"/>
  <c r="M11" i="10"/>
  <c r="M19" i="10"/>
  <c r="I23" i="10"/>
  <c r="I44" i="10"/>
  <c r="I45" i="10"/>
  <c r="H51" i="10"/>
  <c r="M46" i="10"/>
  <c r="H54" i="10"/>
  <c r="H53" i="10"/>
  <c r="M51" i="10"/>
  <c r="H47" i="10"/>
  <c r="M49" i="10"/>
  <c r="I54" i="10"/>
  <c r="H52" i="10"/>
  <c r="H2" i="10"/>
  <c r="N46" i="10" l="1"/>
  <c r="N51" i="10"/>
  <c r="N44" i="10"/>
  <c r="N33" i="10"/>
  <c r="N28" i="10"/>
  <c r="N38" i="10"/>
  <c r="N26" i="10"/>
  <c r="E27" i="9" s="1"/>
  <c r="N35" i="10"/>
  <c r="N42" i="10"/>
  <c r="N48" i="10"/>
  <c r="N54" i="10"/>
  <c r="N27" i="10"/>
  <c r="N32" i="10"/>
  <c r="N30" i="10"/>
  <c r="N41" i="10"/>
  <c r="N50" i="10"/>
  <c r="N45" i="10"/>
  <c r="N47" i="10"/>
  <c r="N49" i="10"/>
  <c r="N52" i="10"/>
  <c r="N66" i="10"/>
  <c r="N62" i="10"/>
  <c r="N58" i="10"/>
  <c r="N67" i="10"/>
  <c r="N63" i="10"/>
  <c r="N59" i="10"/>
  <c r="N55" i="10"/>
  <c r="N68" i="10"/>
  <c r="N64" i="10"/>
  <c r="N60" i="10"/>
  <c r="N56" i="10"/>
  <c r="N65" i="10"/>
  <c r="N57" i="10"/>
  <c r="N61" i="10"/>
  <c r="N29" i="10"/>
  <c r="N37" i="10"/>
  <c r="N36" i="10"/>
  <c r="N34" i="10"/>
  <c r="C164" i="3" a="1"/>
  <c r="C164" i="3" s="1"/>
  <c r="C162" i="3" a="1"/>
  <c r="C162" i="3" s="1"/>
  <c r="C160" i="3" a="1"/>
  <c r="C160" i="3" s="1"/>
  <c r="C159" i="3" a="1"/>
  <c r="C159" i="3" s="1"/>
  <c r="C157" i="3" a="1"/>
  <c r="C157" i="3" s="1"/>
  <c r="C155" i="3" a="1"/>
  <c r="C155" i="3" s="1"/>
  <c r="C153" i="3" a="1"/>
  <c r="C153" i="3" s="1"/>
  <c r="C151" i="3" a="1"/>
  <c r="C151" i="3" s="1"/>
  <c r="C149" i="3" a="1"/>
  <c r="C149" i="3" s="1"/>
  <c r="C147" i="3" a="1"/>
  <c r="C147" i="3" s="1"/>
  <c r="C145" i="3" a="1"/>
  <c r="C145" i="3" s="1"/>
  <c r="C143" i="3" a="1"/>
  <c r="C143" i="3" s="1"/>
  <c r="C141" i="3" a="1"/>
  <c r="C141" i="3" s="1"/>
  <c r="C139" i="3" a="1"/>
  <c r="C139" i="3" s="1"/>
  <c r="C137" i="3" a="1"/>
  <c r="C137" i="3" s="1"/>
  <c r="C135" i="3" a="1"/>
  <c r="C135" i="3" s="1"/>
  <c r="C133" i="3" a="1"/>
  <c r="C133" i="3" s="1"/>
  <c r="C131" i="3" a="1"/>
  <c r="C131" i="3" s="1"/>
  <c r="C129" i="3" a="1"/>
  <c r="C129" i="3" s="1"/>
  <c r="C127" i="3" a="1"/>
  <c r="C127" i="3" s="1"/>
  <c r="C125" i="3" a="1"/>
  <c r="C125" i="3" s="1"/>
  <c r="C123" i="3" a="1"/>
  <c r="C123" i="3" s="1"/>
  <c r="C121" i="3" a="1"/>
  <c r="C121" i="3" s="1"/>
  <c r="C119" i="3" a="1"/>
  <c r="C119" i="3" s="1"/>
  <c r="C117" i="3" a="1"/>
  <c r="C117" i="3" s="1"/>
  <c r="C115" i="3" a="1"/>
  <c r="C115" i="3" s="1"/>
  <c r="C113" i="3" a="1"/>
  <c r="C113" i="3" s="1"/>
  <c r="C111" i="3" a="1"/>
  <c r="C111" i="3" s="1"/>
  <c r="C109" i="3" a="1"/>
  <c r="C109" i="3" s="1"/>
  <c r="C107" i="3" a="1"/>
  <c r="C107" i="3" s="1"/>
  <c r="C105" i="3" a="1"/>
  <c r="C105" i="3" s="1"/>
  <c r="C103" i="3" a="1"/>
  <c r="C103" i="3" s="1"/>
  <c r="C101" i="3" a="1"/>
  <c r="C101" i="3" s="1"/>
  <c r="C99" i="3" a="1"/>
  <c r="C99" i="3" s="1"/>
  <c r="C97" i="3" a="1"/>
  <c r="C97" i="3" s="1"/>
  <c r="C93" i="3" a="1"/>
  <c r="C93" i="3" s="1"/>
  <c r="C92" i="3" a="1"/>
  <c r="C92" i="3" s="1"/>
  <c r="C85" i="3" a="1"/>
  <c r="C85" i="3" s="1"/>
  <c r="C84" i="3" a="1"/>
  <c r="C84" i="3" s="1"/>
  <c r="C81" i="3" a="1"/>
  <c r="C81" i="3" s="1"/>
  <c r="C79" i="3" a="1"/>
  <c r="C79" i="3" s="1"/>
  <c r="C77" i="3" a="1"/>
  <c r="C77" i="3" s="1"/>
  <c r="C75" i="3" a="1"/>
  <c r="C75" i="3" s="1"/>
  <c r="C73" i="3" a="1"/>
  <c r="C73" i="3" s="1"/>
  <c r="C71" i="3" a="1"/>
  <c r="C71" i="3" s="1"/>
  <c r="C69" i="3" a="1"/>
  <c r="C69" i="3" s="1"/>
  <c r="C163" i="3" a="1"/>
  <c r="C163" i="3" s="1"/>
  <c r="C95" i="3" a="1"/>
  <c r="C95" i="3" s="1"/>
  <c r="C94" i="3" a="1"/>
  <c r="C94" i="3" s="1"/>
  <c r="C87" i="3" a="1"/>
  <c r="C87" i="3" s="1"/>
  <c r="C86" i="3" a="1"/>
  <c r="C86" i="3" s="1"/>
  <c r="C67" i="3" a="1"/>
  <c r="C67" i="3" s="1"/>
  <c r="C65" i="3" a="1"/>
  <c r="C65" i="3" s="1"/>
  <c r="C63" i="3" a="1"/>
  <c r="C63" i="3" s="1"/>
  <c r="C61" i="3" a="1"/>
  <c r="C61" i="3" s="1"/>
  <c r="C59" i="3" a="1"/>
  <c r="C59" i="3" s="1"/>
  <c r="C57" i="3" a="1"/>
  <c r="C57" i="3" s="1"/>
  <c r="C38" i="3" a="1"/>
  <c r="C38" i="3" s="1"/>
  <c r="C36" i="3" a="1"/>
  <c r="C36" i="3" s="1"/>
  <c r="C34" i="3" a="1"/>
  <c r="C34" i="3" s="1"/>
  <c r="C161" i="3" a="1"/>
  <c r="C161" i="3" s="1"/>
  <c r="C158" i="3" a="1"/>
  <c r="C158" i="3" s="1"/>
  <c r="C156" i="3" a="1"/>
  <c r="C156" i="3" s="1"/>
  <c r="C154" i="3" a="1"/>
  <c r="C154" i="3" s="1"/>
  <c r="C152" i="3" a="1"/>
  <c r="C152" i="3" s="1"/>
  <c r="C150" i="3" a="1"/>
  <c r="C150" i="3" s="1"/>
  <c r="C148" i="3" a="1"/>
  <c r="C148" i="3" s="1"/>
  <c r="C146" i="3" a="1"/>
  <c r="C146" i="3" s="1"/>
  <c r="C144" i="3" a="1"/>
  <c r="C144" i="3" s="1"/>
  <c r="C142" i="3" a="1"/>
  <c r="C142" i="3" s="1"/>
  <c r="C140" i="3" a="1"/>
  <c r="C140" i="3" s="1"/>
  <c r="C138" i="3" a="1"/>
  <c r="C138" i="3" s="1"/>
  <c r="C136" i="3" a="1"/>
  <c r="C136" i="3" s="1"/>
  <c r="C134" i="3" a="1"/>
  <c r="C134" i="3" s="1"/>
  <c r="C132" i="3" a="1"/>
  <c r="C132" i="3" s="1"/>
  <c r="C130" i="3" a="1"/>
  <c r="C130" i="3" s="1"/>
  <c r="C128" i="3" a="1"/>
  <c r="C128" i="3" s="1"/>
  <c r="C126" i="3" a="1"/>
  <c r="C126" i="3" s="1"/>
  <c r="C124" i="3" a="1"/>
  <c r="C124" i="3" s="1"/>
  <c r="C122" i="3" a="1"/>
  <c r="C122" i="3" s="1"/>
  <c r="C120" i="3" a="1"/>
  <c r="C120" i="3" s="1"/>
  <c r="C118" i="3" a="1"/>
  <c r="C118" i="3" s="1"/>
  <c r="C116" i="3" a="1"/>
  <c r="C116" i="3" s="1"/>
  <c r="C114" i="3" a="1"/>
  <c r="C114" i="3" s="1"/>
  <c r="C112" i="3" a="1"/>
  <c r="C112" i="3" s="1"/>
  <c r="C110" i="3" a="1"/>
  <c r="C110" i="3" s="1"/>
  <c r="C108" i="3" a="1"/>
  <c r="C108" i="3" s="1"/>
  <c r="C106" i="3" a="1"/>
  <c r="C106" i="3" s="1"/>
  <c r="C104" i="3" a="1"/>
  <c r="C104" i="3" s="1"/>
  <c r="C102" i="3" a="1"/>
  <c r="C102" i="3" s="1"/>
  <c r="C100" i="3" a="1"/>
  <c r="C100" i="3" s="1"/>
  <c r="C98" i="3" a="1"/>
  <c r="C98" i="3" s="1"/>
  <c r="C96" i="3" a="1"/>
  <c r="C96" i="3" s="1"/>
  <c r="C89" i="3" a="1"/>
  <c r="C89" i="3" s="1"/>
  <c r="C88" i="3" a="1"/>
  <c r="C88" i="3" s="1"/>
  <c r="C82" i="3" a="1"/>
  <c r="C82" i="3" s="1"/>
  <c r="C80" i="3" a="1"/>
  <c r="C80" i="3" s="1"/>
  <c r="C78" i="3" a="1"/>
  <c r="C78" i="3" s="1"/>
  <c r="C76" i="3" a="1"/>
  <c r="C76" i="3" s="1"/>
  <c r="C74" i="3" a="1"/>
  <c r="C74" i="3" s="1"/>
  <c r="C72" i="3" a="1"/>
  <c r="C72" i="3" s="1"/>
  <c r="C70" i="3" a="1"/>
  <c r="C70" i="3" s="1"/>
  <c r="C91" i="3" a="1"/>
  <c r="C91" i="3" s="1"/>
  <c r="C60" i="3" a="1"/>
  <c r="C60" i="3" s="1"/>
  <c r="C51" i="3" a="1"/>
  <c r="C51" i="3" s="1"/>
  <c r="C50" i="3" a="1"/>
  <c r="C50" i="3" s="1"/>
  <c r="C43" i="3" a="1"/>
  <c r="C43" i="3" s="1"/>
  <c r="C42" i="3" a="1"/>
  <c r="C42" i="3" s="1"/>
  <c r="C33" i="3" a="1"/>
  <c r="C33" i="3" s="1"/>
  <c r="C27" i="3" a="1"/>
  <c r="C27" i="3" s="1"/>
  <c r="C25" i="3" a="1"/>
  <c r="C25" i="3" s="1"/>
  <c r="C23" i="3" a="1"/>
  <c r="C23" i="3" s="1"/>
  <c r="C21" i="3" a="1"/>
  <c r="C21" i="3" s="1"/>
  <c r="C19" i="3" a="1"/>
  <c r="C19" i="3" s="1"/>
  <c r="C17" i="3" a="1"/>
  <c r="C17" i="3" s="1"/>
  <c r="C62" i="3" a="1"/>
  <c r="C62" i="3" s="1"/>
  <c r="C53" i="3" a="1"/>
  <c r="C53" i="3" s="1"/>
  <c r="C52" i="3" a="1"/>
  <c r="C52" i="3" s="1"/>
  <c r="C45" i="3" a="1"/>
  <c r="C45" i="3" s="1"/>
  <c r="C44" i="3" a="1"/>
  <c r="C44" i="3" s="1"/>
  <c r="C35" i="3" a="1"/>
  <c r="C35" i="3" s="1"/>
  <c r="C29" i="3" a="1"/>
  <c r="C29" i="3" s="1"/>
  <c r="C15" i="3" a="1"/>
  <c r="C15" i="3" s="1"/>
  <c r="C90" i="3" a="1"/>
  <c r="C90" i="3" s="1"/>
  <c r="C64" i="3" a="1"/>
  <c r="C64" i="3" s="1"/>
  <c r="C55" i="3" a="1"/>
  <c r="C55" i="3" s="1"/>
  <c r="C47" i="3" a="1"/>
  <c r="C47" i="3" s="1"/>
  <c r="C37" i="3" a="1"/>
  <c r="C37" i="3" s="1"/>
  <c r="C31" i="3" a="1"/>
  <c r="C31" i="3" s="1"/>
  <c r="C26" i="3" a="1"/>
  <c r="C26" i="3" s="1"/>
  <c r="C22" i="3" a="1"/>
  <c r="C22" i="3" s="1"/>
  <c r="C20" i="3" a="1"/>
  <c r="C20" i="3" s="1"/>
  <c r="C18" i="3" a="1"/>
  <c r="C18" i="3" s="1"/>
  <c r="C68" i="3" a="1"/>
  <c r="C68" i="3" s="1"/>
  <c r="C56" i="3" a="1"/>
  <c r="C56" i="3" s="1"/>
  <c r="C48" i="3" a="1"/>
  <c r="C48" i="3" s="1"/>
  <c r="C41" i="3" a="1"/>
  <c r="C41" i="3" s="1"/>
  <c r="C39" i="3" a="1"/>
  <c r="C39" i="3" s="1"/>
  <c r="C54" i="3" a="1"/>
  <c r="C54" i="3" s="1"/>
  <c r="C46" i="3" a="1"/>
  <c r="C46" i="3" s="1"/>
  <c r="C30" i="3" a="1"/>
  <c r="C30" i="3" s="1"/>
  <c r="C28" i="3" a="1"/>
  <c r="C28" i="3" s="1"/>
  <c r="C24" i="3" a="1"/>
  <c r="C24" i="3" s="1"/>
  <c r="C16" i="3" a="1"/>
  <c r="C16" i="3" s="1"/>
  <c r="C83" i="3" a="1"/>
  <c r="C83" i="3" s="1"/>
  <c r="C66" i="3" a="1"/>
  <c r="C66" i="3" s="1"/>
  <c r="C58" i="3" a="1"/>
  <c r="C58" i="3" s="1"/>
  <c r="C49" i="3" a="1"/>
  <c r="C49" i="3" s="1"/>
  <c r="C40" i="3" a="1"/>
  <c r="C40" i="3" s="1"/>
  <c r="C32" i="3" a="1"/>
  <c r="C32" i="3" s="1"/>
  <c r="N43" i="10"/>
  <c r="N53" i="10"/>
  <c r="N31" i="10"/>
  <c r="N39" i="10"/>
  <c r="N40" i="10"/>
  <c r="N22" i="10"/>
  <c r="N24" i="10"/>
  <c r="N18" i="10"/>
  <c r="N14" i="10"/>
  <c r="N10" i="10"/>
  <c r="N6" i="10"/>
  <c r="N2" i="10"/>
  <c r="N19" i="10"/>
  <c r="N15" i="10"/>
  <c r="N11" i="10"/>
  <c r="N7" i="10"/>
  <c r="N3" i="10"/>
  <c r="N20" i="10"/>
  <c r="N16" i="10"/>
  <c r="N12" i="10"/>
  <c r="N8" i="10"/>
  <c r="N4" i="10"/>
  <c r="N25" i="10"/>
  <c r="N23" i="10"/>
  <c r="N21" i="10"/>
  <c r="N17" i="10"/>
  <c r="N13" i="10"/>
  <c r="N9" i="10"/>
  <c r="N5" i="10"/>
  <c r="N82" i="10"/>
  <c r="N78" i="10"/>
  <c r="N74" i="10"/>
  <c r="N70" i="10"/>
  <c r="N79" i="10"/>
  <c r="N75" i="10"/>
  <c r="N71" i="10"/>
  <c r="N80" i="10"/>
  <c r="N76" i="10"/>
  <c r="N72" i="10"/>
  <c r="N81" i="10"/>
  <c r="N73" i="10"/>
  <c r="N77" i="10"/>
  <c r="N69" i="10"/>
  <c r="G27" i="9" l="1"/>
  <c r="O27" i="9" s="1"/>
  <c r="H49" i="3"/>
  <c r="D49" i="3"/>
  <c r="B49" i="3" s="1"/>
  <c r="G49" i="3"/>
  <c r="F49" i="3"/>
  <c r="K49" i="3"/>
  <c r="E49" i="3"/>
  <c r="E16" i="3"/>
  <c r="H16" i="3"/>
  <c r="D16" i="3"/>
  <c r="B16" i="3" s="1"/>
  <c r="G16" i="3"/>
  <c r="K16" i="3"/>
  <c r="F16" i="3"/>
  <c r="K46" i="3"/>
  <c r="F46" i="3"/>
  <c r="E46" i="3"/>
  <c r="D46" i="3"/>
  <c r="B46" i="3" s="1"/>
  <c r="H46" i="3"/>
  <c r="G46" i="3"/>
  <c r="K48" i="3"/>
  <c r="F48" i="3"/>
  <c r="G48" i="3"/>
  <c r="E48" i="3"/>
  <c r="D48" i="3"/>
  <c r="B48" i="3" s="1"/>
  <c r="H48" i="3"/>
  <c r="E20" i="3"/>
  <c r="H20" i="3"/>
  <c r="D20" i="3"/>
  <c r="B20" i="3" s="1"/>
  <c r="F20" i="3"/>
  <c r="G20" i="3"/>
  <c r="K20" i="3"/>
  <c r="E37" i="3"/>
  <c r="F37" i="3"/>
  <c r="K37" i="3"/>
  <c r="D37" i="3"/>
  <c r="B37" i="3" s="1"/>
  <c r="H37" i="3"/>
  <c r="G37" i="3"/>
  <c r="K90" i="3"/>
  <c r="F90" i="3"/>
  <c r="G90" i="3"/>
  <c r="E90" i="3"/>
  <c r="D90" i="3"/>
  <c r="B90" i="3" s="1"/>
  <c r="H90" i="3"/>
  <c r="E62" i="3"/>
  <c r="K62" i="3"/>
  <c r="D62" i="3"/>
  <c r="B62" i="3" s="1"/>
  <c r="H62" i="3"/>
  <c r="F62" i="3"/>
  <c r="G62" i="3"/>
  <c r="K42" i="3"/>
  <c r="F42" i="3"/>
  <c r="H42" i="3"/>
  <c r="G42" i="3"/>
  <c r="D42" i="3"/>
  <c r="B42" i="3" s="1"/>
  <c r="E42" i="3"/>
  <c r="E82" i="3"/>
  <c r="H82" i="3"/>
  <c r="D82" i="3"/>
  <c r="B82" i="3" s="1"/>
  <c r="G82" i="3"/>
  <c r="K82" i="3"/>
  <c r="F82" i="3"/>
  <c r="F106" i="3"/>
  <c r="E106" i="3"/>
  <c r="D106" i="3"/>
  <c r="B106" i="3" s="1"/>
  <c r="H106" i="3"/>
  <c r="G106" i="3"/>
  <c r="F114" i="3"/>
  <c r="E114" i="3"/>
  <c r="D114" i="3"/>
  <c r="B114" i="3" s="1"/>
  <c r="H114" i="3"/>
  <c r="G114" i="3"/>
  <c r="F122" i="3"/>
  <c r="E122" i="3"/>
  <c r="D122" i="3"/>
  <c r="B122" i="3" s="1"/>
  <c r="H122" i="3"/>
  <c r="G122" i="3"/>
  <c r="F138" i="3"/>
  <c r="E138" i="3"/>
  <c r="D138" i="3"/>
  <c r="B138" i="3" s="1"/>
  <c r="H138" i="3"/>
  <c r="G138" i="3"/>
  <c r="F146" i="3"/>
  <c r="E146" i="3"/>
  <c r="D146" i="3"/>
  <c r="B146" i="3" s="1"/>
  <c r="H146" i="3"/>
  <c r="G146" i="3"/>
  <c r="F154" i="3"/>
  <c r="E154" i="3"/>
  <c r="D154" i="3"/>
  <c r="B154" i="3" s="1"/>
  <c r="H154" i="3"/>
  <c r="G154" i="3"/>
  <c r="E66" i="3"/>
  <c r="G66" i="3"/>
  <c r="F66" i="3"/>
  <c r="D66" i="3"/>
  <c r="B66" i="3" s="1"/>
  <c r="H66" i="3"/>
  <c r="K66" i="3"/>
  <c r="G33" i="9"/>
  <c r="O33" i="9" s="1"/>
  <c r="E33" i="9"/>
  <c r="K40" i="3"/>
  <c r="F40" i="3"/>
  <c r="G40" i="3"/>
  <c r="E40" i="3"/>
  <c r="D40" i="3"/>
  <c r="B40" i="3" s="1"/>
  <c r="H40" i="3"/>
  <c r="H83" i="3"/>
  <c r="D83" i="3"/>
  <c r="B83" i="3" s="1"/>
  <c r="G83" i="3"/>
  <c r="F83" i="3"/>
  <c r="K83" i="3"/>
  <c r="E83" i="3"/>
  <c r="K30" i="3"/>
  <c r="F30" i="3"/>
  <c r="E30" i="3"/>
  <c r="D30" i="3"/>
  <c r="B30" i="3" s="1"/>
  <c r="G30" i="3"/>
  <c r="H30" i="3"/>
  <c r="H41" i="3"/>
  <c r="D41" i="3"/>
  <c r="B41" i="3" s="1"/>
  <c r="G41" i="3"/>
  <c r="F41" i="3"/>
  <c r="K41" i="3"/>
  <c r="E41" i="3"/>
  <c r="E18" i="3"/>
  <c r="H18" i="3"/>
  <c r="D18" i="3"/>
  <c r="B18" i="3" s="1"/>
  <c r="G18" i="3"/>
  <c r="K18" i="3"/>
  <c r="F18" i="3"/>
  <c r="H31" i="3"/>
  <c r="D31" i="3"/>
  <c r="B31" i="3" s="1"/>
  <c r="F31" i="3"/>
  <c r="K31" i="3"/>
  <c r="E31" i="3"/>
  <c r="G31" i="3"/>
  <c r="E64" i="3"/>
  <c r="F64" i="3"/>
  <c r="K64" i="3"/>
  <c r="D64" i="3"/>
  <c r="B64" i="3" s="1"/>
  <c r="G64" i="3"/>
  <c r="H64" i="3"/>
  <c r="E35" i="3"/>
  <c r="K35" i="3"/>
  <c r="D35" i="3"/>
  <c r="B35" i="3" s="1"/>
  <c r="H35" i="3"/>
  <c r="G35" i="3"/>
  <c r="F35" i="3"/>
  <c r="H53" i="3"/>
  <c r="D53" i="3"/>
  <c r="B53" i="3" s="1"/>
  <c r="K53" i="3"/>
  <c r="E53" i="3"/>
  <c r="G53" i="3"/>
  <c r="F53" i="3"/>
  <c r="G21" i="3"/>
  <c r="K21" i="3"/>
  <c r="F21" i="3"/>
  <c r="D21" i="3"/>
  <c r="B21" i="3" s="1"/>
  <c r="E21" i="3"/>
  <c r="H21" i="3"/>
  <c r="E33" i="3"/>
  <c r="H33" i="3"/>
  <c r="G33" i="3"/>
  <c r="K33" i="3"/>
  <c r="F33" i="3"/>
  <c r="D33" i="3"/>
  <c r="B33" i="3" s="1"/>
  <c r="H51" i="3"/>
  <c r="D51" i="3"/>
  <c r="B51" i="3" s="1"/>
  <c r="G51" i="3"/>
  <c r="F51" i="3"/>
  <c r="E51" i="3"/>
  <c r="K51" i="3"/>
  <c r="E72" i="3"/>
  <c r="H72" i="3"/>
  <c r="D72" i="3"/>
  <c r="B72" i="3" s="1"/>
  <c r="G72" i="3"/>
  <c r="K72" i="3"/>
  <c r="F72" i="3"/>
  <c r="E80" i="3"/>
  <c r="H80" i="3"/>
  <c r="D80" i="3"/>
  <c r="B80" i="3" s="1"/>
  <c r="G80" i="3"/>
  <c r="K80" i="3"/>
  <c r="F80" i="3"/>
  <c r="F96" i="3"/>
  <c r="E96" i="3"/>
  <c r="D96" i="3"/>
  <c r="B96" i="3" s="1"/>
  <c r="H96" i="3"/>
  <c r="G96" i="3"/>
  <c r="F104" i="3"/>
  <c r="E104" i="3"/>
  <c r="D104" i="3"/>
  <c r="B104" i="3" s="1"/>
  <c r="H104" i="3"/>
  <c r="G104" i="3"/>
  <c r="F112" i="3"/>
  <c r="E112" i="3"/>
  <c r="D112" i="3"/>
  <c r="B112" i="3" s="1"/>
  <c r="H112" i="3"/>
  <c r="G112" i="3"/>
  <c r="F120" i="3"/>
  <c r="E120" i="3"/>
  <c r="D120" i="3"/>
  <c r="B120" i="3" s="1"/>
  <c r="H120" i="3"/>
  <c r="G120" i="3"/>
  <c r="F128" i="3"/>
  <c r="E128" i="3"/>
  <c r="D128" i="3"/>
  <c r="B128" i="3" s="1"/>
  <c r="H128" i="3"/>
  <c r="G128" i="3"/>
  <c r="F136" i="3"/>
  <c r="E136" i="3"/>
  <c r="D136" i="3"/>
  <c r="B136" i="3" s="1"/>
  <c r="H136" i="3"/>
  <c r="G136" i="3"/>
  <c r="F144" i="3"/>
  <c r="E144" i="3"/>
  <c r="D144" i="3"/>
  <c r="B144" i="3" s="1"/>
  <c r="H144" i="3"/>
  <c r="G144" i="3"/>
  <c r="F152" i="3"/>
  <c r="E152" i="3"/>
  <c r="D152" i="3"/>
  <c r="B152" i="3" s="1"/>
  <c r="H152" i="3"/>
  <c r="G152" i="3"/>
  <c r="F161" i="3"/>
  <c r="E161" i="3"/>
  <c r="G161" i="3"/>
  <c r="D161" i="3"/>
  <c r="B161" i="3" s="1"/>
  <c r="H161" i="3"/>
  <c r="G57" i="3"/>
  <c r="F57" i="3"/>
  <c r="K57" i="3"/>
  <c r="E57" i="3"/>
  <c r="H57" i="3"/>
  <c r="D57" i="3"/>
  <c r="B57" i="3" s="1"/>
  <c r="G65" i="3"/>
  <c r="F65" i="3"/>
  <c r="K65" i="3"/>
  <c r="E65" i="3"/>
  <c r="D65" i="3"/>
  <c r="B65" i="3" s="1"/>
  <c r="H65" i="3"/>
  <c r="K94" i="3"/>
  <c r="F94" i="3"/>
  <c r="D94" i="3"/>
  <c r="B94" i="3" s="1"/>
  <c r="H94" i="3"/>
  <c r="G94" i="3"/>
  <c r="E94" i="3"/>
  <c r="G71" i="3"/>
  <c r="K71" i="3"/>
  <c r="F71" i="3"/>
  <c r="E71" i="3"/>
  <c r="H71" i="3"/>
  <c r="D71" i="3"/>
  <c r="B71" i="3" s="1"/>
  <c r="G79" i="3"/>
  <c r="K79" i="3"/>
  <c r="F79" i="3"/>
  <c r="E79" i="3"/>
  <c r="H79" i="3"/>
  <c r="D79" i="3"/>
  <c r="B79" i="3" s="1"/>
  <c r="K92" i="3"/>
  <c r="F92" i="3"/>
  <c r="H92" i="3"/>
  <c r="G92" i="3"/>
  <c r="E92" i="3"/>
  <c r="D92" i="3"/>
  <c r="B92" i="3" s="1"/>
  <c r="F101" i="3"/>
  <c r="H101" i="3"/>
  <c r="G101" i="3"/>
  <c r="E101" i="3"/>
  <c r="D101" i="3"/>
  <c r="B101" i="3" s="1"/>
  <c r="F109" i="3"/>
  <c r="H109" i="3"/>
  <c r="G109" i="3"/>
  <c r="E109" i="3"/>
  <c r="D109" i="3"/>
  <c r="B109" i="3" s="1"/>
  <c r="F117" i="3"/>
  <c r="H117" i="3"/>
  <c r="G117" i="3"/>
  <c r="E117" i="3"/>
  <c r="D117" i="3"/>
  <c r="B117" i="3" s="1"/>
  <c r="F125" i="3"/>
  <c r="H125" i="3"/>
  <c r="G125" i="3"/>
  <c r="E125" i="3"/>
  <c r="D125" i="3"/>
  <c r="B125" i="3" s="1"/>
  <c r="F133" i="3"/>
  <c r="H133" i="3"/>
  <c r="G133" i="3"/>
  <c r="E133" i="3"/>
  <c r="D133" i="3"/>
  <c r="B133" i="3" s="1"/>
  <c r="F141" i="3"/>
  <c r="H141" i="3"/>
  <c r="G141" i="3"/>
  <c r="E141" i="3"/>
  <c r="D141" i="3"/>
  <c r="B141" i="3" s="1"/>
  <c r="F149" i="3"/>
  <c r="H149" i="3"/>
  <c r="G149" i="3"/>
  <c r="E149" i="3"/>
  <c r="D149" i="3"/>
  <c r="B149" i="3" s="1"/>
  <c r="F157" i="3"/>
  <c r="H157" i="3"/>
  <c r="G157" i="3"/>
  <c r="E157" i="3"/>
  <c r="D157" i="3"/>
  <c r="B157" i="3" s="1"/>
  <c r="F164" i="3"/>
  <c r="H164" i="3"/>
  <c r="D164" i="3"/>
  <c r="B164" i="3" s="1"/>
  <c r="G164" i="3"/>
  <c r="E164" i="3"/>
  <c r="F159" i="3"/>
  <c r="H159" i="3"/>
  <c r="G159" i="3"/>
  <c r="E159" i="3"/>
  <c r="D159" i="3"/>
  <c r="B159" i="3" s="1"/>
  <c r="G34" i="3"/>
  <c r="D34" i="3"/>
  <c r="B34" i="3" s="1"/>
  <c r="H34" i="3"/>
  <c r="K34" i="3"/>
  <c r="F34" i="3"/>
  <c r="E34" i="3"/>
  <c r="G59" i="3"/>
  <c r="H59" i="3"/>
  <c r="F59" i="3"/>
  <c r="K59" i="3"/>
  <c r="E59" i="3"/>
  <c r="D59" i="3"/>
  <c r="B59" i="3" s="1"/>
  <c r="G67" i="3"/>
  <c r="K67" i="3"/>
  <c r="F67" i="3"/>
  <c r="D67" i="3"/>
  <c r="B67" i="3" s="1"/>
  <c r="H67" i="3"/>
  <c r="E67" i="3"/>
  <c r="H95" i="3"/>
  <c r="D95" i="3"/>
  <c r="B95" i="3" s="1"/>
  <c r="K95" i="3"/>
  <c r="E95" i="3"/>
  <c r="G95" i="3"/>
  <c r="I95" i="3" s="1"/>
  <c r="F95" i="3"/>
  <c r="G73" i="3"/>
  <c r="K73" i="3"/>
  <c r="F73" i="3"/>
  <c r="E73" i="3"/>
  <c r="D73" i="3"/>
  <c r="B73" i="3" s="1"/>
  <c r="H73" i="3"/>
  <c r="G81" i="3"/>
  <c r="K81" i="3"/>
  <c r="F81" i="3"/>
  <c r="E81" i="3"/>
  <c r="D81" i="3"/>
  <c r="B81" i="3" s="1"/>
  <c r="H81" i="3"/>
  <c r="H93" i="3"/>
  <c r="D93" i="3"/>
  <c r="B93" i="3" s="1"/>
  <c r="G93" i="3"/>
  <c r="F93" i="3"/>
  <c r="E93" i="3"/>
  <c r="K93" i="3"/>
  <c r="F103" i="3"/>
  <c r="H103" i="3"/>
  <c r="G103" i="3"/>
  <c r="E103" i="3"/>
  <c r="D103" i="3"/>
  <c r="B103" i="3" s="1"/>
  <c r="F111" i="3"/>
  <c r="H111" i="3"/>
  <c r="G111" i="3"/>
  <c r="E111" i="3"/>
  <c r="D111" i="3"/>
  <c r="B111" i="3" s="1"/>
  <c r="F119" i="3"/>
  <c r="H119" i="3"/>
  <c r="G119" i="3"/>
  <c r="E119" i="3"/>
  <c r="D119" i="3"/>
  <c r="B119" i="3" s="1"/>
  <c r="F127" i="3"/>
  <c r="H127" i="3"/>
  <c r="G127" i="3"/>
  <c r="E127" i="3"/>
  <c r="D127" i="3"/>
  <c r="B127" i="3" s="1"/>
  <c r="F135" i="3"/>
  <c r="H135" i="3"/>
  <c r="G135" i="3"/>
  <c r="E135" i="3"/>
  <c r="D135" i="3"/>
  <c r="B135" i="3" s="1"/>
  <c r="F143" i="3"/>
  <c r="H143" i="3"/>
  <c r="G143" i="3"/>
  <c r="E143" i="3"/>
  <c r="D143" i="3"/>
  <c r="B143" i="3" s="1"/>
  <c r="F151" i="3"/>
  <c r="H151" i="3"/>
  <c r="G151" i="3"/>
  <c r="E151" i="3"/>
  <c r="D151" i="3"/>
  <c r="B151" i="3" s="1"/>
  <c r="G29" i="9"/>
  <c r="O29" i="9" s="1"/>
  <c r="E29" i="9"/>
  <c r="E58" i="3"/>
  <c r="G58" i="3"/>
  <c r="F58" i="3"/>
  <c r="K58" i="3"/>
  <c r="H58" i="3"/>
  <c r="D58" i="3"/>
  <c r="B58" i="3" s="1"/>
  <c r="E24" i="3"/>
  <c r="H24" i="3"/>
  <c r="D24" i="3"/>
  <c r="B24" i="3" s="1"/>
  <c r="G24" i="3"/>
  <c r="K24" i="3"/>
  <c r="F24" i="3"/>
  <c r="K54" i="3"/>
  <c r="F54" i="3"/>
  <c r="E54" i="3"/>
  <c r="D54" i="3"/>
  <c r="B54" i="3" s="1"/>
  <c r="H54" i="3"/>
  <c r="G54" i="3"/>
  <c r="K56" i="3"/>
  <c r="F56" i="3"/>
  <c r="G56" i="3"/>
  <c r="E56" i="3"/>
  <c r="D56" i="3"/>
  <c r="B56" i="3" s="1"/>
  <c r="H56" i="3"/>
  <c r="E22" i="3"/>
  <c r="H22" i="3"/>
  <c r="D22" i="3"/>
  <c r="B22" i="3" s="1"/>
  <c r="K22" i="3"/>
  <c r="G22" i="3"/>
  <c r="F22" i="3"/>
  <c r="H47" i="3"/>
  <c r="D47" i="3"/>
  <c r="B47" i="3" s="1"/>
  <c r="F47" i="3"/>
  <c r="K47" i="3"/>
  <c r="E47" i="3"/>
  <c r="G47" i="3"/>
  <c r="H15" i="3"/>
  <c r="D15" i="3"/>
  <c r="B15" i="3" s="1"/>
  <c r="G15" i="3"/>
  <c r="K15" i="3"/>
  <c r="F15" i="3"/>
  <c r="E15" i="3"/>
  <c r="H45" i="3"/>
  <c r="D45" i="3"/>
  <c r="B45" i="3" s="1"/>
  <c r="K45" i="3"/>
  <c r="E45" i="3"/>
  <c r="G45" i="3"/>
  <c r="F45" i="3"/>
  <c r="G17" i="3"/>
  <c r="K17" i="3"/>
  <c r="F17" i="3"/>
  <c r="D17" i="3"/>
  <c r="B17" i="3" s="1"/>
  <c r="E17" i="3"/>
  <c r="H17" i="3"/>
  <c r="G25" i="3"/>
  <c r="K25" i="3"/>
  <c r="F25" i="3"/>
  <c r="H25" i="3"/>
  <c r="E25" i="3"/>
  <c r="D25" i="3"/>
  <c r="B25" i="3" s="1"/>
  <c r="H43" i="3"/>
  <c r="D43" i="3"/>
  <c r="B43" i="3" s="1"/>
  <c r="G43" i="3"/>
  <c r="E43" i="3"/>
  <c r="F43" i="3"/>
  <c r="K43" i="3"/>
  <c r="H91" i="3"/>
  <c r="D91" i="3"/>
  <c r="B91" i="3" s="1"/>
  <c r="G91" i="3"/>
  <c r="F91" i="3"/>
  <c r="K91" i="3"/>
  <c r="E91" i="3"/>
  <c r="E76" i="3"/>
  <c r="H76" i="3"/>
  <c r="D76" i="3"/>
  <c r="B76" i="3" s="1"/>
  <c r="G76" i="3"/>
  <c r="F76" i="3"/>
  <c r="K76" i="3"/>
  <c r="K88" i="3"/>
  <c r="F88" i="3"/>
  <c r="E88" i="3"/>
  <c r="D88" i="3"/>
  <c r="B88" i="3" s="1"/>
  <c r="H88" i="3"/>
  <c r="G88" i="3"/>
  <c r="F100" i="3"/>
  <c r="E100" i="3"/>
  <c r="D100" i="3"/>
  <c r="B100" i="3" s="1"/>
  <c r="H100" i="3"/>
  <c r="G100" i="3"/>
  <c r="F108" i="3"/>
  <c r="E108" i="3"/>
  <c r="D108" i="3"/>
  <c r="B108" i="3" s="1"/>
  <c r="H108" i="3"/>
  <c r="G108" i="3"/>
  <c r="F116" i="3"/>
  <c r="E116" i="3"/>
  <c r="D116" i="3"/>
  <c r="B116" i="3" s="1"/>
  <c r="H116" i="3"/>
  <c r="G116" i="3"/>
  <c r="F124" i="3"/>
  <c r="E124" i="3"/>
  <c r="D124" i="3"/>
  <c r="B124" i="3" s="1"/>
  <c r="H124" i="3"/>
  <c r="G124" i="3"/>
  <c r="F132" i="3"/>
  <c r="E132" i="3"/>
  <c r="D132" i="3"/>
  <c r="B132" i="3" s="1"/>
  <c r="H132" i="3"/>
  <c r="G132" i="3"/>
  <c r="F140" i="3"/>
  <c r="E140" i="3"/>
  <c r="D140" i="3"/>
  <c r="B140" i="3" s="1"/>
  <c r="H140" i="3"/>
  <c r="G140" i="3"/>
  <c r="F148" i="3"/>
  <c r="E148" i="3"/>
  <c r="D148" i="3"/>
  <c r="B148" i="3" s="1"/>
  <c r="H148" i="3"/>
  <c r="G148" i="3"/>
  <c r="F156" i="3"/>
  <c r="E156" i="3"/>
  <c r="D156" i="3"/>
  <c r="B156" i="3" s="1"/>
  <c r="H156" i="3"/>
  <c r="G156" i="3"/>
  <c r="G36" i="3"/>
  <c r="K36" i="3"/>
  <c r="E36" i="3"/>
  <c r="D36" i="3"/>
  <c r="B36" i="3" s="1"/>
  <c r="H36" i="3"/>
  <c r="F36" i="3"/>
  <c r="G61" i="3"/>
  <c r="D61" i="3"/>
  <c r="B61" i="3" s="1"/>
  <c r="H61" i="3"/>
  <c r="F61" i="3"/>
  <c r="E61" i="3"/>
  <c r="K61" i="3"/>
  <c r="K86" i="3"/>
  <c r="F86" i="3"/>
  <c r="D86" i="3"/>
  <c r="B86" i="3" s="1"/>
  <c r="H86" i="3"/>
  <c r="G86" i="3"/>
  <c r="E86" i="3"/>
  <c r="F163" i="3"/>
  <c r="E163" i="3"/>
  <c r="D163" i="3"/>
  <c r="B163" i="3" s="1"/>
  <c r="H163" i="3"/>
  <c r="G163" i="3"/>
  <c r="G75" i="3"/>
  <c r="K75" i="3"/>
  <c r="F75" i="3"/>
  <c r="E75" i="3"/>
  <c r="D75" i="3"/>
  <c r="B75" i="3" s="1"/>
  <c r="H75" i="3"/>
  <c r="K84" i="3"/>
  <c r="F84" i="3"/>
  <c r="H84" i="3"/>
  <c r="G84" i="3"/>
  <c r="E84" i="3"/>
  <c r="D84" i="3"/>
  <c r="B84" i="3" s="1"/>
  <c r="F97" i="3"/>
  <c r="H97" i="3"/>
  <c r="G97" i="3"/>
  <c r="E97" i="3"/>
  <c r="D97" i="3"/>
  <c r="B97" i="3" s="1"/>
  <c r="F105" i="3"/>
  <c r="H105" i="3"/>
  <c r="G105" i="3"/>
  <c r="E105" i="3"/>
  <c r="D105" i="3"/>
  <c r="B105" i="3" s="1"/>
  <c r="F113" i="3"/>
  <c r="H113" i="3"/>
  <c r="G113" i="3"/>
  <c r="E113" i="3"/>
  <c r="D113" i="3"/>
  <c r="B113" i="3" s="1"/>
  <c r="F121" i="3"/>
  <c r="H121" i="3"/>
  <c r="G121" i="3"/>
  <c r="E121" i="3"/>
  <c r="D121" i="3"/>
  <c r="B121" i="3" s="1"/>
  <c r="F129" i="3"/>
  <c r="H129" i="3"/>
  <c r="G129" i="3"/>
  <c r="E129" i="3"/>
  <c r="D129" i="3"/>
  <c r="B129" i="3" s="1"/>
  <c r="F137" i="3"/>
  <c r="H137" i="3"/>
  <c r="G137" i="3"/>
  <c r="E137" i="3"/>
  <c r="D137" i="3"/>
  <c r="B137" i="3" s="1"/>
  <c r="F145" i="3"/>
  <c r="H145" i="3"/>
  <c r="G145" i="3"/>
  <c r="E145" i="3"/>
  <c r="D145" i="3"/>
  <c r="B145" i="3" s="1"/>
  <c r="F153" i="3"/>
  <c r="H153" i="3"/>
  <c r="G153" i="3"/>
  <c r="E153" i="3"/>
  <c r="D153" i="3"/>
  <c r="B153" i="3" s="1"/>
  <c r="F160" i="3"/>
  <c r="H160" i="3"/>
  <c r="G160" i="3"/>
  <c r="E160" i="3"/>
  <c r="D160" i="3"/>
  <c r="B160" i="3" s="1"/>
  <c r="E31" i="9"/>
  <c r="G31" i="9"/>
  <c r="O31" i="9" s="1"/>
  <c r="K44" i="3"/>
  <c r="F44" i="3"/>
  <c r="D44" i="3"/>
  <c r="B44" i="3" s="1"/>
  <c r="H44" i="3"/>
  <c r="G44" i="3"/>
  <c r="E44" i="3"/>
  <c r="G23" i="3"/>
  <c r="K23" i="3"/>
  <c r="F23" i="3"/>
  <c r="E23" i="3"/>
  <c r="H23" i="3"/>
  <c r="D23" i="3"/>
  <c r="B23" i="3" s="1"/>
  <c r="E60" i="3"/>
  <c r="H60" i="3"/>
  <c r="G60" i="3"/>
  <c r="D60" i="3"/>
  <c r="B60" i="3" s="1"/>
  <c r="F60" i="3"/>
  <c r="K60" i="3"/>
  <c r="E74" i="3"/>
  <c r="H74" i="3"/>
  <c r="D74" i="3"/>
  <c r="B74" i="3" s="1"/>
  <c r="G74" i="3"/>
  <c r="K74" i="3"/>
  <c r="F74" i="3"/>
  <c r="F98" i="3"/>
  <c r="E98" i="3"/>
  <c r="D98" i="3"/>
  <c r="B98" i="3" s="1"/>
  <c r="H98" i="3"/>
  <c r="G98" i="3"/>
  <c r="F130" i="3"/>
  <c r="E130" i="3"/>
  <c r="D130" i="3"/>
  <c r="B130" i="3" s="1"/>
  <c r="H130" i="3"/>
  <c r="G130" i="3"/>
  <c r="G25" i="9"/>
  <c r="E25" i="9"/>
  <c r="F32" i="3"/>
  <c r="G32" i="3"/>
  <c r="I32" i="3" s="1"/>
  <c r="E32" i="3"/>
  <c r="K32" i="3"/>
  <c r="D32" i="3"/>
  <c r="B32" i="3" s="1"/>
  <c r="K28" i="3"/>
  <c r="E28" i="3"/>
  <c r="H28" i="3"/>
  <c r="D28" i="3"/>
  <c r="B28" i="3" s="1"/>
  <c r="G28" i="3"/>
  <c r="F28" i="3"/>
  <c r="E39" i="3"/>
  <c r="G39" i="3"/>
  <c r="F39" i="3"/>
  <c r="D39" i="3"/>
  <c r="B39" i="3" s="1"/>
  <c r="H39" i="3"/>
  <c r="K39" i="3"/>
  <c r="E68" i="3"/>
  <c r="H68" i="3"/>
  <c r="D68" i="3"/>
  <c r="B68" i="3" s="1"/>
  <c r="K68" i="3"/>
  <c r="G68" i="3"/>
  <c r="F68" i="3"/>
  <c r="E26" i="3"/>
  <c r="H26" i="3"/>
  <c r="D26" i="3"/>
  <c r="B26" i="3" s="1"/>
  <c r="K26" i="3"/>
  <c r="G26" i="3"/>
  <c r="F26" i="3"/>
  <c r="H55" i="3"/>
  <c r="D55" i="3"/>
  <c r="B55" i="3" s="1"/>
  <c r="F55" i="3"/>
  <c r="K55" i="3"/>
  <c r="E55" i="3"/>
  <c r="G55" i="3"/>
  <c r="H29" i="3"/>
  <c r="D29" i="3"/>
  <c r="B29" i="3" s="1"/>
  <c r="K29" i="3"/>
  <c r="E29" i="3"/>
  <c r="G29" i="3"/>
  <c r="F29" i="3"/>
  <c r="K52" i="3"/>
  <c r="F52" i="3"/>
  <c r="D52" i="3"/>
  <c r="B52" i="3" s="1"/>
  <c r="H52" i="3"/>
  <c r="G52" i="3"/>
  <c r="E52" i="3"/>
  <c r="G19" i="3"/>
  <c r="K19" i="3"/>
  <c r="F19" i="3"/>
  <c r="D19" i="3"/>
  <c r="B19" i="3" s="1"/>
  <c r="E19" i="3"/>
  <c r="H19" i="3"/>
  <c r="G27" i="3"/>
  <c r="K27" i="3"/>
  <c r="F27" i="3"/>
  <c r="E27" i="3"/>
  <c r="H27" i="3"/>
  <c r="D27" i="3"/>
  <c r="B27" i="3" s="1"/>
  <c r="K50" i="3"/>
  <c r="F50" i="3"/>
  <c r="H50" i="3"/>
  <c r="G50" i="3"/>
  <c r="D50" i="3"/>
  <c r="B50" i="3" s="1"/>
  <c r="E50" i="3"/>
  <c r="E70" i="3"/>
  <c r="H70" i="3"/>
  <c r="D70" i="3"/>
  <c r="B70" i="3" s="1"/>
  <c r="G70" i="3"/>
  <c r="F70" i="3"/>
  <c r="K70" i="3"/>
  <c r="E78" i="3"/>
  <c r="H78" i="3"/>
  <c r="D78" i="3"/>
  <c r="B78" i="3" s="1"/>
  <c r="G78" i="3"/>
  <c r="K78" i="3"/>
  <c r="F78" i="3"/>
  <c r="H89" i="3"/>
  <c r="D89" i="3"/>
  <c r="B89" i="3" s="1"/>
  <c r="F89" i="3"/>
  <c r="K89" i="3"/>
  <c r="E89" i="3"/>
  <c r="G89" i="3"/>
  <c r="F102" i="3"/>
  <c r="E102" i="3"/>
  <c r="D102" i="3"/>
  <c r="B102" i="3" s="1"/>
  <c r="H102" i="3"/>
  <c r="G102" i="3"/>
  <c r="F110" i="3"/>
  <c r="E110" i="3"/>
  <c r="D110" i="3"/>
  <c r="B110" i="3" s="1"/>
  <c r="H110" i="3"/>
  <c r="G110" i="3"/>
  <c r="F118" i="3"/>
  <c r="E118" i="3"/>
  <c r="D118" i="3"/>
  <c r="B118" i="3" s="1"/>
  <c r="H118" i="3"/>
  <c r="G118" i="3"/>
  <c r="F126" i="3"/>
  <c r="E126" i="3"/>
  <c r="D126" i="3"/>
  <c r="B126" i="3" s="1"/>
  <c r="H126" i="3"/>
  <c r="G126" i="3"/>
  <c r="F134" i="3"/>
  <c r="E134" i="3"/>
  <c r="D134" i="3"/>
  <c r="B134" i="3" s="1"/>
  <c r="H134" i="3"/>
  <c r="G134" i="3"/>
  <c r="F142" i="3"/>
  <c r="E142" i="3"/>
  <c r="D142" i="3"/>
  <c r="B142" i="3" s="1"/>
  <c r="H142" i="3"/>
  <c r="G142" i="3"/>
  <c r="F150" i="3"/>
  <c r="E150" i="3"/>
  <c r="D150" i="3"/>
  <c r="B150" i="3" s="1"/>
  <c r="H150" i="3"/>
  <c r="G150" i="3"/>
  <c r="F158" i="3"/>
  <c r="E158" i="3"/>
  <c r="D158" i="3"/>
  <c r="B158" i="3" s="1"/>
  <c r="H158" i="3"/>
  <c r="G158" i="3"/>
  <c r="G38" i="3"/>
  <c r="F38" i="3"/>
  <c r="K38" i="3"/>
  <c r="E38" i="3"/>
  <c r="D38" i="3"/>
  <c r="B38" i="3" s="1"/>
  <c r="H38" i="3"/>
  <c r="G63" i="3"/>
  <c r="K63" i="3"/>
  <c r="E63" i="3"/>
  <c r="D63" i="3"/>
  <c r="B63" i="3" s="1"/>
  <c r="F63" i="3"/>
  <c r="H63" i="3"/>
  <c r="H87" i="3"/>
  <c r="D87" i="3"/>
  <c r="B87" i="3" s="1"/>
  <c r="K87" i="3"/>
  <c r="E87" i="3"/>
  <c r="G87" i="3"/>
  <c r="F87" i="3"/>
  <c r="G69" i="3"/>
  <c r="K69" i="3"/>
  <c r="F69" i="3"/>
  <c r="E69" i="3"/>
  <c r="H69" i="3"/>
  <c r="D69" i="3"/>
  <c r="B69" i="3" s="1"/>
  <c r="G77" i="3"/>
  <c r="K77" i="3"/>
  <c r="F77" i="3"/>
  <c r="E77" i="3"/>
  <c r="H77" i="3"/>
  <c r="D77" i="3"/>
  <c r="B77" i="3" s="1"/>
  <c r="H85" i="3"/>
  <c r="D85" i="3"/>
  <c r="B85" i="3" s="1"/>
  <c r="G85" i="3"/>
  <c r="F85" i="3"/>
  <c r="E85" i="3"/>
  <c r="K85" i="3"/>
  <c r="F99" i="3"/>
  <c r="H99" i="3"/>
  <c r="G99" i="3"/>
  <c r="E99" i="3"/>
  <c r="D99" i="3"/>
  <c r="B99" i="3" s="1"/>
  <c r="F107" i="3"/>
  <c r="H107" i="3"/>
  <c r="G107" i="3"/>
  <c r="E107" i="3"/>
  <c r="D107" i="3"/>
  <c r="B107" i="3" s="1"/>
  <c r="F115" i="3"/>
  <c r="H115" i="3"/>
  <c r="G115" i="3"/>
  <c r="E115" i="3"/>
  <c r="D115" i="3"/>
  <c r="B115" i="3" s="1"/>
  <c r="F123" i="3"/>
  <c r="H123" i="3"/>
  <c r="G123" i="3"/>
  <c r="E123" i="3"/>
  <c r="D123" i="3"/>
  <c r="B123" i="3" s="1"/>
  <c r="F131" i="3"/>
  <c r="H131" i="3"/>
  <c r="G131" i="3"/>
  <c r="E131" i="3"/>
  <c r="D131" i="3"/>
  <c r="B131" i="3" s="1"/>
  <c r="F139" i="3"/>
  <c r="H139" i="3"/>
  <c r="G139" i="3"/>
  <c r="E139" i="3"/>
  <c r="D139" i="3"/>
  <c r="B139" i="3" s="1"/>
  <c r="F147" i="3"/>
  <c r="H147" i="3"/>
  <c r="G147" i="3"/>
  <c r="E147" i="3"/>
  <c r="D147" i="3"/>
  <c r="B147" i="3" s="1"/>
  <c r="F155" i="3"/>
  <c r="H155" i="3"/>
  <c r="G155" i="3"/>
  <c r="E155" i="3"/>
  <c r="D155" i="3"/>
  <c r="B155" i="3" s="1"/>
  <c r="F162" i="3"/>
  <c r="H162" i="3"/>
  <c r="E162" i="3"/>
  <c r="D162" i="3"/>
  <c r="B162" i="3" s="1"/>
  <c r="G162" i="3"/>
  <c r="I53" i="3" l="1"/>
  <c r="I45" i="3"/>
  <c r="I29" i="3"/>
  <c r="I87" i="3"/>
  <c r="I83" i="3"/>
  <c r="I66" i="3"/>
  <c r="I42" i="3"/>
  <c r="I37" i="3"/>
  <c r="I31" i="3"/>
  <c r="I68" i="3"/>
  <c r="I28" i="3"/>
  <c r="I74" i="3"/>
  <c r="I75" i="3"/>
  <c r="I76" i="3"/>
  <c r="I93" i="3"/>
  <c r="I81" i="3"/>
  <c r="I59" i="3"/>
  <c r="I62" i="3"/>
  <c r="I70" i="3"/>
  <c r="I39" i="3"/>
  <c r="I44" i="3"/>
  <c r="I61" i="3"/>
  <c r="I43" i="3"/>
  <c r="I25" i="3"/>
  <c r="I15" i="3"/>
  <c r="I51" i="3"/>
  <c r="I41" i="3"/>
  <c r="I49" i="3"/>
  <c r="I54" i="3"/>
  <c r="I58" i="3"/>
  <c r="I46" i="3"/>
  <c r="I63" i="3"/>
  <c r="I52" i="3"/>
  <c r="I88" i="3"/>
  <c r="L15" i="3"/>
  <c r="I47" i="3"/>
  <c r="I94" i="3"/>
  <c r="I80" i="3"/>
  <c r="I90" i="3"/>
  <c r="L39" i="3"/>
  <c r="I69" i="3"/>
  <c r="I79" i="3"/>
  <c r="I57" i="3"/>
  <c r="L56" i="3"/>
  <c r="I64" i="3"/>
  <c r="I30" i="3"/>
  <c r="L82" i="3"/>
  <c r="L68" i="3"/>
  <c r="I85" i="3"/>
  <c r="I77" i="3"/>
  <c r="I38" i="3"/>
  <c r="I19" i="3"/>
  <c r="I26" i="3"/>
  <c r="I24" i="3"/>
  <c r="I73" i="3"/>
  <c r="I67" i="3"/>
  <c r="I34" i="3"/>
  <c r="I71" i="3"/>
  <c r="I65" i="3"/>
  <c r="I72" i="3"/>
  <c r="I18" i="3"/>
  <c r="I82" i="3"/>
  <c r="I16" i="3"/>
  <c r="I27" i="3"/>
  <c r="I89" i="3"/>
  <c r="I78" i="3"/>
  <c r="I50" i="3"/>
  <c r="I55" i="3"/>
  <c r="M7" i="9"/>
  <c r="O25" i="9"/>
  <c r="I60" i="3"/>
  <c r="I23" i="3"/>
  <c r="I84" i="3"/>
  <c r="I86" i="3"/>
  <c r="I36" i="3"/>
  <c r="I91" i="3"/>
  <c r="I17" i="3"/>
  <c r="I22" i="3"/>
  <c r="I56" i="3"/>
  <c r="I92" i="3"/>
  <c r="I33" i="3"/>
  <c r="I21" i="3"/>
  <c r="I35" i="3"/>
  <c r="I40" i="3"/>
  <c r="I20" i="3"/>
  <c r="I48" i="3"/>
</calcChain>
</file>

<file path=xl/comments1.xml><?xml version="1.0" encoding="utf-8"?>
<comments xmlns="http://schemas.openxmlformats.org/spreadsheetml/2006/main">
  <authors>
    <author/>
  </authors>
  <commentList>
    <comment ref="I170" authorId="0" shapeId="0">
      <text>
        <r>
          <rPr>
            <sz val="10"/>
            <color theme="1"/>
            <rFont val="Arial"/>
            <family val="2"/>
            <scheme val="minor"/>
          </rPr>
          <t>======
ID#AAAAbeFYd0g
    (2022-06-17 21:27:31)
Por favor revisar este reporte, porque la responsabilidad de los contratos es de la oficina asesora jurídica, talento humano tiene competencia sobre la gestión de los servidores públicos de planta de personal. La gestión Contractual es proceso de la OAJ
	-Willson Farfán Suárez</t>
        </r>
      </text>
    </comment>
  </commentList>
  <extLst>
    <ext xmlns:r="http://schemas.openxmlformats.org/officeDocument/2006/relationships" uri="GoogleSheetsCustomDataVersion1">
      <go:sheetsCustomData xmlns:go="http://customooxmlschemas.google.com/" r:id="rId1" roundtripDataSignature="AMtx7mhsPXbmWfEAtWkx8IAXpxMlTCuq9g=="/>
    </ext>
  </extLst>
</comments>
</file>

<file path=xl/comments2.xml><?xml version="1.0" encoding="utf-8"?>
<comments xmlns="http://schemas.openxmlformats.org/spreadsheetml/2006/main">
  <authors>
    <author/>
  </authors>
  <commentList>
    <comment ref="I100" authorId="0" shapeId="0">
      <text>
        <r>
          <rPr>
            <sz val="10"/>
            <color theme="1"/>
            <rFont val="Arial"/>
            <family val="2"/>
            <scheme val="minor"/>
          </rPr>
          <t>======
ID#AAAAlqB2c9g
Luisa Fernanda Urrego Hoyos    (2022-12-13 10:25:35)
@vrivera@idep.edu.co Vale por fa me ayudas ajustando este valor para el total de la vigencia
_Asignado a Valentina Rivera Ordoñez_</t>
        </r>
      </text>
    </comment>
  </commentList>
  <extLst>
    <ext xmlns:r="http://schemas.openxmlformats.org/officeDocument/2006/relationships" uri="GoogleSheetsCustomDataVersion1">
      <go:sheetsCustomData xmlns:go="http://customooxmlschemas.google.com/" r:id="rId1" roundtripDataSignature="AMtx7miaWcfSaOr1wQzi+Bucf2wdSFn3nA=="/>
    </ext>
  </extLst>
</comments>
</file>

<file path=xl/sharedStrings.xml><?xml version="1.0" encoding="utf-8"?>
<sst xmlns="http://schemas.openxmlformats.org/spreadsheetml/2006/main" count="1115" uniqueCount="695">
  <si>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</si>
  <si>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</si>
  <si>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</si>
  <si>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0"/>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</si>
  <si>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</si>
  <si>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</si>
  <si>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9"/>
        <color theme="1"/>
        <rFont val="Arial Narrow"/>
        <family val="2"/>
      </rPr>
      <t xml:space="preserve">
</t>
    </r>
    <r>
      <rPr>
        <b/>
        <i/>
        <u/>
        <sz val="9"/>
        <color theme="1"/>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</si>
  <si>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</si>
  <si>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</si>
  <si>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</si>
  <si>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family val="2"/>
      </rPr>
      <t>Evaluación "</t>
    </r>
    <r>
      <rPr>
        <b/>
        <sz val="10"/>
        <color theme="1"/>
        <rFont val="Arial Narrow"/>
        <family val="2"/>
      </rPr>
      <t>si se encuentra Presente"</t>
    </r>
    <r>
      <rPr>
        <b/>
        <sz val="9"/>
        <color theme="1"/>
        <rFont val="Arial Narrow"/>
        <family val="2"/>
      </rPr>
      <t xml:space="preserve">
</t>
    </r>
    <r>
      <rPr>
        <sz val="9"/>
        <color theme="1"/>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</si>
  <si>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</si>
  <si>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</si>
  <si>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</si>
  <si>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</si>
  <si>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</si>
  <si>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</si>
  <si>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</si>
  <si>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</si>
  <si>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family val="2"/>
      </rPr>
      <t xml:space="preserve">Evaluación </t>
    </r>
    <r>
      <rPr>
        <b/>
        <sz val="10"/>
        <color theme="1"/>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</si>
  <si>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</si>
  <si>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</si>
  <si>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</si>
  <si>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</si>
  <si>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</si>
  <si>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</si>
  <si>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</si>
  <si>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</si>
  <si>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</si>
  <si>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</si>
  <si>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</si>
  <si>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</si>
  <si>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</si>
  <si>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</si>
  <si>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</si>
  <si>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</si>
  <si>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</si>
  <si>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</si>
  <si>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</si>
  <si>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</si>
  <si>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</si>
  <si>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</si>
  <si>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</si>
  <si>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</si>
  <si>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</si>
  <si>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</si>
  <si>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</si>
  <si>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</si>
  <si>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</si>
  <si>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</si>
  <si>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</si>
  <si>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</si>
  <si>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</si>
  <si>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</si>
  <si>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</si>
  <si>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</si>
  <si>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</si>
  <si>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</si>
  <si>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</si>
  <si>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</si>
  <si>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</si>
  <si>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</si>
  <si>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</si>
  <si>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</si>
  <si>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</si>
  <si>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</si>
  <si>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</si>
  <si>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</si>
  <si>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</si>
  <si>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</si>
  <si>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</si>
  <si>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</si>
  <si>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</si>
  <si>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</si>
  <si>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</si>
  <si>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</si>
  <si>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</si>
  <si>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</si>
  <si>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</si>
  <si>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</si>
  <si>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</si>
  <si>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</si>
  <si>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</si>
  <si>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</si>
  <si>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</si>
  <si>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</si>
  <si>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</si>
  <si>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</si>
  <si>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</si>
  <si>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</si>
  <si>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</si>
  <si>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</si>
  <si>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</si>
  <si>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</si>
  <si>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</si>
  <si>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</si>
  <si>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</si>
  <si>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</si>
  <si>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</si>
  <si>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</si>
  <si>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</si>
  <si>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</si>
  <si>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</si>
  <si>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</si>
  <si>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</si>
  <si>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</si>
  <si>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</si>
  <si>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</si>
  <si>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</si>
  <si>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</si>
  <si>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</si>
  <si>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</si>
  <si>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</si>
  <si>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</si>
  <si>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</si>
  <si>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</si>
  <si>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</si>
  <si>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</si>
  <si>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</si>
  <si>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</si>
  <si>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</si>
  <si>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</si>
  <si>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</si>
  <si>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</si>
  <si>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</si>
  <si>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</si>
  <si>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</si>
  <si>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</si>
  <si>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</si>
  <si>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</si>
  <si>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</si>
  <si>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</si>
  <si>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</si>
  <si>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Dentro de la planificación estrategica y de cambios se  sugiere hacer la verificacion y articulacion de los procedimientos, formatos, normograma, mapa de riesgos, e instrumentos de gestión que apliquen, así como la pertinencia de incluir los riesgos de fraude conforme a las recomendaciones del FURAG.</t>
  </si>
  <si>
    <t xml:space="preserve">OAP </t>
  </si>
  <si>
    <t>se verificó que la entidad ya identifico riesgo de fraude vinculado al proceso de gestión financiera y adicionalmente con el seguimiento al plan de mejoramiento se evidenció que se actualizaron y articularon varios procedimientos donde se fortalecieron los puntos de control que pueden afectar el cumplimiento de los objetivos y documentarlos en el mapa de riesgos de la entidad.</t>
  </si>
  <si>
    <t>03/'8/2021</t>
  </si>
  <si>
    <t>OAP</t>
  </si>
  <si>
    <t>Se verificó la revisión de los activos de información del IDEP los cuales fueron actualizados y publicados 
http://www.idep.edu.co/sites/default/files/FT-GD-07-18_Activos_Informacio%CC%81n_V4_Final%20%283%29_0.xlsx</t>
  </si>
  <si>
    <r>
      <rPr>
        <sz val="10"/>
        <color theme="1"/>
        <rFont val="Arial"/>
        <family val="2"/>
      </rPr>
      <t xml:space="preserve">La implementación del anexo 2 esta al 100% de la resolución 1519 de 2020. Teniendo en cuenta esto se comienza a realizar la actualización a la nueva resolución llevando una nueva una matriz de los links contenidos en el menú de Transparencia y Acceso a la Información pública, cumplinedo con los estandares de publicación y divulgación de la información según el Anexo 2 de la resolución Mintic 1519 de 2020. La OAP solicitó por correo a los diferentes funcionarios y contratistas la información actualizada, para reemplazar, modificar o actualizar según sea el caso y complementar la información y establecer los responsables de proporcionar la información respectiva en cada numeral del menú de Transparencia. Se verificó la actualización del menú de Transparencia y Acceso a la Información Pública atendiendo la resolución MinTic 1519 de 2020, Ley 1712 de 2014, de igual manera la circular 018 de septiembre de 2021 de la ProcuraduríaGeneral de la Nación la cual se encuentrab en el siguiente link </t>
    </r>
    <r>
      <rPr>
        <u/>
        <sz val="10"/>
        <color rgb="FF1155CC"/>
        <rFont val="Arial"/>
        <family val="2"/>
      </rPr>
      <t>http://www.idep.edu.co/?q=menu-transparencia</t>
    </r>
  </si>
  <si>
    <t>No se reporto avance</t>
  </si>
  <si>
    <t xml:space="preserve">OM: Se recomienda dentro del Comité de Gestión y Desempeño socializar y analizar la efectividad de los canales de comunicación con partes externas, así como sus contenidos, de tal forma que se tomen decisiones que aporten a mejorarimento del mismo.
</t>
  </si>
  <si>
    <t>Informar semestralmente en el Comite de Gestión y Desempeño los resultadis de las encuestas y con base en el resultado actualizar la caracterización de usuarios.</t>
  </si>
  <si>
    <t>En el marco del Comité Institucional de Gestión y Desempeño para el periodo en evaluación, se evidencia el análisis de los resultados e informe de las encuestas semestralmente para su aprobación y posterior actualización de la caracterrización de usuarios. Esta situación se evidencia en las actas del CIGD \\Apolo\EJECUCION_PLANES\Informe_pormenorizado</t>
  </si>
  <si>
    <t>Error en la formulacion de las formulas del informe. La calificación esta en 3</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</si>
  <si>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</si>
  <si>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</si>
  <si>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</si>
  <si>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Lineamiento 1: 
La entidad demuestra el compromiso con la integridad (valores) y principio+I186+C21:I31+I186+C21:I31+C21:I31+C21:I31</t>
  </si>
  <si>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Manuales/Políticas+C21:I31n/Procedimientos/Instructivos u otros desarrollos que den cuente de su aplicación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</si>
  <si>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</si>
  <si>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</si>
  <si>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t xml:space="preserve">EVIDENCIA DEL CONTROL </t>
  </si>
  <si>
    <r>
      <rPr>
        <b/>
        <sz val="11"/>
        <color theme="0"/>
        <rFont val="Arial Narrow"/>
        <family val="2"/>
      </rPr>
      <t xml:space="preserve">Funcionando 
</t>
    </r>
    <r>
      <rPr>
        <i/>
        <sz val="11"/>
        <color theme="0"/>
        <rFont val="Arial Narrow"/>
        <family val="2"/>
      </rPr>
      <t>(1/2/3)</t>
    </r>
  </si>
  <si>
    <t xml:space="preserve">Evaluación </t>
  </si>
  <si>
    <t xml:space="preserve">Observaciones de la evaluación independiente (tener encuenta papel de  líneas de defensa)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</si>
  <si>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</si>
  <si>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</si>
  <si>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</si>
  <si>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
Resolución 027 de 2021 "Por la cual se nombran los Gestores de Integridad del Instituto para la Investigación Educativa y el Desarrollo Pedagógico – IDEP y se deroga la Resolución 013 de 2019”
Plan de Gestión de Integridad PL-GTH-13-07.</t>
  </si>
  <si>
    <t>1.1 Aplicación del Código de Integridad. (incluye análisis de desviaciones, convivencia laboral, temas disciplinarios internos, quejas o denuncias sobres los servidores de la entidad, u otros temas relacionados).</t>
  </si>
  <si>
    <t>Se implementó el código de integridad de acuerdo con los 5 valores establecidos por el Estado mediante Resolución  037 de 2018 "Por medio de la cual se adopta el Código  de Integridad del Servicio Público Distrital en el IDEP" 
Resolución 027 de 2021 "Por la cual se nombran los Gestores de Integridad del Instituto para la Investigación Educativa y el Desarrollo Pedagógico – IDEP y se deroga la Resolución 013 de 2019”
Plan de Gestión de Integridad PL-GTH-13-07.</t>
  </si>
  <si>
    <t xml:space="preserve">1.2 Mecanismos para el manejo de conflictos de interés. </t>
  </si>
  <si>
    <t>Se implementó el código de integridad de acuerdo con los 5 valores establecidos por el Estado mediante Resolución  037 de 2018 "Por medio de la cual se adopta el Código  de Integridad del Servicio Público Distrital en el IDEP" 
Resolución 027 de 2021 "Por la cual se nombran los Gestores de Integridad del Instituto para la Investigación Educativa y el Desarrollo Pedagógico – IDEP y se deroga la Resolución 013 de 2019”
Se cuenta con la GU-GTH-13-03 Guía para gestionar conflictos de intereses en el Instituto para la investigación educativa y el desarrollo pedagógico
Plan de Gestión de Integridad PL-GTH-13-07.</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</si>
  <si>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</si>
  <si>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</si>
  <si>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Se implementó el código de integridad de acuerdo con los 5 valores establecidos por el Estado mediante resolución  037 de 2018 "Por medio de la cual se adopta el Código  de Integridad del Servicio Público Distrital en el IDEP" 
Resolución 013 de 2019 " Por la cual se nombran los gestores de Integridad del Instituto para la investigación Educativa y el desarrollo Pedagógico - IDEP y se deroga la resolución 035 de 2017"
GUÍA PARA GESTIONAR
CONFLICTOS DE INTERESES EN
EL INSTITUTO PARA LA
INVESTIGACIÓN EDUCATIVA Y EL
DESARROLLO PEDAGÓGICO -
IDEP - GU-GTH-13-04
Política Seguridad y privacidad de la información
Política de Privacidad y Tratamiento de Datos
Plan de Gestión de Integridad PL-GTH-13-07.</t>
  </si>
  <si>
    <t xml:space="preserve">1.4 La evaluación de las acciones transversales de integridad, mediante el monitoreo permanente de los riesgos de corrupción. </t>
  </si>
  <si>
    <t>Dimension Talento Humano
Política de Integridad</t>
  </si>
  <si>
    <t>3.0</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</si>
  <si>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</si>
  <si>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Direccionamiento Estratégico y Planeación
Plan Anticorrupción y de Atención al Ciudadano</t>
  </si>
  <si>
    <t>Se implementó el código de integridad de acuerdo con los 5 valores establecidos por el Estado mediante resolución  037 de 2018 "Por medio de la cual se adopta el Código  de Integridad del Servicio Público Distrital en el IDEP" 
Plan de Gestión de Integridad PL-GTH-13-07.</t>
  </si>
  <si>
    <r>
      <rPr>
        <b/>
        <u/>
        <sz val="11"/>
        <color theme="1"/>
        <rFont val="Arial Narrow"/>
        <family val="2"/>
      </rPr>
      <t>Lineamiento 2:</t>
    </r>
    <r>
      <rPr>
        <sz val="11"/>
        <color theme="1"/>
        <rFont val="Arial Narrow"/>
        <family val="2"/>
      </rPr>
      <t xml:space="preserve"> 
Aplicación de mecanismos para ejercer una adecuada supervisión del Sistema de Control Interno </t>
    </r>
  </si>
  <si>
    <r>
      <rPr>
        <b/>
        <sz val="10"/>
        <color theme="1"/>
        <rFont val="Arial Narrow"/>
        <family val="2"/>
      </rPr>
      <t xml:space="preserve">Explicación de cómo la Entidad </t>
    </r>
    <r>
      <rPr>
        <b/>
        <u/>
        <sz val="10"/>
        <color theme="1"/>
        <rFont val="Arial Narrow"/>
        <family val="2"/>
      </rPr>
      <t>evidencia</t>
    </r>
    <r>
      <rPr>
        <b/>
        <sz val="10"/>
        <color theme="1"/>
        <rFont val="Arial Narrow"/>
        <family val="2"/>
      </rPr>
      <t xml:space="preserve"> que está dando respuesta al requerimiento
</t>
    </r>
    <r>
      <rPr>
        <sz val="10"/>
        <color theme="1"/>
        <rFont val="Arial Narrow"/>
        <family val="2"/>
      </rPr>
      <t>Referencia a Procesos, Manuales/Políticas de Operación/Procedimientos/Instructivos u otros desarrollos que den cuenta de su aplicación</t>
    </r>
  </si>
  <si>
    <r>
      <rPr>
        <b/>
        <sz val="10"/>
        <color theme="1"/>
        <rFont val="Arial Narrow"/>
        <family val="2"/>
      </rPr>
      <t xml:space="preserve">Presente 
</t>
    </r>
    <r>
      <rPr>
        <i/>
        <sz val="10"/>
        <color theme="1"/>
        <rFont val="Arial Narrow"/>
        <family val="2"/>
      </rPr>
      <t>(1/2/3)</t>
    </r>
  </si>
  <si>
    <r>
      <rPr>
        <b/>
        <sz val="11"/>
        <color theme="1"/>
        <rFont val="Arial Narrow"/>
        <family val="2"/>
      </rPr>
      <t xml:space="preserve">Funcionando 
</t>
    </r>
    <r>
      <rPr>
        <i/>
        <sz val="11"/>
        <color theme="1"/>
        <rFont val="Arial Narrow"/>
        <family val="2"/>
      </rPr>
      <t>(1/2/3)</t>
    </r>
  </si>
  <si>
    <t>Evaluación</t>
  </si>
  <si>
    <t>2.1 Creación o actualización del Comité Institucional de Coordinación de Control Interno (incluye ajustes en periodicidad para reunión, articulación con el Comité Institucional de Gestión y Desempeño).</t>
  </si>
  <si>
    <t>Dimensión Control Interno
Politica de Control Interno</t>
  </si>
  <si>
    <t>El Comité Institucional de Coordinación de Control interno se reglamenta mediante Resolución 051 de 2018 "Por la cual se conforma y reglamenta el Comité Institucional de Coordinación de Control Interno del IDEP"
Resolución 024 de 2019 "Por la cual se crea y establece el reglamento de funcionamiento del Comité Institucional de Gestión y Desempeño del Instituto IDEP" y se actualizó mediante Resolución 133 de 2020.
Resolución 093 de junio de 2022 "Por la cual se actualiza el reglamento del Comité Institucional de Coordinacion de Control Interno del Instituto para la Investigacion Educativa y el Desarrollo Pedagogico — I DEP”</t>
  </si>
  <si>
    <t xml:space="preserve">
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2022,  informes de gestión de la OCI, informe del plan Anticorrupción y Atención al Ciudadano, informe de austeridad en el gasto, resultados de auditorias internas y temas tratados mediantes actas guardadas en VPN - OCI -2022- ACTAS</t>
  </si>
  <si>
    <t>2.2 Definición y documentación del Esquema de Líneas de Defensa</t>
  </si>
  <si>
    <t>Dimensión Control Interno
Politica de Control Interno
Lineas de defensa</t>
  </si>
  <si>
    <t>Resolución 108 de 2017 " Por la cual se adopta la política y los lineamientos para  la Administración del riesgo"
Política de Administración del Riesgo</t>
  </si>
  <si>
    <t xml:space="preserve">
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2022,  informes de gestión de la OCI, informe del plan Anticorrupción y Atención al Ciudadano, informe de austeridad en el gasto, informes de lla contraloria, resultados de auditorias internas y temas tratados mediantes actas guardadas en VPN - OCI -2022- ACTAS</t>
  </si>
  <si>
    <t>2.3 Definición de líneas de reporte en temas clave para la toma de decisiones, atendiendo el Esquema de Líneas de Defensa</t>
  </si>
  <si>
    <t>Dimensión Control Interno
Politica de Control Interno
Linea de Defensa
Dimensión de Informaciòn y Comunicaciòn</t>
  </si>
  <si>
    <t>Resolución 108 de 2017 " Por la cual se adopta la política y los lineamientos para  la Administración del riesgo"
Política de Administración del Riesgo
IN-MIC-03-04 Instructivo para la administración del riesgo</t>
  </si>
  <si>
    <t>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4, 5, 6, 7, 8, 9, 10, 11 y 12 https://drive.google.com/drive/folders/167b_CaFYM9AITlMGwaS2QO7-UbWJ0kkp</t>
  </si>
  <si>
    <r>
      <rPr>
        <b/>
        <u/>
        <sz val="11"/>
        <color theme="1"/>
        <rFont val="Arial Narrow"/>
        <family val="2"/>
      </rPr>
      <t>Lineamiento 3:</t>
    </r>
    <r>
      <rPr>
        <sz val="11"/>
        <color theme="1"/>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</si>
  <si>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sz val="10"/>
        <color theme="1"/>
        <rFont val="Arial Narrow"/>
        <family val="2"/>
      </rPr>
      <t xml:space="preserve">Explicación de cómo la Entidad </t>
    </r>
    <r>
      <rPr>
        <b/>
        <u/>
        <sz val="10"/>
        <color theme="1"/>
        <rFont val="Arial Narrow"/>
        <family val="2"/>
      </rPr>
      <t>evidencia</t>
    </r>
    <r>
      <rPr>
        <b/>
        <sz val="10"/>
        <color theme="1"/>
        <rFont val="Arial Narrow"/>
        <family val="2"/>
      </rPr>
      <t xml:space="preserve"> que está dando respuesta al requerimiento
</t>
    </r>
    <r>
      <rPr>
        <sz val="10"/>
        <color theme="1"/>
        <rFont val="Arial Narrow"/>
        <family val="2"/>
      </rPr>
      <t>Referencia a Procesos, Manuales/Políticas de Operación/Procedimientos/Instructivos u otros desarrollos que den cuenta de su aplicación</t>
    </r>
  </si>
  <si>
    <r>
      <rPr>
        <b/>
        <sz val="10"/>
        <color theme="1"/>
        <rFont val="Arial Narrow"/>
        <family val="2"/>
      </rPr>
      <t xml:space="preserve">Presente 
</t>
    </r>
    <r>
      <rPr>
        <i/>
        <sz val="10"/>
        <color theme="1"/>
        <rFont val="Arial Narrow"/>
        <family val="2"/>
      </rPr>
      <t>(1/2/3)</t>
    </r>
  </si>
  <si>
    <r>
      <rPr>
        <b/>
        <sz val="11"/>
        <color theme="1"/>
        <rFont val="Arial Narrow"/>
        <family val="2"/>
      </rPr>
      <t xml:space="preserve">Funcionando 
</t>
    </r>
    <r>
      <rPr>
        <i/>
        <sz val="11"/>
        <color theme="1"/>
        <rFont val="Arial Narrow"/>
        <family val="2"/>
      </rPr>
      <t>(1/2/3)</t>
    </r>
  </si>
  <si>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</si>
  <si>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Estrategico y Planeaciòn
Politica de Planeaciòn Institucional 
Dimensión Control Interno</t>
  </si>
  <si>
    <t>PO-MIC-03-02  Política para la administración del riesgo
Mapa de riesgos
IN-MIC-03-04 Instructivo para la administración del riesgo</t>
  </si>
  <si>
    <t xml:space="preserve">3.2 La Alta Dirección frente a la política de Administración del Riesgo definen los niveles de aceptación del riesgo, teniendo en cuenta cada uno de los objetivos establecidos. </t>
  </si>
  <si>
    <t>Dimensión Control Interno
Politica de Control Interno
Linea Estrategica</t>
  </si>
  <si>
    <t>Politica de Administracion del riesgo
Mapa de riesgos
IN-MIC-03-04 Instructivo para la administración del riesgo</t>
  </si>
  <si>
    <t>3.3 Evaluación de la planeación estratégica, considerando alertas frente a posibles incumplimientos, necesidades de recursos, cambios en el entorno que puedan afectar su desarrollo, entre otros aspectos que garanticen de forma razonable su cumplimiento.</t>
  </si>
  <si>
    <t>Diimensiòn Evaluación de Resultados 
Politica de Seguimiento y Evaluaciòn al Desempeño Institucional
Dimensión Control Interno
Lineas de defensa</t>
  </si>
  <si>
    <t xml:space="preserve">Plan de desarrollo del Distrito "Un nuevo contrato social y ambiental para la Bogotá del siglo XXI"
PL-DIP-02-01 PLAN ESTRATÉGICO DE
DESARROLLO INSTITUCIONAL
PRO-DIP-02-10 PLANEACIÓN ESTRATÉGICA
PRO-DIP-02-11 PLANEACIÓN OPERATIVA
PRO-DIP-02-12 PROYECTOS DE INVERSIÓN
IN-EC-16-01 INSTRUCTIVO PARA EL TRATAMIENTO DE ALERTAS EN LA GESTIÓN DE PROCESOS
PRO-MIC-03-04 Autoevaluación de la Gestión
</t>
  </si>
  <si>
    <r>
      <rPr>
        <b/>
        <u/>
        <sz val="11"/>
        <color rgb="FF000000"/>
        <rFont val="Arial Narrow"/>
        <family val="2"/>
      </rPr>
      <t>Lineamiento 4:</t>
    </r>
    <r>
      <rPr>
        <sz val="11"/>
        <color rgb="FF000000"/>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</si>
  <si>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b/>
        <sz val="10"/>
        <color rgb="FF000000"/>
        <rFont val="Arial Narrow"/>
        <family val="2"/>
      </rPr>
      <t xml:space="preserve">Explicación de cómo la Entidad </t>
    </r>
    <r>
      <rPr>
        <b/>
        <u/>
        <sz val="10"/>
        <color rgb="FF000000"/>
        <rFont val="Arial Narrow"/>
        <family val="2"/>
      </rPr>
      <t>evidencia</t>
    </r>
    <r>
      <rPr>
        <b/>
        <sz val="10"/>
        <color rgb="FF000000"/>
        <rFont val="Arial Narrow"/>
        <family val="2"/>
      </rPr>
      <t xml:space="preserve"> que está dando respuesta al requerimiento
</t>
    </r>
    <r>
      <rPr>
        <sz val="10"/>
        <color rgb="FF000000"/>
        <rFont val="Arial Narrow"/>
        <family val="2"/>
      </rPr>
      <t>Referencia a Procesos, Manuales/Políticas de Operación/Procedimientos/Instructivos u otros desarrollos que den cuenta de su aplicación</t>
    </r>
  </si>
  <si>
    <r>
      <rPr>
        <b/>
        <sz val="10"/>
        <color rgb="FF000000"/>
        <rFont val="Arial Narrow"/>
        <family val="2"/>
      </rPr>
      <t xml:space="preserve">Presente 
</t>
    </r>
    <r>
      <rPr>
        <i/>
        <sz val="10"/>
        <color rgb="FF000000"/>
        <rFont val="Arial Narrow"/>
        <family val="2"/>
      </rPr>
      <t>(1/2/3)</t>
    </r>
  </si>
  <si>
    <r>
      <rPr>
        <b/>
        <sz val="11"/>
        <color theme="0"/>
        <rFont val="Arial Narrow"/>
        <family val="2"/>
      </rPr>
      <t xml:space="preserve">Funcionando 
</t>
    </r>
    <r>
      <rPr>
        <i/>
        <sz val="11"/>
        <color theme="0"/>
        <rFont val="Arial Narrow"/>
        <family val="2"/>
      </rPr>
      <t>(1/2/3)</t>
    </r>
  </si>
  <si>
    <t>4.1 Evaluación de la Planeación Estratégica del Talento Humano.</t>
  </si>
  <si>
    <t>Dimensión de Talento Humano
Politica Gestion Estrategica del Talento Humano
Dimensión de Control Interno
Lineas de Defensa</t>
  </si>
  <si>
    <t xml:space="preserve">
Plan Estratégico de Talento Humano
Plan Operativo Anual ( POA)
Indicadores de procesos
Plan de acción Institucional</t>
  </si>
  <si>
    <t>4.2 Evaluación de las actividades relacionadas con el Ingreso del personal.</t>
  </si>
  <si>
    <t>Procedimiento Vinculación de Servidores
Manual de Funciones
Mediante Resolución 09 de 2021
"Por la cual se modifica el Manual Específico de Funciones y de Competencias Laborales de los empleos de la planta de personal del Instituto para la Investigación Educativa y el Desarrollo Pedagógico IDEP” se adoptó el Manual de Funciones y Competencias Laborales actualmente vigente para el IDEP.</t>
  </si>
  <si>
    <t>Mediante Resolución 09 de 2021
"Por la cual se modifica el Manual Específico de Funciones y de Competencias Laborales de los empleos de la planta de personal del Instituto para la Investigación Educativa y el Desarrollo Pedagógico IDEP” se adoptó el Manual de Funciones y Competencias Laborales actualmente vigente para el IDEP.</t>
  </si>
  <si>
    <t>4.3 Evaluación de las actividades relacionadas con la permanencia del personal.</t>
  </si>
  <si>
    <t>Procedimiento Vinculación de Servidores
Manual de Funciones
Resolución No. 08 de 2018 "Por la cual se adopta el Sistema Tipo  de Evaluación del Desempeño Laboral, establecido por la Comisión Nacional del Servicio Civil, para los servidores públicos de Carrera   Administrativa y en Periodo de Prueba del Instituto para la Investigación Educativa y el desarrollo Pedagógico - IDEP"</t>
  </si>
  <si>
    <t>4.4Analizar si se cuenta con políticas claras y comunicadas relacionadas con la responsabilidad de cada servidor sobre el desarrollo y mantenimiento del control interno (1a línea de defensa)</t>
  </si>
  <si>
    <t>Manual de funciones
Política de Administración de Riesgos
Resolución No. 08 de 2018 "Por la cual se adopta el Sistema Tipo  de Evaluación del Desempeño Laboral, establecido por la Comisión Nacional del Servicio Civil, para los servidores públicos de Carrera   Administrativa y en Periodo de Prueba del Instituto para la Investigación Educativa y el desarrollo Pedagógico - IDEP"</t>
  </si>
  <si>
    <t>4.5 Evaluación de las actividades relacionadas con el retiro del personal.</t>
  </si>
  <si>
    <t>Procedimiento Desvinculación de Servidores</t>
  </si>
  <si>
    <t>Se cuentan con actividades para la desvinculación de servidores más no se informa dentro del Comité</t>
  </si>
  <si>
    <t>4.6 Evaluar el impacto del Plan Institucional de Capacitación - PIC</t>
  </si>
  <si>
    <t>Plan Institucional de Capacitación 2021</t>
  </si>
  <si>
    <t>2.0</t>
  </si>
  <si>
    <t>4.7 Evaluación frente a los productos y servicios en los cuales participan los contratistas de apoyo.</t>
  </si>
  <si>
    <t>Procedimiento  PRO-GC-08-01 Supervisión e Interventoría.</t>
  </si>
  <si>
    <r>
      <rPr>
        <sz val="10"/>
        <color rgb="FF000000"/>
        <rFont val="Arial Narrow"/>
        <family val="2"/>
      </rPr>
      <t>De acuerdo a lo manifestado por el profesional de Talento Humano y la contratista de la Oficina Asesora Jurídica en la vigencia no se han presentado incumplimientos frente a los productos y servicios de los que  participan contratistas de apoyo.</t>
    </r>
    <r>
      <rPr>
        <sz val="10"/>
        <color rgb="FFFF0000"/>
        <rFont val="Arial Narrow"/>
        <family val="2"/>
      </rPr>
      <t xml:space="preserve"> </t>
    </r>
    <r>
      <rPr>
        <sz val="10"/>
        <color rgb="FF000000"/>
        <rFont val="Arial Narrow"/>
        <family val="2"/>
      </rPr>
      <t xml:space="preserve">
Mensualmente se evalúa la calidad de los productos y servicios entregados por los contratistas, mediante el informe de gestión realizado por los mismos a los supervisores de contrato quienes dan el aval a satisfacción o no para el pago respectivo. </t>
    </r>
  </si>
  <si>
    <r>
      <rPr>
        <b/>
        <u/>
        <sz val="11"/>
        <color rgb="FF000000"/>
        <rFont val="Arial Narrow"/>
        <family val="2"/>
      </rPr>
      <t>Lineamiento 5:</t>
    </r>
    <r>
      <rPr>
        <sz val="11"/>
        <color rgb="FF000000"/>
        <rFont val="Arial Narrow"/>
        <family val="2"/>
      </rPr>
      <t xml:space="preserve"> 
La entidad establece líneas de reporte dentro de la entidad para evaluar el funcionamiento del Sistema de Control Interno.</t>
    </r>
  </si>
  <si>
    <r>
      <rPr>
        <b/>
        <sz val="10"/>
        <color rgb="FF000000"/>
        <rFont val="Arial Narrow"/>
        <family val="2"/>
      </rPr>
      <t xml:space="preserve">Explicación de cómo la Entidad </t>
    </r>
    <r>
      <rPr>
        <b/>
        <u/>
        <sz val="10"/>
        <color rgb="FF000000"/>
        <rFont val="Arial Narrow"/>
        <family val="2"/>
      </rPr>
      <t>evidencia</t>
    </r>
    <r>
      <rPr>
        <b/>
        <sz val="10"/>
        <color rgb="FF000000"/>
        <rFont val="Arial Narrow"/>
        <family val="2"/>
      </rPr>
      <t xml:space="preserve"> que está dando respuesta al requerimiento
</t>
    </r>
    <r>
      <rPr>
        <sz val="10"/>
        <color rgb="FF000000"/>
        <rFont val="Arial Narrow"/>
        <family val="2"/>
      </rPr>
      <t>Referencia a Procesos, Manuales/Políticas de Operación/Procedimientos/Instructivos u otros desarrollos que den cuenta de su aplicación</t>
    </r>
  </si>
  <si>
    <r>
      <rPr>
        <b/>
        <sz val="10"/>
        <color rgb="FF000000"/>
        <rFont val="Arial Narrow"/>
        <family val="2"/>
      </rPr>
      <t xml:space="preserve">Presente 
</t>
    </r>
    <r>
      <rPr>
        <i/>
        <sz val="10"/>
        <color rgb="FF000000"/>
        <rFont val="Arial Narrow"/>
        <family val="2"/>
      </rPr>
      <t>(1/2/3)</t>
    </r>
  </si>
  <si>
    <r>
      <rPr>
        <b/>
        <sz val="11"/>
        <color theme="0"/>
        <rFont val="Arial Narrow"/>
        <family val="2"/>
      </rPr>
      <t xml:space="preserve">Funcionando 
</t>
    </r>
    <r>
      <rPr>
        <i/>
        <sz val="11"/>
        <color theme="0"/>
        <rFont val="Arial Narrow"/>
        <family val="2"/>
      </rPr>
      <t>(1/2/3)</t>
    </r>
  </si>
  <si>
    <t>5.1 Acorde con la estructura del Esquema de Líneas de Defensa se han definido estándares de reporte, periodicidad y responsables frente a diferentes temas críticos de la entidad.</t>
  </si>
  <si>
    <t>Dimensión de Informaciòn y Comunicaciòn
Dimensiòn de Control Interno
Líneas de Defensa</t>
  </si>
  <si>
    <t>Politica de Administracion del riesgo
IN-MIC-03-04 Instructivo para la administración del riesgo
MN-MIC-03-01 MANUAL DEL SISTEMA
INTEGRADO DE GESTIÓN
CON REFERENTE MIPG
PRO-MIC-03-04 Autoevaluación de la Gestión</t>
  </si>
  <si>
    <t xml:space="preserve">En las actas del comité institucional de gestión y desempeño y del Comité de Coordinación de Control Interno, se documentan los compromisos y el seguimiento al cumplimiento de los mismos, con base en las recomendaciones y decisiones tomadas en esta instancia. </t>
  </si>
  <si>
    <t>5.2 La Alta Dirección analiza la información asociada con la generación de reportes financieros.</t>
  </si>
  <si>
    <t xml:space="preserve">
Dimensiòn de Control Interno
Linea de Estrategica</t>
  </si>
  <si>
    <t>PRO-GF-14-12 - PROCEDIMIENTO REVISIÓN A LOS INFORMES DE EJECUCIÓN
FINANCIERA DE LOS RECURSOS ENTREGADOS
EN ADMINISTRACIÓN
PRO-GF-14-01  PROCEDIMIENTO EJECUCION PRESUPUESTAL
PRO-GF-14-11 - PROCEDIMIENTO GESTION CONTABLE
ELABORACIÓN, ACTUALIZACIÓN Y SEGUIMIENTO AL
PRO-DIP-02-07 PROCEDIMIENTOELABORACIÓN, ACTUALIZACIÓN Y SEGUIMIENTO AL PLAN ANUAL DE ADQUISICIONES</t>
  </si>
  <si>
    <t>La ejecución del PAC  y los estados financieros se informan a la alta Dirección en el marco de los Comités; más no analiza la información financiera, para esto se cuenta con los informes que presentan los responsables de proceso (ejecución presupuestal, estados financieros, entre otros). 
La Oficina de Control Interno realiza seguimiento mediante los planes de mejoramiento y el informe de plan de sostenibilidad contable. 
La ejecución del PAC,  los estados financieros y ejecución presupuestal se publican en la página del IDEP http://www.idep.edu.co/?q=node/37</t>
  </si>
  <si>
    <t>"
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2022,  informes de gestión de la OCI, informe del plan Anticorrupción y Atención al Ciudadano, informe de austeridad en el gasto, informes de lla contraloria, resultados de auditorias internas y temas tratados mediantes actas guardadas en VPN - OCI -2022- ACTAS</t>
  </si>
  <si>
    <t>5.3 Teniendo en cuenta la información suministrada por la 2a y 3a línea de defensa se toman decisiones a tiempo para garantizar el cumplimiento de las metas y objetivos.</t>
  </si>
  <si>
    <t>Dimensiòn de Control Interno
Lineas de Defensa</t>
  </si>
  <si>
    <t>Politica de Administracion del riesgo
IN-MIC-03-04 Instructivo para la administracion del riesgo</t>
  </si>
  <si>
    <t xml:space="preserve">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
</t>
  </si>
  <si>
    <t>5.4 Se evalúa la estructura de control a partir de los cambios en procesos, procedimientos, u otras herramientas, a fin de garantizar su adecuada formulación y afectación frente a la gestión del riesgo.</t>
  </si>
  <si>
    <t>Dimension de Gestion con Valores para Resultado
Politica de Fortalecimiento Organizacional y Simplificaciòn de Procesos
Dimension Control Interno
Lineas de Defensa</t>
  </si>
  <si>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\\Apolo\EJECUCION_PLANES\Informe_pormenorizado
</t>
  </si>
  <si>
    <t>5.5 La entidad aprueba y hace seguimiento al Plan Anual de Auditoría presentado y ejecutado por parte de la Oficina de Control Interno.</t>
  </si>
  <si>
    <t>Dimension Control Interno
Linea Estrategica</t>
  </si>
  <si>
    <t>PRO-EC-16-01 Auditoria Basada en Riesgos</t>
  </si>
  <si>
    <t>5.6 La entidad analiza los informes presentados por la Oficina de Control Interno y evalúa su impacto en relación con la mejora institucional.</t>
  </si>
  <si>
    <t>PRO-MIC-03-03  PLANES DE MEJORAMIENTO, ACCIONES CORRECTIVAS,
PREVENTIVAS Y DE MEJORA
PRO-EC-16-01 Auditoria Basada en Riesgos</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</si>
  <si>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</si>
  <si>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</si>
  <si>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</si>
  <si>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rPr>
        <b/>
        <sz val="11"/>
        <color theme="0"/>
        <rFont val="Arial Narrow"/>
        <family val="2"/>
      </rP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</si>
  <si>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</si>
  <si>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</si>
  <si>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</si>
  <si>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Dimension de Direccionamiento Estratetegico y Planeacion.
Politica de Planeacion Institucional</t>
  </si>
  <si>
    <t>PRO-DIP-02-03 Programación Presupuestal
PRO-DIP-02-10 Planeación Estratégica
PRO-DIP-02-07 Elaboración, actualización y Seguimiento al Plan Anual de Adquisiciones
PRO-DIP-02-11 Planeación Operativa
PRO-DIP-02-12 Proyectos de inversión
PL-DIP-02-01 Plan Estratégico de Desarrollo Institucional
PL-DIP-02-03  Plan de acción institucional</t>
  </si>
  <si>
    <t>6.2 Los objetivos de los procesos, programas o proyectos (según aplique) que están definidos, son específicos, medibles, alcanzables, relevantes, delimitados en el tiempo.</t>
  </si>
  <si>
    <t>Dimension de Gestion con Valores para Resultado
Politica de Fortalecimiento Organizacional y Simplificaciòn de Procesos</t>
  </si>
  <si>
    <t xml:space="preserve">
Procedimiento DIP 02-10 Planeación Estrategica
Plan de desarrollo del Distrito " Bogotá mejor para todos"
Plan estrategico de Desarrollo Institucional
Plan de acción Institucional 2020
Plan operativo anual - OPA
SEGPLAN
 PMR</t>
  </si>
  <si>
    <t>6.3 La Alta Dirección evalúa periódicamente los objetivos establecidos para asegurar que estos continúan siendo consistentes y apropiados para la Entidad.</t>
  </si>
  <si>
    <t>Dimension de Direccionamiento Estratetegico y Planeacion.
Politica de Planeacion Institucional
Dimension Control Interno
Linea Estrategica</t>
  </si>
  <si>
    <r>
      <rPr>
        <b/>
        <u/>
        <sz val="11"/>
        <color theme="1"/>
        <rFont val="Arial Narrow"/>
        <family val="2"/>
      </rPr>
      <t xml:space="preserve">Lineamiento 7: 
</t>
    </r>
    <r>
      <rPr>
        <b/>
        <sz val="11"/>
        <color theme="1"/>
        <rFont val="Arial Narrow"/>
        <family val="2"/>
      </rPr>
      <t xml:space="preserve">Identificación y análisis de riesgos (Analiza factores internos y externos; Implica a los niveles apropiados de la dirección; Determina cómo responder a los riesgos; Determina la importancia de los riesgos). 
</t>
    </r>
  </si>
  <si>
    <r>
      <rPr>
        <b/>
        <sz val="10"/>
        <color theme="1"/>
        <rFont val="Arial Narrow"/>
        <family val="2"/>
      </rPr>
      <t xml:space="preserve">Explicación de cómo la Entidad </t>
    </r>
    <r>
      <rPr>
        <b/>
        <u/>
        <sz val="10"/>
        <color theme="1"/>
        <rFont val="Arial Narrow"/>
        <family val="2"/>
      </rPr>
      <t xml:space="preserve">evidencia </t>
    </r>
    <r>
      <rPr>
        <b/>
        <sz val="10"/>
        <color theme="1"/>
        <rFont val="Arial Narrow"/>
        <family val="2"/>
      </rPr>
      <t xml:space="preserve">que está dando respuesta al requerimiento
</t>
    </r>
    <r>
      <rPr>
        <sz val="10"/>
        <color theme="1"/>
        <rFont val="Arial Narrow"/>
        <family val="2"/>
      </rPr>
      <t>Referencia a Procesos, Manuales/Políticas de Operación/Procedimientos/Instructivos u otros desarrollos que den cuente de su aplicación</t>
    </r>
  </si>
  <si>
    <r>
      <rPr>
        <b/>
        <sz val="10"/>
        <color theme="1"/>
        <rFont val="Arial Narrow"/>
        <family val="2"/>
      </rPr>
      <t xml:space="preserve">Presente
</t>
    </r>
    <r>
      <rPr>
        <i/>
        <sz val="10"/>
        <color theme="1"/>
        <rFont val="Arial Narrow"/>
        <family val="2"/>
      </rPr>
      <t>(1/2/3)</t>
    </r>
  </si>
  <si>
    <r>
      <rPr>
        <b/>
        <sz val="11"/>
        <color theme="0"/>
        <rFont val="Arial Narrow"/>
        <family val="2"/>
      </rPr>
      <t xml:space="preserve">Funcionando
</t>
    </r>
    <r>
      <rPr>
        <i/>
        <sz val="11"/>
        <color theme="0"/>
        <rFont val="Arial Narrow"/>
        <family val="2"/>
      </rPr>
      <t>(1/2/3)</t>
    </r>
  </si>
  <si>
    <t>7.1 Teniendo en cuenta la estructura de la política de Administración del Riesgo, su alcance define lineamientos para toda la entidad, incluyendo regionales, áreas tercerizadas u otras instancias que afectan la prestación del servicio.</t>
  </si>
  <si>
    <t>Politica de Administración del Riesgo
IN-MIC-03-04 Instructivo para la administración del riesgo</t>
  </si>
  <si>
    <t>7.2 La Oficina de Planeación, Gerencia de Riesgos (donde existan), como 2a línea de defensa, consolidan información clave frente a la gestión del riesgo.</t>
  </si>
  <si>
    <t>Dimension Control Interno 
Lineas de Defensa</t>
  </si>
  <si>
    <t>7.3 A partir de la información consolidada y reportada por la 2a línea de defensa (7.2), la Alta Dirección analiza sus resultados y en especial considera si se han presentado materializaciones de riesgo.</t>
  </si>
  <si>
    <t>7.4 Cuando se detectan materializaciones de riesgo, se definen los cursos de acción en relación con la revisión y actualización del mapa de riesgos correspondiente.</t>
  </si>
  <si>
    <t>Dimension de Direccionamiento Estratetegico y Planeacion.
Politica de Planeacion Institucional
Dimension Control Interno 
Lineas de Defensa</t>
  </si>
  <si>
    <t>7.5 Se llevan a cabo seguimientos a las acciones definidas para resolver materializaciones de riesgo detectadas.</t>
  </si>
  <si>
    <t>Dimension de Evaluacion de Resultados 
Politica de Seguimiento y evaluacion al Desempeño Institucional.
Dimension Control Interno 
Lineas de Defensa</t>
  </si>
  <si>
    <r>
      <rPr>
        <b/>
        <u/>
        <sz val="11"/>
        <color theme="1"/>
        <rFont val="Arial Narrow"/>
        <family val="2"/>
      </rPr>
      <t xml:space="preserve">Lineamiento 8: 
</t>
    </r>
    <r>
      <rPr>
        <b/>
        <sz val="11"/>
        <color theme="1"/>
        <rFont val="Arial Narrow"/>
        <family val="2"/>
      </rPr>
      <t xml:space="preserve">Evaluación del riesgo de fraude o corrupción. 
Cumplimiento artículo 73 de la Ley 1474 de 2011, relacionado con la prevención de los riesgos de corrupción.
</t>
    </r>
  </si>
  <si>
    <r>
      <rPr>
        <b/>
        <sz val="10"/>
        <color theme="1"/>
        <rFont val="Arial Narrow"/>
        <family val="2"/>
      </rPr>
      <t xml:space="preserve">Explicación de cómo la Entidad </t>
    </r>
    <r>
      <rPr>
        <b/>
        <u/>
        <sz val="10"/>
        <color theme="1"/>
        <rFont val="Arial Narrow"/>
        <family val="2"/>
      </rPr>
      <t xml:space="preserve">evidencia </t>
    </r>
    <r>
      <rPr>
        <b/>
        <sz val="10"/>
        <color theme="1"/>
        <rFont val="Arial Narrow"/>
        <family val="2"/>
      </rPr>
      <t xml:space="preserve">que está dando respuesta al requerimiento
</t>
    </r>
    <r>
      <rPr>
        <sz val="10"/>
        <color theme="1"/>
        <rFont val="Arial Narrow"/>
        <family val="2"/>
      </rPr>
      <t>Referencia a Procesos, Manuales/Políticas de Operación/Procedimientos/Instructivos u otros desarrollos que den cuente de su aplicación</t>
    </r>
  </si>
  <si>
    <r>
      <rPr>
        <b/>
        <sz val="10"/>
        <color theme="1"/>
        <rFont val="Arial Narrow"/>
        <family val="2"/>
      </rPr>
      <t xml:space="preserve">Presente
</t>
    </r>
    <r>
      <rPr>
        <i/>
        <sz val="10"/>
        <color theme="1"/>
        <rFont val="Arial Narrow"/>
        <family val="2"/>
      </rPr>
      <t>(1/2/3)</t>
    </r>
  </si>
  <si>
    <r>
      <rPr>
        <b/>
        <sz val="11"/>
        <color theme="0"/>
        <rFont val="Arial Narrow"/>
        <family val="2"/>
      </rPr>
      <t xml:space="preserve">Funcionando
</t>
    </r>
    <r>
      <rPr>
        <i/>
        <sz val="11"/>
        <color theme="0"/>
        <rFont val="Arial Narrow"/>
        <family val="2"/>
      </rPr>
      <t>(1/2/3)</t>
    </r>
  </si>
  <si>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</si>
  <si>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</si>
  <si>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Dimension de Control Interno
Linea Estrategica</t>
  </si>
  <si>
    <t>8.3 Para el desarrollo de las actividades de control, la entidad considera la adecuada división de las funciones y que éstas se encuentren segregadas en diferentes personas para reducir el riesgo de acciones fraudulentas.</t>
  </si>
  <si>
    <t>Dimension de Contro Interno
Lineas de Defensa</t>
  </si>
  <si>
    <t>8.4 La Alta Dirección evalúa fallas en los controles (diseño y ejecución) para definir cursos de acción apropiados para su mejora.</t>
  </si>
  <si>
    <r>
      <rPr>
        <sz val="10"/>
        <color rgb="FF000000"/>
        <rFont val="Arial"/>
        <family val="2"/>
      </rPr>
      <t>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t>
    </r>
    <r>
      <rPr>
        <sz val="10"/>
        <color rgb="FF000000"/>
        <rFont val="Arial"/>
        <family val="2"/>
      </rPr>
      <t xml:space="preserve">P </t>
    </r>
    <r>
      <rPr>
        <u/>
        <sz val="10"/>
        <color rgb="FF1155CC"/>
        <rFont val="Arial"/>
        <family val="2"/>
      </rPr>
      <t>http://www.idep.edu.co/?q=es/node/32</t>
    </r>
    <r>
      <rPr>
        <sz val="10"/>
        <color rgb="FF000000"/>
        <rFont val="Arial"/>
        <family val="2"/>
      </rPr>
      <t xml:space="preserve">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t>
    </r>
  </si>
  <si>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1,2,3,4,5,6,7,8,9,10,11 y 12
https://drive.google.com/drive/folders/167b_CaFYM9AITlMGwaS2QO7-UbWJ0kkp
</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</si>
  <si>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</si>
  <si>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r>
      <rPr>
        <b/>
        <sz val="10"/>
        <color theme="0"/>
        <rFont val="Arial Narrow"/>
        <family val="2"/>
      </rPr>
      <t xml:space="preserve">Explicación de cómo la Entidad </t>
    </r>
    <r>
      <rPr>
        <b/>
        <u/>
        <sz val="10"/>
        <color theme="0"/>
        <rFont val="Arial Narrow"/>
        <family val="2"/>
      </rPr>
      <t xml:space="preserve">evidencia </t>
    </r>
    <r>
      <rPr>
        <b/>
        <sz val="10"/>
        <color theme="0"/>
        <rFont val="Arial Narrow"/>
        <family val="2"/>
      </rPr>
      <t xml:space="preserve">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</si>
  <si>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</si>
  <si>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1"/>
        <color theme="0"/>
        <rFont val="Arial Narrow"/>
        <family val="2"/>
      </rPr>
      <t xml:space="preserve">Funcionando
</t>
    </r>
    <r>
      <rPr>
        <i/>
        <sz val="11"/>
        <color theme="0"/>
        <rFont val="Arial Narrow"/>
        <family val="2"/>
      </rPr>
      <t>(1/2/3)</t>
    </r>
  </si>
  <si>
    <t>9.1 Acorde con lo establecido en la política de Administración del Riesgo, se monitorean los factores internos y externos definidos para la entidad, a fin de establecer cambios en el entorno que determinen nuevos riesgos o ajustes a los existentes.</t>
  </si>
  <si>
    <t>Dimension de Direccionamiento Estrategico 
Politica de Planeacion Institucional</t>
  </si>
  <si>
    <t>IN-MIC-03-04 Instructivo para la administración del riesgo
Politica de Administración del riesgo</t>
  </si>
  <si>
    <t>9.2 La Alta Dirección analiza los riesgos asociados a actividades tercerizadas, regionales u otras figuras externas que afecten la prestación del servicio a los usuarios, basados en los informes de la segunda y tercera linea de defensa.</t>
  </si>
  <si>
    <t>Dimension de Control Interno
Lineas de Defensa</t>
  </si>
  <si>
    <t>N/A</t>
  </si>
  <si>
    <t>9.3 La Alta Dirección monitorea los riesgos aceptados revisando que sus condiciones no hayan cambiado y definir su pertinencia para sostenerlos o ajustarlos.</t>
  </si>
  <si>
    <t xml:space="preserve">Politica de Administración del RiesgIN-MIC-03-04 Instructivo para la administración del riesgo
</t>
  </si>
  <si>
    <r>
      <rPr>
        <sz val="10"/>
        <color rgb="FF000000"/>
        <rFont val="Arial"/>
        <family val="2"/>
      </rPr>
      <t>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t>
    </r>
    <r>
      <rPr>
        <sz val="10"/>
        <color rgb="FF000000"/>
        <rFont val="Arial"/>
        <family val="2"/>
      </rPr>
      <t xml:space="preserve">P </t>
    </r>
    <r>
      <rPr>
        <u/>
        <sz val="10"/>
        <color rgb="FF1155CC"/>
        <rFont val="Arial"/>
        <family val="2"/>
      </rPr>
      <t>http://www.idep.edu.co/?q=es/node/32</t>
    </r>
    <r>
      <rPr>
        <sz val="10"/>
        <color rgb="FF000000"/>
        <rFont val="Arial"/>
        <family val="2"/>
      </rPr>
      <t xml:space="preserve">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t>
    </r>
  </si>
  <si>
    <t>9.4 La Alta Dirección evalúa fallas en los controles (diseño y ejecución) para definir cursos de acción apropiados para su mejora, basados en los informes de la segunda y tercera linea de defensa.</t>
  </si>
  <si>
    <r>
      <rPr>
        <sz val="10"/>
        <color rgb="FF000000"/>
        <rFont val="Arial"/>
        <family val="2"/>
      </rPr>
      <t>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t>
    </r>
    <r>
      <rPr>
        <sz val="10"/>
        <color rgb="FF000000"/>
        <rFont val="Arial"/>
        <family val="2"/>
      </rPr>
      <t xml:space="preserve">P </t>
    </r>
    <r>
      <rPr>
        <u/>
        <sz val="10"/>
        <color rgb="FF1155CC"/>
        <rFont val="Arial"/>
        <family val="2"/>
      </rPr>
      <t>http://www.idep.edu.co/?q=es/node/32</t>
    </r>
    <r>
      <rPr>
        <sz val="10"/>
        <color rgb="FF000000"/>
        <rFont val="Arial"/>
        <family val="2"/>
      </rPr>
      <t xml:space="preserve">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t>
    </r>
  </si>
  <si>
    <t>9.5 La entidad analiza el impacto sobre el control interno por cambios en los diferentes niveles organizacionales.</t>
  </si>
  <si>
    <t>Dimension de Direccionamiento Estrategico y Planeacion
Politica de Planeacion Institucional
Dimension de Control Interno
Linea Estrategica</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</si>
  <si>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</si>
  <si>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</si>
  <si>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</si>
  <si>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rPr>
        <b/>
        <sz val="11"/>
        <color theme="0"/>
        <rFont val="Arial Narrow"/>
        <family val="2"/>
      </rP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</si>
  <si>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</si>
  <si>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Funcionando</t>
    </r>
    <r>
      <rPr>
        <i/>
        <sz val="11"/>
        <color theme="0"/>
        <rFont val="Arial Narrow"/>
        <family val="2"/>
      </rPr>
      <t xml:space="preserve">
(1/2/3)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</si>
  <si>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</si>
  <si>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Politica de Administración del Riesgo
IN-MIC-03-04 Instructivo para la administración del riesgo
MN-MIC-03-01 MANUAL DEL SISTEMA
INTEGRADO DE GESTIÓN
CON REFERENTE MIPG</t>
  </si>
  <si>
    <t xml:space="preserve">10.2 Se han idenfificado y documentado las situaciones específicas en donde no es posible segregar adecuadamente las funciones (ej: falta de personal, presupuesto), con el fin de definir actividades de control alternativas para cubrir los riesgos identificados. </t>
  </si>
  <si>
    <t>Politica de Administración del Riesgo
IN-MIC-03-04 Instructivo para la administración del riesgo
Procedimiento Auditoria Basada en riesgos</t>
  </si>
  <si>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https://drive.google.com/drive/folders/167b_CaFYM9AITlMGwaS2QO7-UbWJ0kkp
</t>
  </si>
  <si>
    <t>10.3 El diseño de otros  sistemas de gestión (bajo normas o estándares internacionales como la ISO), se intregan de forma adecuada a la estructura de control de la entidad.</t>
  </si>
  <si>
    <t xml:space="preserve">
Dimension de Gestion con Valores para Resultados
Dimension de Control Interno
Lineas de Defensa</t>
  </si>
  <si>
    <t xml:space="preserve">La Entidad adopto el Modelo Integrado de Planeación y Gestión; no cuenta con otros sistemas de gestión de calidad. </t>
  </si>
  <si>
    <r>
      <rPr>
        <b/>
        <u/>
        <sz val="11"/>
        <color theme="0"/>
        <rFont val="Arial Narrow"/>
        <family val="2"/>
      </rPr>
      <t xml:space="preserve">Lineamiento 11: 
</t>
    </r>
    <r>
      <rPr>
        <b/>
        <sz val="11"/>
        <color theme="0"/>
        <rFont val="Arial Narrow"/>
        <family val="2"/>
      </rPr>
      <t>Seleccionar y Desarrolla controles generales sobre TI para apoyar la consecución de los objetivos .</t>
    </r>
  </si>
  <si>
    <r>
      <rPr>
        <b/>
        <sz val="10"/>
        <color theme="0"/>
        <rFont val="Arial Narrow"/>
        <family val="2"/>
      </rPr>
      <t>Explicación de cómo la Entidad</t>
    </r>
    <r>
      <rPr>
        <b/>
        <u/>
        <sz val="10"/>
        <color theme="0"/>
        <rFont val="Arial Narrow"/>
        <family val="2"/>
      </rPr>
      <t xml:space="preserve"> evidencia </t>
    </r>
    <r>
      <rPr>
        <b/>
        <sz val="10"/>
        <color theme="0"/>
        <rFont val="Arial Narrow"/>
        <family val="2"/>
      </rPr>
      <t xml:space="preserve">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</si>
  <si>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</si>
  <si>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1"/>
        <color theme="0"/>
        <rFont val="Arial Narrow"/>
        <family val="2"/>
      </rPr>
      <t>Funcionando</t>
    </r>
    <r>
      <rPr>
        <i/>
        <sz val="11"/>
        <color theme="0"/>
        <rFont val="Arial Narrow"/>
        <family val="2"/>
      </rPr>
      <t xml:space="preserve">
(1/2/3)</t>
    </r>
  </si>
  <si>
    <t>11.1 La entidad establece actividades de control relevantes sobre las infraestructuras tecnológicas; los procesos de gestión de la seguridad y sobre los procesos de adquisición, desarrollo y mantenimiento de tecnologías.</t>
  </si>
  <si>
    <t xml:space="preserve">Dimension de Gestion con Valores para el Resultado
Politica de Gobierno Digital 
Politica de Seguridad Digital
</t>
  </si>
  <si>
    <t>Resolucion 040 de 2017 " Por la cual se adopta la politica de provacidad y tratamiento de datos personales"  
PL-GT-12-01PLAN ESTRATÉGICO DE
TECNOLOGÍAS DE LA INFORMACIÓN
Y LAS COMUNICACIONES
  PO-GT-12-01 POLÍTICA DE SEGURIDAD Y
PRIVACIDAD DE LA
INFORMACIÓN
PL-GT-12-05 Plan de Tratamiento de Riesgos de Seguridad y Privacidad de la Información - IDEP 
PL-GT-12-02 PLAN DE CONTINGENCIA
TECNOLÓGICA IDEP
GU-GT-12-01 GUÍA PARA LA GESTIÓN DE
INCIDENTES DE SEGURIDAD DE
LA INFORMACION
PRO-GT-12-05 MANTENIMIENTO DE INFRAESTRUCTURA
TECNOLÓGICA
PRO-GT-12-07 Registro de Activos de Información Tipo
Software, Hardware, Servicios e Información
PRO-GT-12-08 FORMULACIÓN Y SEGUIMIENTO AL PETIC
PRO-GT-12-05 MANTENIMIENTO DE INFRAESTRUCTURA
TECNOLÓGICA</t>
  </si>
  <si>
    <t>11.2  Para los proveedores de tecnología  selecciona y desarrolla actividades de control internas sobre las actividades realizadas por el proveedor de servicios.</t>
  </si>
  <si>
    <t>SECOP 2
PRO-GT-12-05 MANTENIMIENTO DE INFRAESTRUCTURA
TECNOLÓGICA</t>
  </si>
  <si>
    <t xml:space="preserve">11.3 Se cuenta con matrices de roles y usuarios siguiendo los principios de segregación de funciones.
</t>
  </si>
  <si>
    <t xml:space="preserve">Dimension de Gestion con Valores para el Resultado
Politica de Fortalecimiento Organizacional y Simplificacion de Procesos.
</t>
  </si>
  <si>
    <t>Manual de funciones
Procesos y procedimientos</t>
  </si>
  <si>
    <t xml:space="preserve">11.4 Se cuenta con información de la 3a línea de defensa, como evaluador independiente en relación con los controles implementados por el proveedor de servicios, para  asegurar que los riesgos relacionados se mitigan.
</t>
  </si>
  <si>
    <t>Dimension Control Interno
Tercera Linea de Defensa</t>
  </si>
  <si>
    <t>Politica de Administración del Riesgo
IN-MIC-03-04 Instructivo para la administración del riesgo
PRO-EC-16-01 Auditoria Basada en Riesgos</t>
  </si>
  <si>
    <r>
      <rPr>
        <b/>
        <u/>
        <sz val="11"/>
        <color theme="0"/>
        <rFont val="Arial Narrow"/>
        <family val="2"/>
      </rPr>
      <t xml:space="preserve">Lineamiento 12: 
</t>
    </r>
    <r>
      <rPr>
        <b/>
        <sz val="11"/>
        <color theme="0"/>
        <rFont val="Arial Narrow"/>
        <family val="2"/>
      </rPr>
      <t>Despliegue de políticas y procedimientos (Establece responsabilidades sobre la ejecución de las políticas y procedimientos; Adopta medidas correctivas; Revisa las políticas y procedimientos).</t>
    </r>
  </si>
  <si>
    <r>
      <rPr>
        <b/>
        <sz val="10"/>
        <color theme="0"/>
        <rFont val="Arial Narrow"/>
        <family val="2"/>
      </rPr>
      <t>Explicación de cómo la Entidad</t>
    </r>
    <r>
      <rPr>
        <b/>
        <u/>
        <sz val="10"/>
        <color theme="0"/>
        <rFont val="Arial Narrow"/>
        <family val="2"/>
      </rPr>
      <t xml:space="preserve"> evidencia </t>
    </r>
    <r>
      <rPr>
        <b/>
        <sz val="10"/>
        <color theme="0"/>
        <rFont val="Arial Narrow"/>
        <family val="2"/>
      </rPr>
      <t xml:space="preserve">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</si>
  <si>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</si>
  <si>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1"/>
        <color theme="0"/>
        <rFont val="Arial Narrow"/>
        <family val="2"/>
      </rPr>
      <t>Funcionando</t>
    </r>
    <r>
      <rPr>
        <i/>
        <sz val="11"/>
        <color theme="0"/>
        <rFont val="Arial Narrow"/>
        <family val="2"/>
      </rPr>
      <t xml:space="preserve">
(1/2/3)</t>
    </r>
  </si>
  <si>
    <t xml:space="preserve">12.1 Se evalúa la actualización de procesos, procedimientos, políticas de operación, instructivos, manuales u otras herramientas para garantizar la aplicación adecuada de las principales actividades de control.
</t>
  </si>
  <si>
    <t>Dimension de Gestion con Valores para el Resultado
Politica de Fortalecimiento Organizacional y Simplificacion de Procesos.</t>
  </si>
  <si>
    <t xml:space="preserve">Procedimiento Solicitud  de creación, modificación, o eliminación de documentos
Politica de Administración del Riesgo
 IN-MIC-03-01 Instructivo para elaboración de documentos
</t>
  </si>
  <si>
    <t>12.2  El diseño de controles se evalúa frente a la gestión del riesgo.</t>
  </si>
  <si>
    <t xml:space="preserve">Todas las Dimensiones de MIPG 
</t>
  </si>
  <si>
    <t xml:space="preserve">12.3  Monitoreo a los riesgos acorde con la política de administración de riesgo establecida para la entidad.
</t>
  </si>
  <si>
    <t>Dimension de Direccionamiento Estrategico y Planeacion
Politica de Planeacion Institucional.</t>
  </si>
  <si>
    <r>
      <rPr>
        <sz val="10"/>
        <color rgb="FF000000"/>
        <rFont val="Arial"/>
        <family val="2"/>
      </rPr>
      <t>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t>
    </r>
    <r>
      <rPr>
        <sz val="10"/>
        <color rgb="FF000000"/>
        <rFont val="Arial"/>
        <family val="2"/>
      </rPr>
      <t xml:space="preserve">P </t>
    </r>
    <r>
      <rPr>
        <u/>
        <sz val="10"/>
        <color rgb="FF1155CC"/>
        <rFont val="Arial"/>
        <family val="2"/>
      </rPr>
      <t>http://www.idep.edu.co/?q=es/node/32</t>
    </r>
    <r>
      <rPr>
        <sz val="10"/>
        <color rgb="FF000000"/>
        <rFont val="Arial"/>
        <family val="2"/>
      </rPr>
      <t xml:space="preserve">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t>
    </r>
  </si>
  <si>
    <t>12.4 Verificación de que los responsables estén ejecutando los controles tal como han sido diseñados.</t>
  </si>
  <si>
    <t>Dimension Control Interno
Segunda Linea de Defensa</t>
  </si>
  <si>
    <t>12.5  Se evalúa la adecuación de los controles a las especificidades de cada proceso, considerando cambios en regulaciones, estructuras internas u otros aspectos que determinen cambios en su diseño.</t>
  </si>
  <si>
    <t>Dimension Control Interno
 Lineas de Defensa</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</si>
  <si>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</si>
  <si>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</si>
  <si>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b/>
        <u/>
        <sz val="11"/>
        <color theme="0"/>
        <rFont val="Arial Narrow"/>
        <family val="2"/>
      </rPr>
      <t xml:space="preserve">
Lineamiento 13: 
</t>
    </r>
    <r>
      <rPr>
        <b/>
        <u/>
        <sz val="11"/>
        <color theme="0"/>
        <rFont val="Arial Narrow"/>
        <family val="2"/>
      </rPr>
      <t>Utilización de información relevante (Identifica requisitos de información; Capta fuentes de datos internas y externas; Procesa datos relevantes y los transforma en información).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</si>
  <si>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</si>
  <si>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</si>
  <si>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</si>
  <si>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13.1 La entidad ha diseñado sistemas de información para capturar y procesar datos y transformarlos en información para alcanzar los requerimientos de información definidos.</t>
  </si>
  <si>
    <t xml:space="preserve">Dimension de Informacion y comunicación 
</t>
  </si>
  <si>
    <t>13.2  La entidad cuenta con el inventario de información relevante (interno/externa) y cuenta con un mecanismo que permita su actualización.</t>
  </si>
  <si>
    <t>Dimension de Informacion y comunicación 
Politica de Transparencia y Acceso a la Informaciòn Publica</t>
  </si>
  <si>
    <t xml:space="preserve">Registro de activos de información
Procedimiento "PRO-GT-12-07 Registro de Activos de Información tipo Software, Hardware, Servicios e información" 
Página web: Botón de transparencia y acceso a la información pública. </t>
  </si>
  <si>
    <t>13.3 La entidad considera un ámbito amplio de fuentes de datos (internas y externas), para la captura y procesamiento posterior de información clave para la consecución de metas y objetivos.</t>
  </si>
  <si>
    <t xml:space="preserve">Botón de transparencia y acceso a la información pública
PO-DIC-01-01 Politica de Comunicación
PL-DIC-01-01 Plan estrategico de comunicación organizacional
(MN-AC-10-01) Manual de atencion al ciudadano IDEP
PL-AC-10-PLAN INSTITUCIONAL DE
PARTICIPACIÓN CIUDADANA </t>
  </si>
  <si>
    <t xml:space="preserve">
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2022,  informes de gestión de la OCI, informe del plan Anticorrupción y Atención al Ciudadano, resultados de auditorias internas y temas tratados mediantes actas guardadas en VPN - OCI -2022- ACTAS</t>
  </si>
  <si>
    <t>13.4 La entidad ha desarrollado e implementado actividades de control sobre la integridad, confidencialidad y disponibilidad de los datos e información definidos como relevantes.</t>
  </si>
  <si>
    <t>Resolucion 040 de 2017 " Por la cual se adopta la politica de provacidad y tratamiento de datos personales"   
PO-GT-12-01 POLÍTICA DE SEGURIDAD Y
PRIVACIDAD DE LA
INFORMACIÓN
PO-DIC-01-01 Politica de Comunicació 
PRO-DIC-01-09_Gestión de Publicaciones
PRO-DIC-01-11_Gestión de Comunicaciones</t>
  </si>
  <si>
    <r>
      <rPr>
        <b/>
        <u/>
        <sz val="11"/>
        <color theme="0"/>
        <rFont val="Arial Narrow"/>
        <family val="2"/>
      </rPr>
      <t xml:space="preserve">
Lineamiento 14: 
</t>
    </r>
    <r>
      <rPr>
        <b/>
        <u/>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</si>
  <si>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rPr>
        <b/>
        <sz val="10"/>
        <color theme="0"/>
        <rFont val="Arial Narrow"/>
        <family val="2"/>
      </rPr>
      <t xml:space="preserve">Explicación de cómo la Entidad </t>
    </r>
    <r>
      <rPr>
        <b/>
        <u/>
        <sz val="10"/>
        <color theme="0"/>
        <rFont val="Arial Narrow"/>
        <family val="2"/>
      </rPr>
      <t>evidencia</t>
    </r>
    <r>
      <rPr>
        <b/>
        <sz val="10"/>
        <color theme="0"/>
        <rFont val="Arial Narrow"/>
        <family val="2"/>
      </rPr>
      <t xml:space="preserve"> que está dando respuesta al requerimiento
</t>
    </r>
    <r>
      <rPr>
        <sz val="10"/>
        <color theme="0"/>
        <rFont val="Arial Narrow"/>
        <family val="2"/>
      </rPr>
      <t>Referencia a Procesos, Manuales/Políticas de Operación/Procedimientos/Instructivos u otros desarrollos que den cuente de su aplicación</t>
    </r>
  </si>
  <si>
    <r>
      <rPr>
        <b/>
        <sz val="10"/>
        <color theme="0"/>
        <rFont val="Arial Narrow"/>
        <family val="2"/>
      </rPr>
      <t xml:space="preserve">Presente
</t>
    </r>
    <r>
      <rPr>
        <i/>
        <sz val="10"/>
        <color theme="0"/>
        <rFont val="Arial Narrow"/>
        <family val="2"/>
      </rPr>
      <t>(1/2/3)</t>
    </r>
  </si>
  <si>
    <r>
      <rPr>
        <b/>
        <sz val="10"/>
        <color theme="0"/>
        <rFont val="Arial Narrow"/>
        <family val="2"/>
      </rPr>
      <t xml:space="preserve">Funcionando
</t>
    </r>
    <r>
      <rPr>
        <i/>
        <sz val="10"/>
        <color theme="0"/>
        <rFont val="Arial Narrow"/>
        <family val="2"/>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</si>
  <si>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</si>
  <si>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 xml:space="preserve">Dimension de Informacion y comunicación
</t>
  </si>
  <si>
    <t>Politica de Comunicación 
Plan estrategico de comunicación organizacional</t>
  </si>
  <si>
    <t>14.2 La entidad cuenta con políticas de operación relacionadas con la administración de la información (niveles de autoridad y responsabilidad)</t>
  </si>
  <si>
    <t>Politica de Comunicación 
Plan estrategico de comunicación organizacional
Politica de Seguridad y privacidad de la información
Manual de procesos
Manual de funciones.</t>
  </si>
  <si>
    <t>14.3 La entidad cuenta con canales de información internos para la denuncia anónima o confidencial de posibles situaciones irregulares y se cuenta con mecanismos específicos para su manejo, de manera tal que generen la confianza para utilizarlos.</t>
  </si>
  <si>
    <t>Politica de Comunicación
Manual de Atención al Ciudadano
Plan estrategico de comunicación organizacional
Plan Institucional de Participación Ciudadana.</t>
  </si>
  <si>
    <t>14.4 La entidad establece e implementa políticas y procedimientos para facilitar una comunicación interna efectiva.</t>
  </si>
  <si>
    <t>Politica de Comunicación
Gestión de comuniccaión
Plan estrategico de comunicación organizacional</t>
  </si>
  <si>
    <t>En el marco del Comité Institucional de Gestión y Desempeño para el periodo en evaluación, no se evidencia el análisis y verificación de este lineamiento en particular.. se realiza mediantes comite de comunicaciones.</t>
  </si>
  <si>
    <r>
      <rPr>
        <b/>
        <u/>
        <sz val="11"/>
        <color theme="1"/>
        <rFont val="Arial Narrow"/>
        <family val="2"/>
      </rPr>
      <t xml:space="preserve">
Lineamiento 15: 
</t>
    </r>
    <r>
      <rPr>
        <b/>
        <u/>
        <sz val="11"/>
        <color theme="1"/>
        <rFont val="Arial Narrow"/>
        <family val="2"/>
      </rPr>
      <t>Comunicación con el exterior (Se comunica con los grupos de valor y con terceros externos interesados; Facilita líneas de comunicación).</t>
    </r>
  </si>
  <si>
    <r>
      <rPr>
        <b/>
        <sz val="10"/>
        <color theme="1"/>
        <rFont val="Arial Narrow"/>
        <family val="2"/>
      </rPr>
      <t xml:space="preserve">Explicación de cómo la Entidad </t>
    </r>
    <r>
      <rPr>
        <b/>
        <u/>
        <sz val="10"/>
        <color theme="1"/>
        <rFont val="Arial Narrow"/>
        <family val="2"/>
      </rPr>
      <t>evidencia</t>
    </r>
    <r>
      <rPr>
        <b/>
        <sz val="10"/>
        <color theme="1"/>
        <rFont val="Arial Narrow"/>
        <family val="2"/>
      </rPr>
      <t xml:space="preserve"> que está dando respuesta al requerimiento
</t>
    </r>
    <r>
      <rPr>
        <sz val="10"/>
        <color theme="1"/>
        <rFont val="Arial Narrow"/>
        <family val="2"/>
      </rPr>
      <t>Referencia a Procesos, Manuales/Políticas de Operación/Procedimientos/Instructivos u otros desarrollos que den cuente de su aplicación</t>
    </r>
  </si>
  <si>
    <r>
      <rPr>
        <b/>
        <sz val="10"/>
        <color theme="1"/>
        <rFont val="Arial Narrow"/>
        <family val="2"/>
      </rPr>
      <t xml:space="preserve">Presente
</t>
    </r>
    <r>
      <rPr>
        <i/>
        <sz val="10"/>
        <color theme="1"/>
        <rFont val="Arial Narrow"/>
        <family val="2"/>
      </rPr>
      <t>(1/2/3)</t>
    </r>
  </si>
  <si>
    <r>
      <rPr>
        <b/>
        <sz val="10"/>
        <color theme="1"/>
        <rFont val="Arial Narrow"/>
        <family val="2"/>
      </rPr>
      <t xml:space="preserve">Funcionando
</t>
    </r>
    <r>
      <rPr>
        <i/>
        <sz val="10"/>
        <color theme="1"/>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</si>
  <si>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</si>
  <si>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 xml:space="preserve">
Dimension de Informacion y Comunicación
Dimension de Control Interno
Primera Linea de Defensa</t>
  </si>
  <si>
    <t xml:space="preserve">Politica de Comunicación
Manual de Atención al Ciudadano
Plan estrategico de comunicación organizacional
</t>
  </si>
  <si>
    <t xml:space="preserve">En el marco del Comité Institucional de Gestión y Desempeño para el periodo en evaluación, no se evidencia el análisis y verificación de este lineamiento en particular. </t>
  </si>
  <si>
    <t xml:space="preserve">15.2 La entidad cuenta con canales externos definidos de comunicación, asociados con el tipo de información a divulgar, y éstos son reconocidos a todo nivel de la organización.
</t>
  </si>
  <si>
    <t xml:space="preserve">Dimension de Informacion y Comunicación
Politica de Transparencia, acceso a la información pública y lucha
contra la corrupción </t>
  </si>
  <si>
    <t>Se cuentan con canales externos definidos y actividades para la divulgación de información sin embargo no se informan dentro del Comité Institucional de Gestión y Desempeño sino dentro del Comité Académico y el Comité de comunicaciones.</t>
  </si>
  <si>
    <t>15.3 La entidad cuenta con procesos o procedimiento para el manejo de la información entrante (quién la recibe, quién la clasifica, quién la analiza), y a la respuesta requierida (quién la canaliza y la responde).</t>
  </si>
  <si>
    <t xml:space="preserve">Dimension de Informacion y Comunicación
Politica de Gestion Documental
Politica de Transparencia, acceso a la información pública y lucha
contra la corrupción </t>
  </si>
  <si>
    <t>Gestión y trámites de comunicaciones oficiales.
Atención a peticiones, quejas, reclamos y sugerencias 
Manual de Archivo y Correspondencia
Plan Institucional de Participación Ciudadana.
Procedimiento de Participación Ciudana.</t>
  </si>
  <si>
    <t xml:space="preserve">15.4 La entidad cuenta con procesos o procedimientos encaminados a evaluar periodicamente la efectividad de los canales de comunicación con partes externas, así como sus contenidos, de tal forma que se puedan mejorar.
</t>
  </si>
  <si>
    <t>Dimension de Informacion y Comunicación
Politica deControl Interno
Lineas de Defensa</t>
  </si>
  <si>
    <t>Plan Institucional de Participación Ciudadana.
Politica de Comunicaciónes
Plan estratégico de comunicación organizacional</t>
  </si>
  <si>
    <t>15.5 La entidad analiza periodicamente su caracterización de usuarios o grupos de valor, a fin de actualizarla cuando sea pertinente.</t>
  </si>
  <si>
    <t>Dimension de Direccionamiento Estrategico y Planeaciòn
Politica de Planeacion Institucional</t>
  </si>
  <si>
    <t xml:space="preserve">DOC-AC-10-01 Documento Caracterización Usuarios
Grupos de valor, interés y partes interesadas
Plan Institucional de Participación Ciudadana.
</t>
  </si>
  <si>
    <t>15.6 La entidad analiza periodicamente los resultados frente a la evaluación de percepción por parte de los usuarios o grupos de valor para la incorporación de las mejoras correspondientes.</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</si>
  <si>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</si>
  <si>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</si>
  <si>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</si>
  <si>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</si>
  <si>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</si>
  <si>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</si>
  <si>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Observaciones de la evaluacion independiente (tener encuenta papel de  líneas de defensa) 
*Nota: Unicamente diligenciar las observaciones que van vinculadas al desarrollo de actividades de las demas lineas de defensa</t>
  </si>
  <si>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</si>
  <si>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</si>
  <si>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 xml:space="preserve">El Comité Institucional de Coordinación de Control interno se reglamenta mediante Resolución 051 de 2018 "Por la cual se conforma y reglamentael Comité Institucional de Coordinación de Control Interno del IDEP"
Procedimiento PRO-EC-16-01: Auditoria basada en Riesgo
</t>
  </si>
  <si>
    <t>El Plan Anual de Auditoría se modifica de acuerdo a las necesidades y se publica en la pagina del IDEP.
El  Plan Anual de Auditoría se viene ejecutando conforme las actividades
planeadas, y se encuentra publicada en la página del IDEP. http://www.idep.edu.co/?q=content/auditor%C3%ADas-internas</t>
  </si>
  <si>
    <t>16.2  La Alta Dirección periódicamente evalúa los resultados de las evaluaciones (contínuas e independientes)  para concluir acerca de la efectividad del Sistema de Control Interno</t>
  </si>
  <si>
    <t>Con base en los resultados de las auditorias internas ejecutadas a Gestión documental, Gestión contractual, gestión tecnológica y la auditoria  en cumplimiento de la NTD 6047 DE 2013 - ESPACIOS FISICOS ATENCIÓN A LA CIUDADANIA en el 2022 se socializaron los resultados con los lideres de los procesos y ante el Comité de Coordinación de Control Interno para que se realicen planes de mejoramiento con el objetivo de fortalecer y mejorar el desempeño de la Entidad.</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</si>
  <si>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</si>
  <si>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Dimension de Control Interno
Tercera Linea de Defensa</t>
  </si>
  <si>
    <t>En el marco del Comité Institucional de Coordinación y Control Interno, se informan los temas claves a tratar para que la linea estrategica tome decisiones en temas de reporte de ejecución y alertas sobre seguimiento al mapa de riesgos,  mapa de aseguramiento, seguimiento  plan de mejoramiento, aprobación y seguimiento al plan anual de auditoria 2022,  informes de gestión de la OCI, informe del plan Anticorrupción y Atención al Ciudadano, informe de austeridad en el gasto, informes de la contraloria, resultados de auditorias internas y temas tratados mediantes actas guardadas en VPN - OCI -2022- ACTAS</t>
  </si>
  <si>
    <t>16.4 Acorde con el Esquema de Líneas de Defensa se han implementado procedimientos de monitoreo continuo como parte de las actividades de la 2a línea de defensa, a fin de contar con información clave para la toma de decisiones.</t>
  </si>
  <si>
    <t>Dimension de Control Interno
Segunda Linea de Defensa</t>
  </si>
  <si>
    <r>
      <rPr>
        <sz val="10"/>
        <color rgb="FF000000"/>
        <rFont val="Arial"/>
        <family val="2"/>
      </rPr>
      <t>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t>
    </r>
    <r>
      <rPr>
        <sz val="10"/>
        <color rgb="FF000000"/>
        <rFont val="Arial"/>
        <family val="2"/>
      </rPr>
      <t xml:space="preserve">P </t>
    </r>
    <r>
      <rPr>
        <u/>
        <sz val="10"/>
        <color rgb="FF1155CC"/>
        <rFont val="Arial"/>
        <family val="2"/>
      </rPr>
      <t>http://www.idep.edu.co/?q=es/node/32</t>
    </r>
    <r>
      <rPr>
        <sz val="10"/>
        <color rgb="FF000000"/>
        <rFont val="Arial"/>
        <family val="2"/>
      </rPr>
      <t xml:space="preserve">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t>
    </r>
  </si>
  <si>
    <t>16.5 Frente a las evaluaciones independientes la entidad considera evaluaciones externas de organismos de control, de vigilancia, certificadores, ONG´s u otros que permitan tener una mirada independiente de las operaciones.</t>
  </si>
  <si>
    <r>
      <rPr>
        <b/>
        <u/>
        <sz val="11"/>
        <color rgb="FF000000"/>
        <rFont val="Arial Narrow"/>
        <family val="2"/>
      </rPr>
      <t xml:space="preserve">Lineamiento 17. </t>
    </r>
    <r>
      <rPr>
        <sz val="11"/>
        <color rgb="FF000000"/>
        <rFont val="Arial Narrow"/>
        <family val="2"/>
      </rPr>
      <t xml:space="preserve"> 
Evaluación y comunicación de deficiencias oportunamente (Evalúa los resultados, Comunica las deficiencias y Monitorea las medidas correctivas).
</t>
    </r>
  </si>
  <si>
    <r>
      <rPr>
        <b/>
        <sz val="10"/>
        <color rgb="FF000000"/>
        <rFont val="Arial Narrow"/>
        <family val="2"/>
      </rPr>
      <t xml:space="preserve">Explicación de cómo la Entidad </t>
    </r>
    <r>
      <rPr>
        <b/>
        <u/>
        <sz val="10"/>
        <color rgb="FF000000"/>
        <rFont val="Arial Narrow"/>
        <family val="2"/>
      </rPr>
      <t>evidencia</t>
    </r>
    <r>
      <rPr>
        <b/>
        <sz val="10"/>
        <color rgb="FF000000"/>
        <rFont val="Arial Narrow"/>
        <family val="2"/>
      </rPr>
      <t xml:space="preserve"> que está dando respuesta al requerimiento
</t>
    </r>
    <r>
      <rPr>
        <sz val="10"/>
        <color rgb="FF000000"/>
        <rFont val="Arial Narrow"/>
        <family val="2"/>
      </rPr>
      <t>Referencia a Procesos, Manuales/Políticas de Operación/Procedimientos/Instructivos u otros desarrollos que den cuente de su aplicación</t>
    </r>
  </si>
  <si>
    <r>
      <rPr>
        <b/>
        <sz val="10"/>
        <color rgb="FF000000"/>
        <rFont val="Arial Narrow"/>
        <family val="2"/>
      </rPr>
      <t xml:space="preserve">Presente
</t>
    </r>
    <r>
      <rPr>
        <i/>
        <sz val="10"/>
        <color rgb="FF000000"/>
        <rFont val="Arial Narrow"/>
        <family val="2"/>
      </rPr>
      <t>(1/2/3)</t>
    </r>
  </si>
  <si>
    <r>
      <rPr>
        <b/>
        <sz val="11"/>
        <color rgb="FF000000"/>
        <rFont val="Arial Narrow"/>
        <family val="2"/>
      </rPr>
      <t xml:space="preserve">Funcionando
</t>
    </r>
    <r>
      <rPr>
        <i/>
        <sz val="11"/>
        <color rgb="FF000000"/>
        <rFont val="Arial Narrow"/>
        <family val="2"/>
      </rPr>
      <t>(1/2/3)</t>
    </r>
  </si>
  <si>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</si>
  <si>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</si>
  <si>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Formulacion planes de mejoramiento 
Instructivo acciones correctivas,  preventivas y/o de mejora
 Procedimeinto Planes de Mejoramiento, Acciones Correctivas, Preventivas y de Mejora</t>
  </si>
  <si>
    <t>Se cuenta con los planes de mejoramiento Institucional resultados de las auditorias realizadas por la Contraloria de Bogotá.
Los seguimientos son publicados en la página del IDEP en el siguiente link http://www.idep.edu.co/?q=content/plan-de-mejoramiento-institucional</t>
  </si>
  <si>
    <t>17.3 La entidad cuenta con políticas donde se establezca a quién reportar las deficiencias de control interno como resultado del monitoreo continuo.</t>
  </si>
  <si>
    <t>Politica Administración de riesgos.
 Procedimeinto Planes de Mejoramiento, Acciones Correctivas, Preventivas y de Mejora</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</si>
  <si>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</si>
  <si>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</si>
  <si>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17.6 Se evalúa la información suministrada por los usuarios (Sistema PQRD), así como de otras partes interesadas para la mejora del  Sistema de Control Interno de la Entidad?</t>
  </si>
  <si>
    <t xml:space="preserve">
Dimension de Informacion y Comunicación 
Dimension de Control Interno
Lineas de Defensa</t>
  </si>
  <si>
    <t>MN-AC-10-01 Manual de atención al ciudadano del instituto para la investigación educativa y el desarrollo pedagógico - IDEP
MN-AC-10-02 Manual interno de políticas y procedimientos de protección de datos personales
MN-AC-10-03 Manual para la gestión de peticiones</t>
  </si>
  <si>
    <t xml:space="preserve">17.7 Verificación del avance y cumplimiento de las acciones incluidas en los planes de mejoramiento producto de las autoevaluaciones. (2ª Línea).
</t>
  </si>
  <si>
    <t xml:space="preserve">
Dimension de Control Interno
Lineas de Defensa</t>
  </si>
  <si>
    <t>17.8 Evaluación de la efectividad de las acciones incluidas en los Planes de mejoramiento producto de las auditorías internas y de entes externos. (3ª Línea)</t>
  </si>
  <si>
    <t>Politica de Administracion de riesgos
PRO-EC-16-01 Auditoria Basada en Riesgos</t>
  </si>
  <si>
    <t>17.9 Las deficiencias de control interno son reportadas a los responsables de nivel jerárquico superior, para tomar la acciones correspondientes?</t>
  </si>
  <si>
    <t>Nombre de la Entidad:</t>
  </si>
  <si>
    <t>INSTITUTO PARA LA INVESTIGACION EDUCATIVA Y EL DESARRALLO PEDAGOGICO - IDEP.</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</si>
  <si>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</si>
  <si>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</si>
  <si>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</si>
  <si>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</si>
  <si>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</si>
  <si>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Dentro del marco de la implementación del Módelo Integrado de Planeación y Gestión, se encuentran articuladas las dimensiones y políticas de operación con responsables asignados para cada una de ellas. La Entidad cuenta con planes, programas, proyectos, indicadores y otras herramientos de gestión que permiten evaluar el cumplimiento de los objetivos y metas trazadas para la vigencia 2021.  Estos elementos fueron evaluados en cada uno de los componentes del MECI. La evidencia de estos resultados son detallados en cada uno de los lineamientos establecidos para la presentación de este informe. </t>
  </si>
  <si>
    <t>¿Es efectivo el sistema de control interno para los objetivos evaluados? (Si/No) (Justifique su respuesta):</t>
  </si>
  <si>
    <t xml:space="preserve">La Entidad cuenta con modelo de gestión basado en procesos;  se encuentran documentados  los procesos, procedimientos (actividades, puntos de control, responsables), proyectos, y planes institucionales, los cuales son debidamente aprobados por parte de la Alta Dirección y en esta instancia se evalúa el avance y cumplimiento de las metas y objetivos establecidos para la vigencia, lo que permite establecer mecanismos adecuados para el cumplimiento del Sistema de Control Interno. </t>
  </si>
  <si>
    <t>La entidad cuenta dentro de su Sistema de Control Interno, con una institucionalidad (Líneas de defensa)  que le permita la toma de decisiones frente al control (Si/No) (Justifique su respuesta):</t>
  </si>
  <si>
    <t xml:space="preserve">El esquema de línea de defensa fue adoptado por la Entidad a través de la Politica de Administración del Riesgo aprobada en el Comité de Coordinación de Control Interno el 07/11/2018, donde se define las responsabilidades en cada una de las líneas de defensa, esta operatividad se visualiza a través de los Comité Institucional de Gestión y Desempeño y del Comité Institucional de Coordinación de Control Interno, con la información reportada por los líderes de proceso a través de las diferentes herramientas de gestión; lo que coadyuva a la oportuna toma de decisiones. Adicionalmente se cuenta con la formulación del mapa de aseguramiento donde se visualizá los roles de seguimiento de la 2 y 3 línea de defensa de la Entidad.
Los niveles de responsabilidad definido de acuerdo a las líneas de defensa es:
LÍNEA ESTRÉGICA:  Alta dirección - Comité Institucional de Coordinación de Control Interno.
1 ° LÍNEA DE DEFENSA:  Líderes de proceso
2° LÍNEA DE DEFENSA:  Oficina asesora de Planeación - Líderes de procesos de contratación, financiera, talento humano, gestión y defensa jurídica, TIC, servicio al ciudadano, comunicaciones, gestión del conocimiento y gestión documental y los supervisores de contrato de la Entidad entre otros.
3° LÍNEA DE DEFENSA:  Oficina de Control Interno </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</si>
  <si>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</si>
  <si>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</si>
  <si>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</si>
  <si>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</si>
  <si>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</si>
  <si>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</si>
  <si>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</si>
  <si>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</si>
  <si>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Se cuenta con una matriz de riesgos por proceso y de corrupción, durante el primer semestre no se materializó riesgos de corrupción.</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</si>
  <si>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</si>
  <si>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</si>
  <si>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</si>
  <si>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</si>
  <si>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</si>
  <si>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</si>
  <si>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</si>
  <si>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</si>
  <si>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</si>
  <si>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</si>
  <si>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</si>
  <si>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</si>
  <si>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</si>
  <si>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</si>
  <si>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</si>
  <si>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</si>
  <si>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</si>
  <si>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</si>
  <si>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</si>
  <si>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</si>
  <si>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</si>
  <si>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</si>
  <si>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</si>
  <si>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</si>
  <si>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</si>
  <si>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</si>
  <si>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</si>
  <si>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</si>
  <si>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</si>
  <si>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</si>
  <si>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</si>
  <si>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</si>
  <si>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</si>
  <si>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</si>
  <si>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</si>
  <si>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</si>
  <si>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</si>
  <si>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</si>
  <si>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</si>
  <si>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</si>
  <si>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</si>
  <si>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</si>
  <si>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</si>
  <si>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</si>
  <si>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</si>
  <si>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</si>
  <si>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</si>
  <si>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</si>
  <si>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</si>
  <si>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</si>
  <si>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</si>
  <si>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</si>
  <si>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</si>
  <si>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</si>
  <si>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</si>
  <si>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</si>
  <si>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</si>
  <si>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</si>
  <si>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</si>
  <si>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</si>
  <si>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</si>
  <si>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</si>
  <si>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</si>
  <si>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</si>
  <si>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</si>
  <si>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</si>
  <si>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</si>
  <si>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</si>
  <si>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</si>
  <si>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</si>
  <si>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</si>
  <si>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</si>
  <si>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</si>
  <si>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</si>
  <si>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</si>
  <si>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</si>
  <si>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</si>
  <si>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</si>
  <si>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</si>
  <si>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</si>
  <si>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</si>
  <si>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</si>
  <si>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</si>
  <si>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</si>
  <si>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</si>
  <si>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</si>
  <si>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</si>
  <si>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</si>
  <si>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</si>
  <si>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</si>
  <si>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</si>
  <si>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</si>
  <si>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</si>
  <si>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</si>
  <si>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</si>
  <si>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</si>
  <si>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</si>
  <si>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</si>
  <si>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</si>
  <si>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</si>
  <si>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</si>
  <si>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</si>
  <si>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</si>
  <si>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</si>
  <si>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</si>
  <si>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</si>
  <si>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</si>
  <si>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</si>
  <si>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</si>
  <si>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</si>
  <si>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</si>
  <si>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</si>
  <si>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</si>
  <si>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</si>
  <si>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</si>
  <si>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</si>
  <si>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No se ha presentando situaciones que generen conflicto de interes</t>
  </si>
  <si>
    <t>En la vigencia no se han presentando quejas por los funcionarios del IDEP.</t>
  </si>
  <si>
    <t>En el marco del Comité Institucional de Gestión y Desempeño se informan sobre los resultados del seguimientos, cumplimiento de metas del plan de desarrollo, seguimiento a herramientas de planeación, seguimiento a indicadores, consolidación y  seguimiento al mapa de riesgos, consolidación de  planes de mejoramiento, revisión lideres de politicas MIPG,  formulación y seguimiento a proyectos de inversión mediante las siguientes actas 1, 2, 3, 4, 5, 6, 7, 8, 9, 10, 11 y 12 https://drive.google.com/drive/folders/167b_CaFYM9AITlMGwaS2QO7-UbWJ0kkp</t>
  </si>
  <si>
    <t xml:space="preserve">A partir del seguimiento al mapa de riesgos de la entidad, se evidención que no hay materialización de riesgos en el IDEP en la vigencia 2022: http://www.idep.edu.co/?q=node/32  
En la página principal del IDEP, ubicación inferior de la misma se encuentra el canal anticorrupción con el siguiente correo directo: denunciacorrupcion@idep.edu.co publicado en el siguiente linkhttp://www.idep.edu.co/?q=es  a traves del cual interna o externamete se pueden manifestar las denuncias relacionadas con temas de corrupción o posibles incumplimientos al codigo de integridad.
Como OM sugerida en el informe pormenorizado de la vigencia anterior la OCI realizó pieza comunicativa enviada por correo electronico institucional para socializar a todos los servidores públicos el correo donde pueden reportar casos de corrupción o conflictos de intereres. 
</t>
  </si>
  <si>
    <t>En el marco del comité Institucional y desempeño  con relacion a la politica de administracion del riesgo, seguimientos mapa de riesgos,  e inclusiones de los cambios en el mismo con base en la nueva formulacion se ha realizado la respectiva socialización lo cual se evidencia en las seguientess actas No. 08 y 16 de 2022</t>
  </si>
  <si>
    <t>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https://drive.google.com/drive/folders/167b_CaFYM9AITlMGwaS2QO7-UbWJ0kkp</t>
  </si>
  <si>
    <r>
      <t>En el marco del Comité Institucional de Gestión y Desempeño se aprobó y se informó sobre los resultados de seguimiento de los planes estratégicos de Talento Humano mediante el seguimiento  a los resultados de las herramientas de gestión de los Planes de acción de MIPG e indicadores de gestión evidenciado en el acta #12 de 18 de julio con firmas y acta #18 de 13 de octubre.</t>
    </r>
    <r>
      <rPr>
        <sz val="10"/>
        <color rgb="FF000000"/>
        <rFont val="Arial"/>
        <family val="2"/>
      </rPr>
      <t xml:space="preserve">
</t>
    </r>
  </si>
  <si>
    <t xml:space="preserve">En el marco del Comité Institucional de Gestión y Desempeño se aprobó y se informó sobre los resultados de seguimiento de los planes estratégicos de Talento Humano mediante el seguimiento  a los resultados de las herramientas de gestión de los Planes de acción de MIPG e indicadores de gestión evidenciado en el acta #12 de 18 de julio con firmas y acta #18 de 13 de octubre.
</t>
  </si>
  <si>
    <t>En el 2 semestre se presentó información asociada a reportes financiero de inversión,  de funcionamiento en el marco del presupuesto de la vigencia,  a traves del  seguimiento a la programación y avance de cada meta proyecto de inversión, meta plan de desarrollo y producto MGA , así como la ejecución presupuestal del proyecto de inversión 7553, en el Comité Institucional de Gestión y Desempeño del 31 de enero, 14 de febrero, 14 de marzo, 18 de abril, 9 de mayo, 6 de junio, 18 de julio, 16 de agosto, 1 de septiembre, 13 de octubre, 10 de noviembre de 2022.
Se hizo seguimiento con corte a diciembre 2021, marzo 2022, junio 2022, septiembre 2022.  El seguimiento con corte a diciembre 2022 se realiza en enero 2023.</t>
  </si>
  <si>
    <t xml:space="preserve">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t>
  </si>
  <si>
    <t>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MIPG y adquisiciones. Igualmente a esta línea se presentan todos los planeas a aprobación; previo a llevar a comité los temas las líneas de defensa 1,2 y 3 donde se han seguimiento y monitoreo.
Esta situación se evidencia en las actas del CIGD 4, 5, 6, 7, 8, 9, 10, 11 y 12 y 18
https://drive.google.com/drive/folders/167b_CaFYM9AITlMGwaS2QO7-UbWJ0kkp</t>
  </si>
  <si>
    <t xml:space="preserve">Mediante acta N° 1 del 3 de enero de 2022 del Comité Institucional de Gestión y Desempeño, se aprobó el Plan Estratégico de Desarrollo Institucional en el cual se busca proyectar escenarios de futuro apropiados para fortalecer en el IDEP su sentido, su estructura administrativa y su organización, de esta misma forma se evidenciael seguimiento al PEDI, el plan de adecuación - MIPG 
\\Apolo\EJECUCION_PLANES\Informe_pormenorizado
http://www.idep.edu.co/?q=content/plan-estrat%C3%A9gico-de-desarrollo-institucional
El plan está articulado con el plan de acción del Cuatrienio y el Plan de Adquisicines de la vigencia publicado en el siguiente linkhttp://www.idep.edu.co/?q=content/plan-estrat%C3%A9gico-de-desarrollo-institucional. De igual manera en el desarrollo e la meta 7 se articula el plan de acción que integra los 12 planes del Decreto 612 de 2018 y a su ve z el plan de adecuación y sostenibilidad SIG-MIPG se publica trimestralmente en el siguiente link:
http://www.idep.edu.co/?q=content/fortalecimiento-de-la-gesti%C3%B3n-institucional 
y se socializa en el Comite Institucional de Gestión y desempeño.
http://www.idep.edu.co/?q=modelo-integrado-de-planeacion-y-gestion-mipg
institucional
http://www.idep.edu.co/?q=content/plan-estrategico-de-desarrollo-institucional Se veridicó el seguimiento PEDI a septiembre de 2022.  Los seguimiento se realizan y publican de manera trimestral.
</t>
  </si>
  <si>
    <t>Se presentó la programación y avance de cada meta proyecto de inversión, meta plan de desarrollo y producto MGA , así como la ejecución presupuestal del proyecto de inversión 7553, en el Comité Institucional de Gestión y Desempeño del 31 de enero, 14 de febrero, 14 de marzo, 18 de abril, 9 de mayo, 6 de junio, 18 de julio, 16 de agosto, 1 de septiembre, 13 de octubre, 10 de noviembre de 2022.
Se hizo seguimiento con corte a diciembre 2021, marzo 2022, junio 2022, septiembre 2022.  El seguimiento con corte a diciembre 2022 se realiza en enero 2023.
https://drive.google.com/drive/folders/167b_CaFYM9AITlMGwaS2QO7-UbWJ0kkp</t>
  </si>
  <si>
    <t>Se realiza seguimiento a los diferentes planes estratégicos y  planes de acción MIPG, plan de adquisiciones y estos se encuentran publicados en la página del IDEP http://www.idep.edu.co/?q=content/maloca-aulasig</t>
  </si>
  <si>
    <t>La OCI como OM emitido en el informe anterior realizo sensibilización de la politica de administración de riesgos y sobre el mapa de riesgos con pieza que incluia link directo mediante correo electronico institucional a todos los servidores públicos del IDEP. Adicional lidero y realizo con articulación de la OAP mesas de trabajo sobre reportes efectivos de los planes institucionales.</t>
  </si>
  <si>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a través de las actas que se encuentran en el siguiente link:
https://drive.google.com/drive/folders/167b_CaFYM9AITlMGwaS2QO7-UbWJ0kkp
</t>
  </si>
  <si>
    <r>
      <t xml:space="preserve">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el tercer trimestre se materializó el siguiente riesgo: </t>
    </r>
    <r>
      <rPr>
        <i/>
        <sz val="10"/>
        <color theme="1"/>
        <rFont val="Arial"/>
        <family val="2"/>
        <scheme val="minor"/>
      </rPr>
      <t xml:space="preserve">Posibilidad de daño economico y reputacional por la no prestación de servicios tecnologicos a la entidad debido a Suspensión o interrupción de los servicios TI y daños de los equipos que hacen parte de la infraestructura </t>
    </r>
    <r>
      <rPr>
        <sz val="10"/>
        <color theme="1"/>
        <rFont val="Arial"/>
        <family val="2"/>
        <scheme val="minor"/>
      </rPr>
      <t>para el cual se realizo la acción de tratamiento establecida en el mapa de riesgos.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La OCI realiza seguimiento al mapa de riesgos a fin del mes de diciembre posterior a la consolidación y envio de la OAP, por lo cual si se detecta alguna materialización de riesgo, se reportaría en la siguiente vigencia del informe pormenorizado habiendo tomado acciones correctivas y tratamientos de contingencia para el mismo y posterior socialización en el Comité de Coordinación de Control Interno.</t>
    </r>
  </si>
  <si>
    <t xml:space="preserve">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el tercer trimestre se materializó el siguiente riesgo: Posibilidad de daño economico y reputacional por la no prestación de servicios tecnologicos a la entidad debido a Suspensión o interrupción de los servicios TI y daños de los equipos que hacen parte de la infraestructura para el cual se realizo la acción de tratamiento establecida en el mapa de riesgos.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La OCI realiza seguimiento al mapa de riesgos a fin del mes de diciembre posterior a la consolidación y envio de la OAP, por lo cual si se detecta alguna materialización de riesgo, se reportaría en la siguiente vigencia del informe pormenorizado habiendo tomado acciones correctivas y tratamientos de contingencia para el mismo y posterior socialización en el Comité de Coordinación de Control Interno.
</t>
  </si>
  <si>
    <t xml:space="preserve">
La oficina de Control Interno realiza seguimiento al mapa de riesgos y a los planes de mejoramiento. 
No hay materialización de riesgos reportada por ningun lider o resposnable de proceso.
No se reporta materialización de riesgos de corrupcion como se evidencia en el informe de seguimiento de la gestion del riesgo por la OCI publicado en el siguiente link: http://www.idep.edu.co/?q=node/32
Los seguimientos y actualizaciones al mapa de riesgos se publican en la página del IDEP http://www.idep.edu.co/?q=content/mapa-de-riesgos-por-proceso#overlay-context=</t>
  </si>
  <si>
    <t>La entidad cuenta con mapa de operación por procesos, procedimientos,  se cuenta con el manual de funciones donde esta desagregado los niveles de responsabilidad por actividad;  sin embargo no son enfocados en reducir el riesgo de acciones fraudulentas. 
A la fecha no se ha materializado ningun riesgo de corrupción, ni se ha denunciado por algun servidor público o  persona externoa algún posible acto en el canal anticorrupción de la entidad . 
Los seguimiento a los mapas de riesgos y planes de mejoramiento donde se evidencia el seguimiento a las actividades de control se encuentran publicados en el siguiente link http://www.idep.edu.co/?q=content/maloca-aulasig</t>
  </si>
  <si>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Esta situación se evidencia en las actas del CIGD 1,2,3,4,5,6,7,8,9,10,11 y 12
https://drive.google.com/drive/folders/167b_CaFYM9AITlMGwaS2QO7-UbWJ0kkp
</t>
  </si>
  <si>
    <t xml:space="preserve">Los lideres de proceso realizan la revisión del mapa de riesgos, en donde se evalua el impacto y la probabilidades de los riesgos identificados y se establecen los controles, esta revisión se realizó en el primer semestre liderado por la OCI y articulado con la OAP mediante mesas de trabajo con los líderes de los procesos, adicionalmente  previo al diligenciamiento del seguimiento de riesgos cuatrimestral y posterior al seguimiento la OAP consolida cada reporte con evidencia y la tercera linea los  reportes y controles de cada uno de los riesgos y su reporte y a su vez el resultado del monitoreo realizado por la tercera línea de defensa se publican en el siguiente link http://www.idep.edu.co/?q=content/maloca-aulasig  y se socializan los resultados en el CCCI y en CIGD </t>
  </si>
  <si>
    <t xml:space="preserve">La entidad cuenta con mapa de operación por procesos, procedimientos,  se cuenta con el manual de funciones donde esta desagregado los niveles de responsabilidad por actividad..
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 El resultado del mapa de aseguramiento se socializa en el CCCI  y se publica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t>
  </si>
  <si>
    <t xml:space="preserve">La oficina de Control Interno realiza seguimiento y asesoria a lo reportado al mapa de riesgos, y a planes de mejoramiento, adicional en el año 2022 se realizaron auditorias internas al SGI,  gestión documental, gestión tecnologica, gestión contractual, y auditoria DE cumplimiento de la NTD 6047 DE 2013 - ESPACIOS FISICOS ATENCIÓN A LA CIUDADANIA, generando planes de mejoramiento para el fortalecimiento de los procsos de la Entidad.
La OCI realiza seguimiento semestral del mapa de aseguramiento , planes de mejoramiento y al mapa de riesgos, los resultados de los mismos se socializan antes el CCCI y se publican en la página del IDEP: http://www.idep.edu.co/?q=content/mapa-de-riesgos-por-proceso
Los resultados de las auditorias internas se informan a los Directivos dentro del Comité de Coordinación de Control Interno.
</t>
  </si>
  <si>
    <t>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Ihttps://drive.google.com/drive/folders/167b_CaFYM9AITlMGwaS2QO7-UbWJ0kkp</t>
  </si>
  <si>
    <t xml:space="preserve">De acuerdo a lo reportado por el responsable de lo referente a MIPG Durante el periodo evaluado se actualizaron 20 documentos del  SGI.
Las solicitudes de actualización corresponden a: Creación: 3 documentos del proceso GD-07 
Modificación: 13 documentos de los procesos DIC-01 (1), DIP-02 (1), MIC-03 (1), GD-07 (1), AC-10 (2), GRF-11 (4), GT-12 (3) Eliminación: 4 del proceso GT-12, Como evidencia se comparte el Listado Maestro de Documentos \\Apolo\120_oap\IDEP2022\120_20_INSTRUMENTOS SIG\2_Reg Control Docum SIG.
Los documentos actualizados, eliminados o creados se socializan con alerta informativa a traves del correo institucional a todos los servidores públicos de la Entidad.
Adicionalmente como resultado de la auditoria  realizada en el primer semestre de 2022 al SGI, se establecieron planes de mejoramiento transversval para todos los procesos con el objetivo de revisar, validar y ajustar la caracterización y la documentación que se requiera para cada uno. 
Igualmente se encuentran definidos los aspectos criticos por procesos en el mapa de aseguramiento y de mapa de riesgos, que se encuentra publicado en : http://www.idep.edu.co/?q=content/mapa-de-riesgos-por-proceso#overlay-context=
</t>
  </si>
  <si>
    <t xml:space="preserve">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 El resultado del mapa de aseguramiento se socializa en el CCCI  y se publica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t>
  </si>
  <si>
    <t>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 El resultado del mapa de aseguramiento se socializa en el CCCI  y se publica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t>
  </si>
  <si>
    <t>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Adicionalmente la OCI en el año 2022 realizó auditorias internas al SGI,  gestión documental, gestión tecnologica, gestión contractual, y auditoria DE cumplimiento de la NTD 6047 DE 2013 - ESPACIOS FISICOS ATENCIÓN A LA CIUDADANIA, generando planes de mejoramiento para el fortalecimiento de los procsos de la Entidad.</t>
  </si>
  <si>
    <t xml:space="preserve">En el marco del Comité Institucional de Gestión y Desempeño del 26 de septiembre de 2022 se informa sobre los temas o seguimientos PETIC, a la Politica de Transparencia y Acceso a la Informaciòn Publica, específicamente en el diligenciamiento del Índice de Transparencia y Acceso a la Información ITA </t>
  </si>
  <si>
    <t xml:space="preserve">En el marco del Comité Institucional de Gestión y Desempeño del 26 de septiembre de 2022 se informa sobre el seguimiento PETIC, a la Politica de Transparencia y Acceso a la Informaciòn Publica, específicamente en el diligenciamiento del Índice de Transparencia y Acceso a la Información ITA 
https://drive.google.com/drive/folders/167b_CaFYM9AITlMGwaS2QO7-UbWJ0kkp
Adicionalmente se revisó la presentación del Comite en el siguiente link: https://docs.google.com/presentation/d/1kI2OuaIsdl3dwHtUAkW50sXmEb7ZUjox/edit#slide=id.p4 
</t>
  </si>
  <si>
    <t xml:space="preserve">En el marco del Comité Institucional de Gestión y Desempeño del 26 de septiembre de 2022 se informa sobre el seguimiento PETIC, a la Politica de Transparencia y Acceso a la Informaciòn Publica, específicamente en el diligenciamiento del Índice de Transparencia y Acceso a la Información ITA 
https://drive.google.com/drive/folders/167b_CaFYM9AITlMGwaS2QO7-UbWJ0kkp
Adicionalmente se revisó la presentación del Comite en el siguiente link: https://docs.google.com/presentation/d/1kI2OuaIsdl3dwHtUAkW50sXmEb7ZUjox/edit#slide=id.p4 </t>
  </si>
  <si>
    <t xml:space="preserve">Se cuenta con  sistema PQRS, buzón de sugerencias,  encuestas de satisfación para usuarios,  Correo electrónico de denuncia anticurrupción, Correo electrónico de defensor del ciudadano, notificaciones judiciales, tableros de control,  mesas de ayuda, Maloca AULASIG espacio para el SIG, el cual es público dentro de la página del IDEP.
Los diferentes seguimiento e informes a PQRS ,  rendición de cuentas, informes de gestión, Plan Institucional de Participación ciudadana,  reportes de control interno,  indicadores de gestión se encuentra publicado en la página del IDEP en el siguiente link 
http://www.idep.edu.co/?q=es/node/42
http://www.idep.edu.co/?q=es/content/informe-de-peticiones-quejas-y-reclamos
http://www.idep.edu.co/?q=es/node/32
http://www.idep.edu.co/?q=es/content/auditorias-internas
</t>
  </si>
  <si>
    <t xml:space="preserve">En el semestre no se han reportado denuncias internas sobre posibles situaciones irregulares </t>
  </si>
  <si>
    <t xml:space="preserve">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 El resultado del mapa de aseguramiento se socializa en el CCCI  y se publica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t>
  </si>
  <si>
    <t>Se cuenta con los planes de mejoramiento por proceso resultado de las auditorias internas, por autogestión, y de seguimientos a mapas de riesgos.
Los seguimientos son publicados en la página del IDEP en el siguiente link http://www.idep.edu.co/?q=content/plan-de-mejoramiento-por-procesos
Con base en los resultado de la auditorias internas ejecutadas en el 2022 ( SGI,  gestión documental, gestión tecnologica, gestión contractual, y auditoria DE cumplimiento de la NTD 6047 DE 2013 - ESPACIOS FISICOS ATENCIÓN A LA CIUDADANIA) se socializaron los resultados con los lideres de los procesos y ante el Comité de Coordinación de Control Interno para que se realicen planes de mejoramiento con el objetivo de fortalecer y mejorar el desempeño de la Entidad.</t>
  </si>
  <si>
    <t xml:space="preserve">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
Adicionalmente la OCI en el año 2022 realizó auditorias internas al SGI,  gestión documental, gestión tecnologica, gestión contractual, y auditoria DE cumplimiento de la NTD 6047 DE 2013 - ESPACIOS FISICOS ATENCIÓN A LA CIUDADANIA, generando planes de mejoramiento para el fortalecimiento de los procsos de la Entidad.
</t>
  </si>
  <si>
    <t>Se realiza seguimiento a los planes de mejoramientos por proceso y se realiza informe ejecutivo por parte de la Oficina de Control Interno. 
Estos seguimientos se publican en la página del IDEP en el siguiente enlace http://www.idep.edu.co/?q=content/plan-de-mejoramiento-por-procesos
Adicionalmente la OCI en el año 2022 realizó auditorias internas al SGI,  gestión documental, gestión tecnologica, gestión contractual, y auditoria DE cumplimiento de la NTD 6047 DE 2013 - ESPACIOS FISICOS ATENCIÓN A LA CIUDADANIA las cuales fueron socializadas en el CCCI generando planes de mejoramiento para el fortalecimiento de los procesos de la Entidad.</t>
  </si>
  <si>
    <t>La Oficina de Planeación consolida trimestralmente los planes de mejoramiento por proceso, de acuerdo con el seguimiento efectuado por parte de los responsables de proceso.
La Oficina de Control Interno realiza seguimiento semestral o de acuerdo a lo formulado en el plan de auditoria a los planes de mejoramiento y realiza informe ejecutivo de estos semestralmente.
A la fecha se espera consolidación del plan de mejoramiento por parte de la OAP para posterior revisión y seguimiento de las acciones por parte de la OCI.
Estos seguimientos se publican en la página del IDEP en el siguiente enlace http://www.idep.edu.co/?q=content/plan-de-mejoramiento-por-procesos</t>
  </si>
  <si>
    <t>La Oficina de Planeación consolida trimestralmente los planes de mejoramiento por proceso, de acuerdo con el seguimiento efectuado por parte de los responsables de proceso.
A la fecha se espera consolidación del plan de mejoramiento por parte de la OAP para posterior revisión y seguimiento de las acciones por parte de la OCI.
La Oficina de Control Interno realiza seguimiento a los planes de mejoramiento y realiza informe ejecutivo de estos semestralmente.
Estos seguimientos se publican en la página del IDEP en el siguiente enlace http://www.idep.edu.co/?q=content/plan-de-mejoramiento-por-procesos</t>
  </si>
  <si>
    <t>Se socializan los resultados a la alta direccion por medio de los diferentes informes ejecutivos y mediante el Comité Institucional de Coordinación deControl Interno.
Estos seguimientos se publican en la página del IDEP en el siguiente enlace http://www.idep.edu.co/?q=content/plan-de-mejoramiento-por-procesos</t>
  </si>
  <si>
    <t>En la vigencia 2022 no se han presentado quejas asociadas a corrupción, temas de integridad o conflicto de intereses.</t>
  </si>
  <si>
    <t xml:space="preserve">Se verificó la publicación de PL-GTH-13-06 (Plan estratégico de Talento Humano) el cual asocia a los gestores de integridad a este componente y el: PL-GTH-13-01 (Plan Institucional de Capacitación), igualmente se encuentra publicado en el mismo espacio el PL-GTH-13-07 (Plan Gestión de Integridad IDEP) con fecha de aprobación 31/01/2022.
El IDEP mediante Resolución 055 de 2022 nombró Gestoras de Integridad, previa manifestación de interés y verificación de los requisitos por parte del profesional con funciones de talento humano.
Dentro de las actividades propuestas en esta vigencia, las Gestoras de Integridad asistieron a la Inducción para nuevos gestores desarrollada por la Secretaría General de la alcaldía Mayor de Bogotá. 
Con base en el resultado de la  encuesta diligenciada a finales del mes de junio por 39 servidores  públicos se monitoreo la politica de integridad  dando como resultado diagnostico base realizado por los gestores de integridad  para generar plan acción para el 2 semestre de 2022. 
Se realizo reunión el 13 de septiembre con los gestores de integridad con el objetivo de dar a conocer las gestoras de integridad y se identifique el conocimiento de los servidores respecto de los valores del codigo ético
adoptado por la entidad, además, con el propósito de retroalimentar el plan de acción de la política de integridad, como se evidenció en documento firmado por los gestores de integridad.
Se validaron acciones para la apropiación de los valores de integridad a através de actividades de capacitación y sensibilización tales como: Taller diagnostico de la implementación del codigo de integridad en el servicio público, presentación de la politica de integridad liderada por la jefe de la OAP, capacitación de etica e integridad el 16 de agosto de 2022,. En atención a la invitación realizada por la Secretaría General, el IDEP asistió a la capacitación Talleres para el diseño del SARLAFTI identificación, Análisis y Valoración de los Riesgos, con asistencia del profesional de talento humano y la jefa de la Oficina Asesora de Planeación.
Como estrategia de posicionamiento, se validó la implementación de campañas visuales en los escritorios de los computadores institucionales donde se destacaba  un valor que
represente la integridad de un servidor público elegido del mes.
El 15 de noviembre mediante comunicación electrónica al nuevo equipo Directivo del IDEP desde el proceso de Talento Humano se solicitó la realización del curso Integridad, transparencia y Lucha contra la Corrupción desarrollado por el Departamento administrativo de la Función Pública como compromiso adquirido en el Comité de Coordinación de Control Interno.
las evidencias se registran en: https://drive.google.com/drive/folders/1KkTlOMN5gzKzWNZAGVidizCg4jf2gGH4 
</t>
  </si>
  <si>
    <t xml:space="preserve">En el marco del Comité Institucional de Gestión y Desempeño del 26 de septiembre de 2022 se informó sobre los temas o seguimientos PETIC, a la Politica de Transparencia y Acceso a la Informaciòn Publica, específicamente en el diligenciamiento del Índice de Transparencia y Acceso a la Información ITA </t>
  </si>
  <si>
    <r>
      <t xml:space="preserve">
Dentro de la matriz de riesgos de corrupción se encuentra el siguiente riesgo: "Posibilidad de daño reputacional por Omitir, ocultar o manipular información que solicita el ciudadano a la entidad para el beneficio de un interés particular, debido a Colusión por parte de los Directivos, Funcionarios y/o contratistas que intervienen en los diferentes procesos que incluyen acciones de dar respuesta a los ciudadanos" el cual se monitorea por parte de la OCI y en la vigencia no se ha materializado, el cual se evidencia en el siguiente link http://www.idep.edu.co/?q=node/32  
Durante la vigencia, se ha venido realizando acciones planteadas asociadas a Integridad en el marco del Plan de  Gestión de Integridad tal como se evidencia en los soportes reportados por el profesional de Talento Humano y validado por la OCI. 
Se realizo reunión el 13 de septiembre con los gestores de integridad con el objetivo de dar a conocer las gestoras de integridad y se identifique el conocimiento de los servidores respecto de los valores del codigo ético
adoptado por la entidad, además, con el propósito de retroalimentar el plan de acción de la política de integridad, como se evidenció en documento firmado por los gestores de integridad.
El 15 de noviembre mediante comunicación electrónica al nuevo equipo Directivo del IDEP desde el proceso de Talento Humano se solicitó la realización del curso Integridad, transparencia y Lucha contra la Corrupción desarrollado por el Departamento administrativo de la Función Pública como compromiso adquirido en el Comité de Coordinación de Control Interno.
No se ha reportado materialización de riesgos de contratación en la vigencia reportada.
</t>
    </r>
    <r>
      <rPr>
        <sz val="10"/>
        <color rgb="FFFF0000"/>
        <rFont val="Arial"/>
        <family val="2"/>
      </rPr>
      <t xml:space="preserve">OM: Se reitera por parte de esta Oficina realizar seguimiento a los riesgos transversales de contratación con el fin de que los gestores de integridad puedan identificar alertas o nuevos controles que fortalezcan el proceso de contratación.
</t>
    </r>
  </si>
  <si>
    <r>
      <rPr>
        <sz val="10"/>
        <rFont val="Arial"/>
        <family val="2"/>
      </rPr>
      <t xml:space="preserve">En el marco del seguimiento realizado por la Oficina de Contron Interno a los trece (13) riesgos de corrupción para el 3 trimestre , no se evidenció la materialización de los mismos que incluyan realizar actividades de integridad, al interior del IDEP: </t>
    </r>
    <r>
      <rPr>
        <u/>
        <sz val="10"/>
        <color rgb="FF1155CC"/>
        <rFont val="Arial"/>
        <family val="2"/>
      </rPr>
      <t>http://www.idep.edu.co/sites/default/files/SEGUIMIENTO%20MAPA%20DE%20CORRUPCION%20AGOSTO%202021.xlsx#overlay-context=content/mapa-de-riesgos-por-proceso%3Fq%3Dcontent/mapa-de-riesgos-por-proceso</t>
    </r>
  </si>
  <si>
    <t>No se ha reportado ninguna situación irregular o posible incumplimiento al código de integridad y/o conflicto de intereses.</t>
  </si>
  <si>
    <t xml:space="preserve">
Se viene realizando el Comité de Coordinación de Control Interno y el Comité Institucional de Gestión y Desempeño donde se tratan los temas estrategicos de la Entidad, adicionalmente se realizaron mesas de trabajo liderada por la OCI y articulado con la OAP para temas de reportes efectivos de mapas de riesgos y planes de mejoramiento.
</t>
  </si>
  <si>
    <r>
      <t>La ejecución y seguimiento de los planes asociados al proceso de Gestión de talento humano, se viene efectuando y su seguimiento se encuentra reportado en los instrumentos diseñados para este fin; adicionalmente, en el Comité Institucional de Gestión y Desempe</t>
    </r>
    <r>
      <rPr>
        <sz val="10"/>
        <rFont val="Arial"/>
        <family val="2"/>
        <scheme val="minor"/>
      </rPr>
      <t>ño del acta 12 del 18 de julio de 2022 y 018 del 13 de octubre de 2022</t>
    </r>
    <r>
      <rPr>
        <sz val="10"/>
        <color theme="1"/>
        <rFont val="Arial"/>
        <family val="2"/>
        <scheme val="minor"/>
      </rPr>
      <t xml:space="preserve"> se lleva el reporte de cumplimiento de estos planes los cuales se encuentran publicados en el siguiente link: http://www.idep.edu.co/?q=content/plan-de-acci%C3%B3n-institucional.
El IDEP mantiene actualizada la información de planta de personal y mensualmente reporta mediante el SIDEAP la vinculación y tipo de situación administrativa de los servidores públicos vinculados, adicionalmente se exige la actualización de hojas de vida con la declaración anual de bienes y rentas. 
</t>
    </r>
  </si>
  <si>
    <r>
      <t>Se cuenta con el procedimiento de Desvinculación de Servidores el cual contiene actividades como requisitos para el paz y salvo y su respectiva desvinculación, adicional se implementó formato FT-GTH-13-56 Encuesta de retiro establecida en el procedimiento de desvinculación de servidores. la cual se encuentra en las carpetas respectivas de los ex funcionarios. 
Dura</t>
    </r>
    <r>
      <rPr>
        <sz val="10"/>
        <rFont val="Arial"/>
        <family val="2"/>
      </rPr>
      <t>nte el periodo evaluado se presentó renuncia de 6 servidores publicos los cuales corresponden a:  Resolución 131 Erika Boyacá; Resolución 120 Diana Rodríguez; Resolución 128 Alexander Ballén; Resolución 133 Natalia Sánchez; Resolución 165luis Bermúdez; Resolución 160 Martha González; Resolución 129 Mary Simpson; Decreto 346 Alexander Rubio</t>
    </r>
    <r>
      <rPr>
        <sz val="10"/>
        <color theme="1"/>
        <rFont val="Arial"/>
        <family val="2"/>
      </rPr>
      <t xml:space="preserve">
La evaluación de los planes se mide atraves de los indicadores del proceso de gestión estrategica de taleto humano, los cuales se pueden evidenciar a traves del siguiente enlace: http://www.idep.edu.co/?q=content/plan-de-acci%C3%B3n-institucional.
</t>
    </r>
  </si>
  <si>
    <t xml:space="preserve">Se cuenta con el manual de funciones para los funcionarios de planta, mapa de proceso,  planes, procedimientos internos  los cuales cuentan con responsables y actividades relacionas a los mismos.
El manual de Funciones y Competencias Laborales se modificó mediante Resolución No. 161 de 2022 como parte de la Reforma Administrativa del IDEP, esta modificación fue socializada en la sesión de reinducción institucional del 3 de octubre de 2022. El manual se encuentra publicado en el portal web del IDEP en: http://www.idep.edu.co/sites/default/files/Manual%20de%20Funciones%20y%20Modificaciones%20IDEP.pdf 
</t>
  </si>
  <si>
    <t>}+</t>
  </si>
  <si>
    <t>[ñl,m bn</t>
  </si>
  <si>
    <t>Se cuenta con reuniones de seguimiento de comunicaciones para informar sobre los resultados de seguimientos de los diferentes planes, programas, cifras de seguimiento, fortalecimiento imagen institucional, revisión de publicaciones, campañas, podcast, asuntos editoriales,  boletin interno y externo mediante las siguientes actas https://drive.google.com/drive/u/0/folders/1vMQX0h2f5Z-0CyHRbvhAf9klb5QniBJu
Se cuenta con 11 boletines internos  publicado en la página web en el link: http://www.idep.edu.co/?q=es/content/boletines-internos#2022
Se cuenta con 16 boletines externos publicados en la página del IDEP en el siguiente link:  http://www.idep.edu.co/?q=content/boletines-externos 
Se cuenta con la página web del Idep donde se publica todos los seguimientos estratégicos MIPG http://www.idep.edu.co/?q=modelo-integrado-de-planeacion-y-gestion-mipg 
Por otra parte, se cuenta con la rendición de cuenta con la estrategia de rendición de cuentas 2022 y su respectivo seguimiento:  http://www.idep.edu.co/?q=es/content/estrategia-de-rendicion-de-cuentas y el informe de la Rendición de cuentas realizadas en los diferentes espacios los cuales se visualizan atraves del siguiente link:  http://www.idep.edu.co/?q=node/42
La entidad cuenta con chat donde participan los contratistas y servidores y donde se socializa las actividades que se programan en el IDEP.</t>
  </si>
  <si>
    <t>El Instituto tiene a disposición los medios y /o canales de servicio presenciales o virtuales para las diferentes solicitudes : Canal presencial en las Instalaciones, ventanilla única de radicación,    Tel. Radicación: +57 314 4889979, Dirección General: +57 314 4889973
Canal virtual: Correo Institucional, Página web, Bogotá Escucha, Canal anticorrupción, notificaciones judiciales,  Correo electrónico de defensor del ciudadano, y redes sociales oficiales.
EL IDEP estableció y  articuló con el correo electronico: dencorrup_conflinteres@idep.edu.co a traves del cual internamente se pueden manifestar las denuncias relacionadas con temas de corrupción o posibles incumplimientos al codigo de integridad y se realizo una pieza comunicativa informando sobre el correo mencionado anteriormente. Durante el año, no se recibieron denuncias al correo en mención.</t>
  </si>
  <si>
    <t xml:space="preserve">Una vez a la semana se realiza Comité de Comunicaciones donde se informa sobre la ejecución y seguimiento a los temas de comunicación interno y externo, a continuación se anexa el link donde se encuentra las actas respectivas https://drive.google.com/drive/u/0/folders/1vMQX0h2f5Z-0CyHRbvhAf9klb5QniBJu
La entidad cuenta con chat donde participan los contratistas y servidores y donde se socializa las actividades que se programan en el IDEP.
</t>
  </si>
  <si>
    <t xml:space="preserve">El Instituto tiene a disposición los medios y /o canales de servicio presenciales o virtuales para las diferentes solicitudes de ciudadania : Canal presencial en las Instalaciones, ventanilla única de radicación, 
Canal Telefónico: Tel. Radicación: +57 314 4889979, Dirección General: +57 314 4889973,
Canal virtual: Correo Institucional, Página web, Bogotá Escucha, Correo electrónico de denuncia actos de corrupción, Correo electrónico de defensor del ciudadano, y redes sociales oficiales
Se ha realizo 16 boletines externos en el año http://www.idep.edu.co/?q=content/boletines-externos#2021
Se ha realizado Comité de seguimiento del equipo de comunicaciones donde se revisa, se publica y se informa sobre la ejecución de la comunicación interna y externa del IDEP el cual se evidencia en el siguiente link https://drive.google.com/drive/u/0/folders/1vMQX0h2f5Z-0CyHRbvhAf9klb5QniBJu
Se realiza comité de supervision y pagos para verificar los lineamientos y cumplimientos de productos y recomendaciones a los contratistas y proveedores, las actas se evidencia en https://drive.google.com/drive/folders/10E2G4wtWwBlZe00F4XLPLTO3ly22tJCn
</t>
  </si>
  <si>
    <t>El Instituto tiene a disposición los medios y /o canales de servicio presenciales y virtuales para comunicar a la ciudadanía y a partes interesadas las actividades adelantadas en cumplimiento de su misionalidad; estos canales son de conocimiento por parte de los funcionarios. 
 Canal presencial en las Instalaciones, ventanilla única de radicación, 
Canal Telefónico: Tel. Radicación: +57 314 4889979, Dirección General: +57 314 4889973,
Canal virtual: Correo Institucional, Página web, Bogotá Escucha, Correo electrónico de denuncia actos de corrupción, Correo electrónico de defensor del ciudadano, y redes sociales oficiales
En el marco de la estrategia de rendición de cuentas, se tuvo como espacio de diálogo el Lanzamiento de libros Serie Incentiva Digital Maestros y Maestras 10 https://www.youtube.com/watch?v=E_qyTtjiyD8
Se cuenta con la opción del calendarios de eventos en el siguiente link: http://www.idep.edu.co/?q=content/calendario-de-eventos
Adicionalmente durante el año 2022 se han publicado 16 boletines externos en el link: http://www.idep.edu.co/?q=es/content/boletines-externos#2022 y 30 boletines de prensa http://www.idep.edu.co/?q=es/content/boletines-de-prensa#2022</t>
  </si>
  <si>
    <t>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https://drive.google.com/drive/folders/1_Drp-GcHkIlPvode_DzGsWUm7RvraLY4</t>
  </si>
  <si>
    <t>La Secretaria Técnica del Comité Institucional de Gestión y Desempeño recoge los temas clave a tratar para que la línea estratégica para la toma de decisiones, en temas de reporte de ejecución de políticas, temas de transparencia y acceso a la información pública,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https://drive.google.com/drive/folders/1_Drp-GcHkIlPvode_DzGsWUm7RvraLY4</t>
  </si>
  <si>
    <t xml:space="preserve">Dentro del Plan de Participación Ciudadana con fecha de aprobación 25-04-2022 se evidencia la identificación de grupos de valor, grupos de interés y partes interesadas y se cuenta con la caracterización de grupos de valor. El documento anterior se encuentran publicado en el siguiente link http://www.idep.edu.co/?q=content/mecanismos-de-participaci%C3%B3n-ciudadana
Se presentó ante el comité Institucional de Gestión y Desempeño los resultados de las encuestas de satisfacción de los usuario que han tomado los servicios prestados por el IDEP con relación a atención de PQRS, OPA de Postulación de la Revista Educación y Ciudad y asistentes a Eventos, la presentación realizada se encuentra evidenciada en el acta del 18 de julio de 2022(https://drive.google.com/drive/folders/1B8BARLWQHPAh16YANpZRbMPQNlJ0_52G) De los resultados del primer semestre, se obtuvieron varios comentarios de fallas en el sistema de postulación de los artículos de la Revista Educación y Ciudad OJS, por lo que en el segundo semestre se contrató el soprte técnico al aplicativo, adicionalmente mejoras en el horario, sonido y compartir de referencias bibliograficas.
 De los resultados de la vigencia 2022, se presentará en el comité del 19 de diciembre con el fin de tomar decisiones y realizar retroalimentación al mismo. Para la siguiente vigencia la OCI validará los resultados de la misma.
</t>
  </si>
  <si>
    <t>Se presentó ante el comité Institucional de Gestión y Desempeño la caracterización de los usuarios que dilegenciaron la encuesta de los servicios prestados por el IDEP con relación a atención de PQRS, OPA de Postulación de la Revista Educación y Ciudad y asistentes a Eventos, la presentación realizada se encuentra evidenciada en el acta del 18 de julio de 2022 (https://drive.google.com/drive/folders/1B8BARLWQHPAh16YANpZRbMPQNlJ0_52G)  De los resultados del primer semestre, se obtuvieron varios comentarios de fallas en el sistema de postulación de los artículos de la Revista Educación y Ciudad OJS, por lo que en el segundo semestre se contrató el soprte técnico al aplicativo, adicionalmente mejoras en el horario, sonido y compartir de referencias bibliograficas.
 Los resultados de la vigencia 2022, se presentaron en el comité del 19 de diciembe con el fin de tomar decisiones y realizar retroalimentación al mismo. Para la siguiente vigencia la OCI validará los resultados de la misma.
Se realizó el seguimiento al plan de participacion ciudadana, mendiante el Plan de acción MIPG - 2022
http://www.idep.edu.co/?q=es/modelo-integrado-de-planeacion-y-gestion-mipg</t>
  </si>
  <si>
    <r>
      <t xml:space="preserve">
Se realiza evaluación y consolidación de solicitudes y respuestas mensual dentro de los aplicativos respectivo e informe de PQRS por parte de Atención al Ciudadano
A  Noviembre de 2022 se recibieron y atendieron 174 peticiones de las cualesse respondieron dentro de los terminos de ley; cuatro (4) de ellas fueron cerradas extemporaneamente en el sistema SDQS de acuerdo a lo reportado por el responsable de la SAF. 
Mensualmente se  realiza los informes de PQRS los cuales son publicados en la página web del Instituto en el botón de Transparencia y Acceso a la Información Pública numeral 10.10. - en el siguiente link: http://www.idep.edu.co/?q=content/informe-de-peticiones-quejas-y-reclamos
A la fecha se encuentra publicado en la página del IDEP hasta el informe de septiembre de PQRS  por lo anterior se recomienda publicar oportunamente los informes de PQRS de 2022.
La Oficina de Control Interno realiza informe de seguimiento semestral a las PQRS radicadas en la Entidad donde se verifica la oportunidad  de lo reportado por la SAF. </t>
    </r>
    <r>
      <rPr>
        <sz val="10"/>
        <color theme="1"/>
        <rFont val="Arial"/>
        <family val="2"/>
        <scheme val="minor"/>
      </rPr>
      <t xml:space="preserve">
Semestralmente  se realiza informe de Defensor del Ciudadano, el cual se encuentra publicado en el link: http://www.idep.edu.co/?q=node/34
Se realizan encuestas de satisfacción por medio de Bogotá te escucha, la páginal del IDEP y por correo electronico Institucional y se realiza analisis de los resultados de las encuestas las cuales son socializadas en el Comite Institucional de Gestión y desempeño de manera semestral.
La Oficina de Control Interno realiza seguimiento a los diferentes aplicativos o herramientas y realiza informe de PQRS el cual se publica en el siguiente link  http://www.idep.edu.co/?q=content/auditor%C3%ADas-internas
</t>
    </r>
  </si>
  <si>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Igualmente a esta línea se presentan todos los planeas a aprobación; previo a llevar a comité los temas las líneas de defensa 1,2 y 3 han realizado su proceso de seguimiento y monitoreo.
Esta situación se evidencia en las actas del CIGD https://drive.google.com/drive/folders/1_Drp-GcHkIlPvode_DzGsWUm7RvraLY4
</t>
  </si>
  <si>
    <t xml:space="preserve">La Secretaria Técnica del Comité Institucional de Gestión y Desempeño recoge los temas clave a tratar para que la línea estratégica para la toma de decisiones, en temas de reporte de ejecución de políticas, seguimiento a herramientas de planeación, estado de metas, estado plan de acción y adquisiciones, resultados encuestas de satisfacción, PQRS, entre otros. Igualmente a esta línea se presentan todos los planeas a aprobación; previo a llevar a comité los temas las líneas de defensa 1,2 y 3 han realizado su proceso de seguimiento y monitoreo.
Esta situación se evidencia en las actas del CIGD https://drive.google.com/drive/folders/1_Drp-GcHkIlPvode_DzGsWUm7RvraLY4
</t>
  </si>
  <si>
    <t>JULIO A DICIEMBRE DE 2022.</t>
  </si>
  <si>
    <t>Fortalezas: Se cuenta con  Plan Anual de Auditoría,  que tiene cumplimiento del 100% frente a las actividades planeadas, y se encuentra publicada en la página del IDEP. 
Se cuenta con los planes de mejoramiento Institucional resultados de las auditorias realizadas por la Contraloria . 
Se realizaron mesas de trabajo con todos los procesos con el objetivo de fortalecer el autocontrol en la entidad.
Se cuenta con los planes de mejoramiento por proceso resultado de las auditorias internas, autoevaluación, seguimientos a mapas de riesgos. Estos cuentan con sus respectivos seguimientos que contribuyan al fortalecimiento y efectividad del Sistema. Adicionalmente se esta realizando mesas de trabajo para el fortalecimiento del autocontrol en la Entidad.</t>
  </si>
  <si>
    <r>
      <rPr>
        <b/>
        <sz val="11"/>
        <color theme="1"/>
        <rFont val="Arial"/>
        <family val="2"/>
      </rPr>
      <t>Fortalezas</t>
    </r>
    <r>
      <rPr>
        <sz val="11"/>
        <color theme="1"/>
        <rFont val="Arial"/>
        <family val="2"/>
      </rPr>
      <t xml:space="preserve">: La Entidad cuenta con instrumentos de gestión de la información entre ellos: Registro de activos de información, Esquema de Publicación de Información, Botón de transparencia y acceso a la información pública, Plan Institucional de Participación Ciudadana, sistema PQRS, adicionalmente se cuenta con instrumentos de gestión para la comunicación interna tales como: Politica de Comunicación , Plan estrategico de comunicación organizacional, entre otros. Se encuentra en desarrollo el documento del reporte del plan de datos abiertos.
La  Entidad pone a disposición los medios y /o canales de servicio presenciales o virtuales para las diferentes solicitudes de ciudadania : Canal presencial en las Instalaciones, ventanilla única de radicación, Canal Telefónico: PBX,Canal virtual: Correo Institucional, Página web, Bogotá Escucha, Correo electrónico de denuncia actos de corrupción, Correo electrónico de defensor del ciudadano, y redes sociales oficiales. Adicionalmente se aplica 5 encuestas de satisfacción para los diferentes grupos de interés y anualmente se actualiza la caracterización de los usuarios con base en los resultados de las encuestas aplicadas.
</t>
    </r>
    <r>
      <rPr>
        <b/>
        <sz val="11"/>
        <color theme="1"/>
        <rFont val="Arial"/>
        <family val="2"/>
      </rPr>
      <t xml:space="preserve">Oportunidad de Mejora: 
</t>
    </r>
    <r>
      <rPr>
        <sz val="11"/>
        <color theme="1"/>
        <rFont val="Arial"/>
        <family val="2"/>
      </rPr>
      <t>1.Se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
2. Se recomienda realizar plan de accion  para continuar con la implementación de los anexos pendientes de la resolución 1519 de 2020 Por la cual se definen los estándares y directrices para publicar la información señalada en la Ley 1712 del 2014 y se definen los requisitos materia de acceso a la información pública, accesibilidad web,seguridad digital, y datos abiertos” y reportar el seguimiento ante el CIGD</t>
    </r>
  </si>
  <si>
    <r>
      <rPr>
        <b/>
        <sz val="11"/>
        <color theme="1"/>
        <rFont val="Arial"/>
        <family val="2"/>
      </rPr>
      <t>Fortalezas</t>
    </r>
    <r>
      <rPr>
        <sz val="11"/>
        <color theme="1"/>
        <rFont val="Arial"/>
        <family val="2"/>
      </rPr>
      <t xml:space="preserve">: La Entidad cuenta con la adecuada división de funciones, mediante el manual de Funciones, procesos y procedimientos internos y con el mapa de riesgos para reducir el riesgo de incumpliemientos operativos.
La Entidad tiene establecido actividades de control sobre la infraestructura tecnología, la gestión de seguridad mediante los siguientes instrumentos: Plan estratégico  de las Tecnológias y de la Información PETI, Plan de Seguridad y Privacidad de la Información, Plan de tratamientos de riesgos de seguridad y privacidad de la Información y Politica de privacidad y tratamiento de datos.
</t>
    </r>
    <r>
      <rPr>
        <b/>
        <sz val="11"/>
        <color theme="1"/>
        <rFont val="Arial"/>
        <family val="2"/>
      </rPr>
      <t/>
    </r>
  </si>
  <si>
    <r>
      <rPr>
        <b/>
        <sz val="11"/>
        <color theme="1"/>
        <rFont val="Arial"/>
        <family val="2"/>
      </rPr>
      <t xml:space="preserve">Fortalezas: </t>
    </r>
    <r>
      <rPr>
        <sz val="11"/>
        <color theme="1"/>
        <rFont val="Arial"/>
        <family val="2"/>
      </rPr>
      <t xml:space="preserve"> La Entidad cuenta con Plan Estratégico de Desarrollo Institucional - PEDI con base en el nuevo plan de Desarrollo del Distrito "Un nuevo contrato social y ambiental para el siglo XXI"; y con su respectivo plan de acción y plan operativo  , estos planes son especificos, definifidos, medibles ( indicadores) y alcanzables.
La Entidad cuenta con Politica e instructivo de Administración del Riesgo actualizada a los nuevos lineamientos de la guia emitida por la Función Publica, en donde esta definido las responsabilidades del esquema de las lineas de defensa, esta operatividad  se visualiza con los seguimientos y reportes que realiza los líderes del proceso a través de las herramientas de gestión y de las respectivos planes de mejoramiento para resolver materializaciones de riesgos detectados.
Se cuenta con una matriz de riesgos por proceso y de corrupción, adicional se cuenta con mapa de aseguramiento el cual contiene riesgos transversales estrategicos de la Entidad . Durante el primer semestre no se materializó riesgos de corrupción.  La Entidad cuenta con riesgo de tipologia de fraude interno y externo y Sarlaft. 
</t>
    </r>
    <r>
      <rPr>
        <b/>
        <sz val="11"/>
        <color theme="1"/>
        <rFont val="Arial"/>
        <family val="2"/>
      </rPr>
      <t xml:space="preserve">Oportunida de mejora: </t>
    </r>
    <r>
      <rPr>
        <sz val="11"/>
        <color theme="1"/>
        <rFont val="Arial"/>
        <family val="2"/>
      </rPr>
      <t xml:space="preserve"> 
1 :Se sugiere socializar con los servidores públicos los controles y las acciones respectivas para fortalecer la apropiacion del mapa de riesgos y su implementación entre los lideres de los procesos. </t>
    </r>
  </si>
  <si>
    <r>
      <t>Fortalezas: La Entidad cuenta con las instancias debidamente adaptadas por Resolución del CIGD y el CICC; se tienen los siguientes instrumentos:
Establecimiento del Código de Integridad, gestores de integridad, y plan de integridad y guía para gestionar conflictos de interés. Durante el periodo evaluado no se presentaron quejas irregulares o conflictos de interés por parte de los funcionarios del IDEP.
En el marco del CIGD se aprobó el PIC donde se vincula el código de integridad dentro de la necesidad de aprendizaje. Se programó el curso de integridad realizada por  la Secretaria General para los directivos de la Entidad  para el segundo semestre de la vigencia. De acuerdo a los resultados del FURAG con vigencia 2021 se aumento la calificacion del indice del desemepeño Institucional de 92% a 93,4% por lo cual se recomienda seguir fortaleciendo los diferentes componente,s entre ellos la politica de integridad y la ley de transparencia.
Se cuenta con Politica e instructivo de la administración del riesgo y una matriz de riesgos por proceso y de corrupción ajustados a los nuevos lineamientos de la Función Pública. Durante el segundo semestre no se materializó riesgos de corrupción. La Entidad cuenta con riesgos de tipologias de fraude interno y externo y Sarlaft. 
EL IDEP estableció el correo electronido: dencorrup_conflinteres@idep.edu.co a traves del cual interna o externamete se pueden manifestar las denuncias relacionadas con temas de corrupción o de situaciones irregulares.</t>
    </r>
    <r>
      <rPr>
        <sz val="11"/>
        <color rgb="FFFF0000"/>
        <rFont val="Arial"/>
        <family val="2"/>
      </rPr>
      <t xml:space="preserve">
</t>
    </r>
    <r>
      <rPr>
        <sz val="11"/>
        <color theme="1"/>
        <rFont val="Arial"/>
        <family val="2"/>
      </rPr>
      <t>Oportunidad de mejora</t>
    </r>
    <r>
      <rPr>
        <sz val="11"/>
        <color rgb="FFFF0000"/>
        <rFont val="Arial"/>
        <family val="2"/>
      </rPr>
      <t xml:space="preserve">:
</t>
    </r>
    <r>
      <rPr>
        <sz val="11"/>
        <color theme="1"/>
        <rFont val="Arial"/>
        <family val="2"/>
      </rPr>
      <t>1</t>
    </r>
    <r>
      <rPr>
        <sz val="11"/>
        <rFont val="Arial"/>
        <family val="2"/>
      </rPr>
      <t>.Se sugiere socializar a los servidores públicos del IDEP y a la ciudadania el correo dencorrup_conflinteres@idep.edu.co para informales sobre la linea de denuncia sobre situaciones irregulares o incumplimiento del codigo de integridad.</t>
    </r>
    <r>
      <rPr>
        <sz val="11"/>
        <color theme="1"/>
        <rFont val="Arial"/>
        <family val="2"/>
      </rPr>
      <t xml:space="preserve">
2.Con el fin de fortalecer la política de integridad evaluada en resultado FURAG se recomienda seguir fortaleciendo este componente a través de reuniones con más frecuencia por parte de los gestores de integridad para realizar seguimiento al plan de acción de la vigencia y realizar seguimiento a los riesgos transversales de contratación con el fin de que los gestores de integridad puedan identificar alertas o nuevos controles que fortalezcan el proceso de contratación.
3.  Socializar las lineas de defensa y la politica de admnistración del riesgos a los servidores públicos del IDEP.
4. : Se recomienda dentro de la planeación estrategica de la vigencia 2023 l incluir l o relacionado con el cierre de ejecución de la gestión. 
5. Se reitera la inclusión e implementación del componente de capacitación dentro de la evaluación de desempeño para la vigencia 2023 .
</t>
    </r>
  </si>
  <si>
    <r>
      <t xml:space="preserve">Se verificó la publicación de PL-GTH-13-06 (Plan estratégico de Talento Humano) el cual asocia a los gestores de integridad a este componente y el: PL-GTH-13-01 (Plan Institucional de Capacitación), igualmente se encuentra publicado en el mismo espacio el PL-GTH-13-07 (Plan Gestión de Integridad IDEP) con fecha de aprobación 31/01/2022.
El IDEP mediante Resolución 055 de 2022 nombró Gestoras de Integridad, previa manifestación de interés y verificación de los requisitos por parte del profesional con funciones de talento humano.
Dentro de las actividades propuestas en esta vigencia, las Gestoras de Integridad asistieron a la Inducción para nuevos gestores desarrollada por la Secretaría General de la alcaldía Mayor de Bogotá. 
Con base en el resultado de la  encuesta diligenciada a finales del mes de junio por 39 servidores  públicos se monitoreo la politica de integridad  dando como resultado diagnostico base realizado por los gestores de integridad  para generar plan acción para el 2 semestre de 2022. 
Se realizo reunión el 13 de septiembre con los gestores de integridad con el objetivo de dar a conocer las gestoras de integridad y se identifique el conocimiento de los servidores respecto de los valores del codigo ético
adoptado por la entidad, además, con el propósito de retroalimentar el plan de acción de la política de integridad, como se evidenció en documento firmado por los gestores de integridad.
Se validaron acciones para la apropiación de los valores de integridad a através de actividades de capacitación y sensibilización tales como: Taller diagnostico de la implementación del codigo de integridad en el servicio público, presentación de la politica de integridad liderada por la jefe de la OAP, capacitación de etica e integridad el 16 de agosto de 2022,. En atención a la invitación realizada por la Secretaría General, el IDEP asistió a la capacitación Talleres para el diseño del SARLAFTI identificación, Análisis y Valoración de los Riesgos, con asistencia del profesional de talento humano y la jefa de la Oficina Asesora de Planeación.
Como estrategia de posicionamiento, se validó la implementación de campañas visuales en los escritorios de los computadores institucionales donde se destacaba  un valor que
represente la integridad de un servidor público elegido del mes.
El 15 de noviembre mediante comunicación electrónica al nuevo equipo Directivo del IDEP desde el proceso de Talento Humano se solicitó la realización del curso Integridad, transparencia y Lucha contra la Corrupción desarrollado por el Departamento administrativo de la Función Pública como compromiso adquirido en el Comité de Coordinación de Control Interno.
las evidencias se registran en: https://drive.google.com/drive/folders/1KkTlOMN5gzKzWNZAGVidizCg4jf2gGH4 
</t>
    </r>
    <r>
      <rPr>
        <sz val="10"/>
        <color rgb="FFFF0000"/>
        <rFont val="Arial"/>
        <family val="2"/>
        <scheme val="minor"/>
      </rPr>
      <t xml:space="preserve">
</t>
    </r>
    <r>
      <rPr>
        <sz val="10"/>
        <rFont val="Arial"/>
        <family val="2"/>
        <scheme val="minor"/>
      </rPr>
      <t>Se validará para la siguiente vigencia la realización del curso de integridad para los nuevos directivos del IDEP a través del compromiso adquirido en el Comité de Coordinación de Control Interno.</t>
    </r>
    <r>
      <rPr>
        <sz val="10"/>
        <color rgb="FFFF0000"/>
        <rFont val="Arial"/>
        <family val="2"/>
        <scheme val="minor"/>
      </rPr>
      <t xml:space="preserve">
Se recomienda publicar el seguimiento al II semestre de las actividades programadas en el plan de gestores de integridad como se evidencia en el siguiente link de la pagina del IDEP http://www.idep.edu.co/sites/default/files/PLAN%20GESTORES%20DE%20INTEGRIDAD%202022.pd</t>
    </r>
    <r>
      <rPr>
        <sz val="10"/>
        <color theme="1"/>
        <rFont val="Arial"/>
        <family val="2"/>
        <scheme val="minor"/>
      </rPr>
      <t xml:space="preserve">
</t>
    </r>
  </si>
  <si>
    <r>
      <rPr>
        <b/>
        <sz val="11"/>
        <color theme="1"/>
        <rFont val="Arial"/>
        <family val="2"/>
      </rPr>
      <t xml:space="preserve">Fortalezas: </t>
    </r>
    <r>
      <rPr>
        <sz val="11"/>
        <color theme="1"/>
        <rFont val="Arial"/>
        <family val="2"/>
      </rPr>
      <t xml:space="preserve"> La Entidad cuenta con Plan Estratégico de Desarrollo Institucional - PEDI con base en el nuevo plan de Desarrollo del Distrito "Un nuevo contrato social y ambiental para el siglo XXI"; y con su respectivo plan de acción y plan operativo  , estos planes son especificos, definifidos, medibles ( indicadores) y alcanzables.
La Entidad cuenta con Politica e instructivo de Administración del Riesgo actualizada a los nuevos lineamientos de la guia emitida por la Función Publica, en donde esta definido las responsabilidades del esquema de las lineas de defensa, esta operatividad  se visualiza con los seguimientos y reportes que realiza los líderes del proceso a través de las herramientas de gestión y de las respectivos planes de mejoramiento para resolver materializaciones de riesgos detectados.
Se cuenta con una matriz de riesgos por proceso y de corrupción, adicional se cuenta con mapa de aseguramiento el cual contiene riesgos transversales estrategicos de la Entidad . Durante el tercer trimestre no se materializó riesgos de corrupción.  La Entidad cuenta con riesgo de tipologia de fraude interno y externo y Sarlaft. 
</t>
    </r>
    <r>
      <rPr>
        <b/>
        <sz val="11"/>
        <color theme="1"/>
        <rFont val="Arial"/>
        <family val="2"/>
      </rPr>
      <t xml:space="preserve">Oportunida de mejora: </t>
    </r>
    <r>
      <rPr>
        <sz val="11"/>
        <color theme="1"/>
        <rFont val="Arial"/>
        <family val="2"/>
      </rPr>
      <t xml:space="preserve"> 
1 :Se recomienda realizar mesas de trabajo para el mes de enero o febrero de 2023 donde se realice revisión y analisis de factores externos e internos para establecer cambios en el entorno  que determine  nuevos riesgos o ajustes al mapa de riesgos de la Entidad</t>
    </r>
  </si>
  <si>
    <r>
      <rPr>
        <b/>
        <sz val="11"/>
        <color theme="1"/>
        <rFont val="Arial"/>
        <family val="2"/>
      </rPr>
      <t>Fortalezas</t>
    </r>
    <r>
      <rPr>
        <sz val="11"/>
        <color theme="1"/>
        <rFont val="Arial"/>
        <family val="2"/>
      </rPr>
      <t xml:space="preserve">: La Entidad cuenta con la adecuada división de funciones, mediante el manual de Funciones, procesos y procedimientos internos y con el mapa de riesgos para reducir el riesgo de incumplimientos operativos, adicionalmente se cuenta con oportunidad de mejora transversal emitida en la auditoria al SGI  para la actualización de las caracterizaciones y documentos que no esten actualizados mayor de 2 años.
La Entidad tiene establecido actividades de control sobre la infraestructura tecnología, la gestión de seguridad mediante los siguientes instrumentos: Plan estratégico  de las Tecnológias y de la Información PETI, Plan de Seguridad y Privacidad de la Información, Plan de tratamientos de riesgos de seguridad y privacidad de la Información y Politica de privacidad y tratamiento de datos y seguimientos trimestrales en el Comite Institucional de Gestión y Desempeño.
</t>
    </r>
    <r>
      <rPr>
        <b/>
        <sz val="11"/>
        <color theme="1"/>
        <rFont val="Arial"/>
        <family val="2"/>
      </rPr>
      <t/>
    </r>
  </si>
  <si>
    <t>Fortalezas: Se cuenta con  Plan Anual de Auditoría,  que tiene cumplimiento del 100% frente a las actividades planeadas, y se encuentra publicada en la página del IDEP. 
Se cuenta con los planes de mejoramiento Institucional resultados de las auditorias realizadas por la Contraloria . 
Se realizaron mesas de trabajo con todos los procesos con el objetivo de fortalecer el autocontrol en la entidad.
Se cuenta con los planes de mejoramiento por proceso resultado de las auditorias internas, autoevaluación, seguimientos a mapas de riesgos y mapa de aseguramiento y actividades lideradas por la OCI para fortalecer el autocontrol. Estos cuentan con sus respectivos seguimientos que contribuyan al fortalecimiento y efectividad del Sistema. Adicionalmente se esta realizando mesas de trabajo para el fortalecimiento del autocontrol en la Entidad.</t>
  </si>
  <si>
    <t>se reitera la OM de incluir y aprobar dentro del Comité Institucional de Gestión y Desempeño antes de la concertación de los funcionarios en enero de 2023  la implementación  del componente de capacitación como criterió dentro de la evaluación de desempeño para la vigencia 2023.</t>
  </si>
  <si>
    <t xml:space="preserve">En la vigencia no se han presentado conflictos de Interés por parte de los servidores públicos del Instituto.
En el primer semestre se realizó sobre conflicto de Interés el 21/06/2022, esta capacitación fue liderada por la Jefe de la Oficina Asesora Jurídica para el Comité de Gestión y Desempeño institucional y se realizó una segunda acción sobre la Ley Disciplinaria realizada el 29/06/2022 a cargo de la Subdirección Administrativa y Financiera.
Se socializó mediante pieza comunicativa a los correos institucionales sobre el correo para denuncias y conflicto de interés a todos los servidores públicos del IDEP.
El IDEP cuenta con la GU-GTH-13-03 mediante la cual se gestionan conflictos de Interés.
Mediante campaña de actualización de información promovida por la Subdirectora Administrativa y Financiera el 25 de agosto de 2022, se solicitó la actualización de declaraciones de conflicto de interés de los servidores publicos del IDEP alcanzando la totalidad de registros en el SIDEAP- Adjunto 2. Campaña y reporte SIDEAP tal como se evidencia en el documento SIDEAP validado por la OCI
En la página principal del IDEP, ubicación inferior de la misma se encuentra el canal anticorrupción con el siguiente correo directo: denunciacorrupcion@idep.edu.co publicado en el siguiente linkhttp://www.idep.edu.co/?q=es  a traves del cual interna o externamete se pueden manifestar las denuncias relacionadas con temas de corrupción o posibles incumplimientos al codigo de integridad.
</t>
  </si>
  <si>
    <r>
      <t>Fortalezas: La Entidad cuenta con las instancias debidamente adaptadas por Resolución del CIGD y el CICC; se tienen los siguientes instrumentos:
Establecimiento del Código de Integridad, gestores de integridad, y plan de integridad y guía para gestionar conflictos de interés. Durante el periodo evaluado no se presentaron quejas irregulares o conflictos de interés por parte de los funcionarios del IDEP.
En el marco del CIGD se aprobó el PIC donde se vincula el código de integridad dentro de la necesidad de aprendizaje. Se programó el curso de integridad realizadó por  la Secretaria General para los directivos de la Entidad  sin embargo para el segundo semestre hubo cambio de administración por lo cual ya se solicitó la gestión oportuna para que los nuevos directivos realicen el curso respectivo. De acuerdo a los resultados del FURAG con vigencia 2021 se aumento la calificacion del indice del desemepeño Institucional de 92% a 93,4% por lo cual se recomienda seguir fortaleciendo los diferentes componente,s entre ellos la politica de integridad y la ley de transparencia.
Se cuenta con Politica e instructivo de la administración del riesgo y una matriz de riesgos por proceso y de corrupción ajustados a los nuevos lineamientos de la Función Pública y mapa de aseguramiento. Durante el tercer trimestre no se materializó riesgos de corrupción. La Entidad cuenta con riesgos de tipologias de fraude interno y externo y Sarlaft. 
EL IDEP estableció el correo electronido: dencorrup_conflinteres@idep.edu.co a traves del cual interna se pueden manifestar las denuncias relacionadas con temas de corrupción o de situaciones irregulares ademas se cuenta dentro de la página del IDEP el canal anicorrupción con link directo al correo asignado.</t>
    </r>
    <r>
      <rPr>
        <sz val="11"/>
        <color rgb="FFFF0000"/>
        <rFont val="Arial"/>
        <family val="2"/>
      </rPr>
      <t xml:space="preserve">
</t>
    </r>
    <r>
      <rPr>
        <sz val="11"/>
        <color theme="1"/>
        <rFont val="Arial"/>
        <family val="2"/>
      </rPr>
      <t>Oportunidad de mejora</t>
    </r>
    <r>
      <rPr>
        <sz val="11"/>
        <color rgb="FFFF0000"/>
        <rFont val="Arial"/>
        <family val="2"/>
      </rPr>
      <t xml:space="preserve">:
</t>
    </r>
    <r>
      <rPr>
        <sz val="11"/>
        <rFont val="Arial"/>
        <family val="2"/>
      </rPr>
      <t xml:space="preserve">1 </t>
    </r>
    <r>
      <rPr>
        <sz val="11"/>
        <color theme="1"/>
        <rFont val="Arial"/>
        <family val="2"/>
      </rPr>
      <t>. Se recomienda dentro de la planeación estrategica de la vigencia 2023 l incluir lo relacionado con el cierre de ejecución de la gestión. 
2. Se recomienda publicar el seguimiento al II semestre de las actividades programadas en el plan de gestores de integridad como se evidencia en el siguiente link de la pagina del IDEP http://www.idep.edu.co/sites/default/files/PLAN%20GESTORES%20DE%20INTEGRIDAD%202022.pd.
3. Se reitera por parte de esta Oficina realizar seguimiento a los riesgos transversales de contratación con el fin de que los gestores de integridad puedan identificar alertas o nuevos controles que fortalezcan el proceso de contratación.
4. Se reitera la OM de incluir y aprobar dentro del Comité Institucional de Gestión y Desempeño antes de la concertación de los funcionarios en enero de 2023  la implementación  del componente de capacitación como criterió dentro de la evaluación de desempeño para la vigencia 2023.</t>
    </r>
  </si>
  <si>
    <t>Se reitera por parte de esta Oficina realizar seguimiento a los riesgos transversales de contratación con el fin de que los gestores de integridad puedan identificar alertas o nuevos controles que fortalezcan el proceso de contratación.</t>
  </si>
  <si>
    <t>No se evidencia seguimeinto a los riegsos transversales por los gestores de integridad para generar alertas sin embargo se hace seguimiento al mapa de riesgos por parte de la OCI.</t>
  </si>
  <si>
    <t xml:space="preserve">Se recomienda dentro de la planeación estrategica de la vigencia 2023 lo relacionado con el cierre de ejecución de la gestión. </t>
  </si>
  <si>
    <t>No se evidencia avance de la actividad se reitera OM y proponer la actividad para aprobar en el CIGD del mes de enero antes de la concertación con los servidores del IDEP</t>
  </si>
  <si>
    <t>Se recomienda publicar el seguimiento al II semestre de las actividades programadas en el plan de gestores de integridad como se evidencia en el siguiente link de la pagina del IDEP http://www.idep.edu.co/sites/default/files/PLAN%20GESTORES%20DE%20INTEGRIDAD%202022.pd</t>
  </si>
  <si>
    <t>Se recomienda realizar mesas de trabajo para el mes de enero o febrero de 2023 donde se realice revisión y analisis de factores externos e internos para establecer cambios en el entorno  que determine  nuevos riesgos o ajustes al mapa de riesgos de la Entidad.</t>
  </si>
  <si>
    <t>30/02/2023</t>
  </si>
  <si>
    <t>1. Se sugiere socializar la Politica de Transparecia y Acceso a la Información Pública y  realizar mesas de trabajo con los lideres de cada proceso para clasificar y  actualizar el inventario de activos de información, en los casos que aplique.
2. 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
3. Se recomienda realizar plan de accion  para continuar con la realización de las OM de los anexos 1 y 2 y  emitidos en el  informe seguimiento aplicación ley 1712 de transparencia y acceso a la información y con la implementación completa del anexo 3 de la resolución 1519 de 2020 Por la cual se definen los estándares y directrices para publicar la información señalada en la Ley 1712 del 2014 y se definen los requisitos materia de acceso a la información pública, accesibilidad web,seguridad digital, y datos abiertos”  ademas dereportar el seguimiento ante el CIGD</t>
  </si>
  <si>
    <t>Se encuentra en actualización los activos de información en el 2 semestre de 2022. Falta incluir los activos de gestión documental.
Se encuentra en seguimiento el desarrollo de las OM y la implementación del anexo 3 de la resolución 1519 de 2020</t>
  </si>
  <si>
    <t xml:space="preserve">Se cuenta con el manual de funciones para los funcionarios de planta, mapa de proceso,  planes, procedimientos internos  los cuales cuentan con responsables y actividades relacionas a los mismos.
Se cuenta con plan estrategico de comunicaciones el cual se encuentra publicado en el siguiente link:
http://www.idep.edu.co/sites/default/files/Plan%20estrategico%20comunicaciones_V1_22%20Abril%202022.pdf
Cada vez que se va a realizar una publicación, se realiza verificacion de lineamiento del manual de imagen de la alcadia para las publicaciones del IDEP
https://docs.google.com/spreadsheets/d/1JDupaphk3q7rb4-CCeYNwwBnYpn9ZEP7/edit#gid=2022926019
Se cuenta con archivo de control de verificación del lineamiento del manual de imagen de la Alcaldía para las publicaciones del IDEP.  La subdirección academica realiza verificacion de lineamiento del manual de imagen de la alcadia para las publicaciones del IDEP
https://docs.google.com/spreadsheets/d/1JDupaphk3q7rb4-CCeYNwwBnYpn9ZEP7/edit#gid=2022926019
Por parte de la OCI se realizó auditoria al SGI  donde se generaron planes de mejoramiento transversales para fortalecer los procesos, las actividades de control y los documentos estrategicos de la Entidad.  Se realizará seguimiento a la efectividad del plan de mejoramiento en el mes de diciembre de 2022 por parte de la OCI.
</t>
  </si>
  <si>
    <t xml:space="preserve">
Se cuenta con herramientas internas para la confidencialidad y custodia de la información mediante formato Compromiso de cumplimiento de las políticas TIC del IDEP firmados por los servidores públicos del IDEP los cuales reposan en el proceso de Gestión Tecnólogica.
Las recomendaciones en cuento al fortalecimiento del PETIC se dejaron en el marco de la auditoria realizada al proceso de la Gestión Tecnologica.
En la vigencia no se han presentado el uso inadecuado de información privilegiada por parte de los servidores públicos del IDEP.
Se  evidenció trabajo en los procesos del IDEP para la identificación de activos de información - http://www.idep.edu.co/sites/default/files/FT-GD-07-18_Activos_Informacio%CC%81n_V4_Final%20%283%29_0.xlsx
El IDEP cuenta con la politica de seguridad y privacidad de la información con fecha de aprobación del 2021 y está publicada en: http://www.idep.edu.co/sites/default/files/PO-GT-12-01%20Politica%20seguridad%20privacidad%20info%20V4.pdf#overlay-context=content/gt-12-proceso-de-gesti%25C3%25B3n-tecnol%25C3%25B3gica%3Fq%3Dcontent/gt-12-proceso-de-gesti%25C3%25B3n-tecnol%25C3%25B3gica 
Dentro de la matriz de riesgos, se tiene identificado riesgo relacionados con el uso diferente al autorizado por el usuario con los datos contenidos en la base de datos del IDEP entre ellos: "Posibilidad de daño económico y reputacional por pérdida o adulteración de la información y no continuidad en la prestación de servicios teccnologicos a la entidad debido a la Inadecuada implementación de las Polticas de Seguridad y Privacidad de la Información, parametrizaciones y configuraciones de seguridad. En el primer cuatrimestre no se ha evidenciado materizalización del riesgo.
El seguimiento de la matriz de riesgos se evidencia en el siguiente link: http://www.idep.edu.co/?q=es/content/mapa-de-riesgos-por-proceso </t>
  </si>
  <si>
    <r>
      <t xml:space="preserve">Se cuenta con politica e instructivo para la administración del riesgo publicado en la página del IDEP http://www.idep.edu.co/?q=content/mic-03-proceso-de-mejoramiento-integral-y-continuo#overlay-context=  los cuales fueron ajustados bajo los nuevos lineamientos de la metodogia para administración del riesgo emitido por la función pública y aprobados mediante acta N 11 del 1 de abril de 2022 del Comite de Coordinacion de Control Interno.
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La OCI como acción de mejora sugerida en la vigencia anterior realizo sensibilización en el segundo semestre de 2022 de la politica de Administración del riesgo, del mapa de riesgos y del mapa de aseguramiento mediante pieza comunicativa enviada a los correos institucionales de los servidores públicos del IDEP.
Se realizo presentación sobre el Sistema de Control Interno y Lineas de defensa al equipo Directivo en el marco del Comité Institucional de Gestión y Desempeño.
</t>
    </r>
    <r>
      <rPr>
        <sz val="10"/>
        <color rgb="FFFF0000"/>
        <rFont val="Arial"/>
        <family val="2"/>
      </rPr>
      <t xml:space="preserve"> </t>
    </r>
  </si>
  <si>
    <t xml:space="preserve">Anualmente se formulan las metas, recursos y responsables para el cumplimiento de los objetivos estrategicos, lo anterior es aprobado por el Comité Institucional de Gestión de Desempeño
La Oficina de Planeación realiza la consolidación de los avances del plan estrategico de Desarrollo, al plan de acción Institucional MIPG y además herramientas de Gestión, PAA,  documentos donde se evidencia las diferentes modificaciones de la vigencia que se hayan realizado. Estos seguimientos se públican en la página del IDEP.
Por correo electrónico se envian alertas informativas de las actualizaciones de los instrumentos de Gestión, mapa de riesgos, plan de mejoramiento, entre otros. 
se aplicaron 128 encuestas durante el primer semestre del 2022 y se evidencia que el 98% de los usuarios considera que el
evento realizado por el IDEP le aporta a su proyecto pedagógico o investigativo
https://drive.google.com/drive/folders/167b_CaFYM9AITlMGwaS2QO7-UbWJ0kkp
La consolidación y seguimiento al plan de acción y plan de adquisiciones se publica en la página del IDEP http://www.idep.edu.co/?q=content/plan-de-acci%C3%B3n-institucional
http://www.idep.edu.co/?q=node/43 
OM: Se recomienda que se evalue dentro de la ejecucion de los convenios el cumplimiento de los mismos.
</t>
  </si>
  <si>
    <t>Se recomienda que se evalue dentro de la ejecucion de los convenios el cumplimiento de los mismos.</t>
  </si>
  <si>
    <r>
      <t xml:space="preserve">Se evidenció la ejecución y seguimiento de los planes asociados al proceso de Gestión de talento humano, los cuales se encuentra reportados en los instrumentos diseñados para este fin; adicionalmente, en el Comité Institucional de Gestión y Desempeño se lleva el reporte de cumplimiento de estos planes http://www.idep.edu.co/?q=content/plan-de-acci%C3%B3n-institucional.
La evaluación de los planes se mide a través de los indicadores del proceso de gestión estratégica de talento humano a 14 de diciembre de 2022 no se encuentra actualizado el 4 trimestre  en razon a que se encuentra en consolidación de la OAP, por lo cual se validará en el siguiente reporte de 2023.
Teniendo en cuenta la oportunidad de mejora emitida por la OCI en la vigencia anterior con relación a la propuesta de incluir la capacitacion dentro de la evaluación de desempeño  de los funcionarios públicos el profesiona de Talento Humano informa que  la valoración de la participación y aplicación de los conocimientos adquiridos en el marco de las acciones de capacitación gestionadas por el IDEP para sus empleados, institucionalmente se determinó, que la participación en las acciones de capacitación será un criterio valorado en la evaluación del desempeño laboral sin que este se asocia e un indicador en particular. Lo anterior para promover las acciones de capacitación como una oportunidad de mejora y no como un instrumento de seguimiento y control a la gestión. 
</t>
    </r>
    <r>
      <rPr>
        <sz val="10"/>
        <color rgb="FFFF0000"/>
        <rFont val="Arial"/>
        <family val="2"/>
      </rPr>
      <t xml:space="preserve">
</t>
    </r>
    <r>
      <rPr>
        <sz val="10"/>
        <color theme="1"/>
        <rFont val="Arial"/>
        <family val="2"/>
      </rPr>
      <t xml:space="preserve">OM: Se recomienda dentro de la planeación estrategica de la vigencia 2023 lo relacionado con el cierre de ejecución de la gestión. </t>
    </r>
  </si>
  <si>
    <r>
      <t xml:space="preserve">Se cuenta con politica e instructivo para la administración del riesgo publicado en la página del IDEP http://www.idep.edu.co/?q=content/mic-03-proceso-de-mejoramiento-integral-y-continuo#overlay-context=  los cuales fueron ajustados bajo los nuevos lineamientos de la metodogia para administración del riesgo emitido por la función pública y aprobados mediante acta N 11 del 1 de abril de 2022 del Comite de Coordinacion de Control Interno.
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La OCI como acción de mejora sugerida en la vigencia anterior realizo sensibilización en el segundo semestre de 2022 de la politica de Administración del riesgo, del mapa de riesgos y del mapa de aseguramiento mediante pieza comunicativa enviada a los correos institucionales de los servidores públicos del IDEP.
Se realizo presentación sobre el Sistema de Control Interno y Lineas de defensa al equipo Directivo en el marco del Comité de Coordinación de Control Interno.
</t>
    </r>
    <r>
      <rPr>
        <sz val="10"/>
        <color rgb="FFFF0000"/>
        <rFont val="Arial"/>
        <family val="2"/>
      </rPr>
      <t xml:space="preserve"> </t>
    </r>
  </si>
  <si>
    <r>
      <t xml:space="preserve">Se cuenta con politica e instructivo para la administración del riesgo publicado en la página del IDEP http://www.idep.edu.co/?q=content/mic-03-proceso-de-mejoramiento-integral-y-continuo#overlay-context=  los cuales fueron ajustados bajo los nuevos lineamientos de la metodogia para administración del riesgo emitido por la función pública y aprobados mediante acta N 11 del 1 de abril de 2022 del Comite de Coordinacion de Control Interno.
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La OCI como acción de mejora sugerida en la vigencia anterior realizo sensibilización en el segundo semestre de 2022 de la politica de Administración del riesgo, del mapa de riesgos y del mapa de aseguramiento mediante pieza comunicativa enviada a los correos institucionales de los servidores públicos del IDEP.
Se realizo presentación sobre el Sistema de Control Interno y Lineas de defensa al equipo Directivo en el marco del Comité de Cooridnación de Control Interno.
</t>
    </r>
    <r>
      <rPr>
        <sz val="10"/>
        <color rgb="FFFF0000"/>
        <rFont val="Arial"/>
        <family val="2"/>
      </rPr>
      <t xml:space="preserve"> </t>
    </r>
  </si>
  <si>
    <t xml:space="preserve">
Se cuenta con procedimiento "Vinculación de servidores"  y formato FT-GTH-13-26  Lista de documentos para la vinculación de funcionarios.
Se validó Resolución 09 de 8 de febrero de 2021
"Por la cual se modifica el Manual Específico de Funciones y de Competencias Laborales de los empleos de la planta de personal del Instituto para la Investigación Educativa y el Desarrollo Pedagógico IDEP” se adoptó el Manual de Funciones y Competencias Laborales actualmente vigente para el IDEP.
 En el segundo semestre de 2022 se efectuaron 8 nombramientos de la siguiente manera: Decreto  379 Cecilia Rincón;  Resolución 114 Jesús Álvarez, Resolución 132 Seneida Velasquez, Resolución 166 José Cabrera;   Resolución  169 Inirida Morales; Resolución 170 Martha Vélez Resolución 171,  Mauricio Pava y Resolución 180, Daniel Taborda.
La provisión de la planta de personal es del 100%.  El IDEP adoptó la estrategia #TalentoNoPalanca y la política del Teletrabajo promovidas por la Alcaldía Mayor de Bogotá. 
La ejecución y seguimiento de los planes asociados al proceso de Gestión de talento humano, se viene efectuando y su seguimiento se encuentra reportado en los instrumentos diseñados para este fin; adicionalmente, en el Comité Institucional de Gestión y Desempeño  se lleva el reporte de cumplimiento de estos planes de acuerdo al acta 12 y 18 del Comite Institucional de Gestión y Desempeño.
Se realizo presentación sobre el Sistema de Control Interno y Lineas de defensa al equipo Directivo en el marco del Comité de Coordinación de Control Interno.</t>
  </si>
  <si>
    <t>Se cuenta con el manual de Funciones y Competencias Laborales se modificó mediante Resolución No. 161 de 2022 como parte de la Reforma Administrativa del IDEP, esta modificación fue socializada en la sesión de reinducción institucional del 3 de octubre de 2022. El manual se encuentra publicado en el portal web del IDEP en: http://www.idep.edu.co/sites/default/files/Manual%20de%20Funciones%20y%20Modificaciones%20IDEP
Dentro de los documentos publicados en la página del IDEP se encuentra la Política y el instructivo para la administración del riesgo donde se encuentran definidas las líneas de defensa y estratégica del IDEP estos se encuentran en el siguiente link http://www.idep.edu.co/?q=content/mic-03-proceso-de-mejoramiento-integral-y-continuo#overlay-context= . Estos documentos son conocidos por los servidores públicos del Instituto, toda vez que en el seguimiento cuatrimestral, desde la alerta que envía la oficia asesora de planeación se invita a la consulta de los documentos
La ejecución y seguimiento de los planes asociados al proceso de Gestión de talento humano, se viene efectuando y su seguimiento se encuentra reportado en los instrumentos diseñados para este fin; adicionalmente, en el Comité Institucional de Gestión y Desempeño del acta 12 del 18 de julio de 2022 y 018 del 13 de octubre de 2022 se lleva el reporte de cumplimiento de estos planes http://www.idep.edu.co/?q=content/plan-de-acci%C3%B3n-institucional.
Se realizo presentación sobre el Sistema de Control Interno y Lineas de defensa al equipo Directivo en el marco del Comité de Coordinación de Control Interno.</t>
  </si>
  <si>
    <t xml:space="preserve">En el marco del comité de contratación no se ha reportado que se presenten incumplimientos por algún contratista de la Entidad. </t>
  </si>
  <si>
    <r>
      <t xml:space="preserve">
Durante el primer semestre se realizó la auditoria interna al Sistema de Gestión Integrado- SGI donde se revisaron las caracterizaciones,  los formatos  los riesgos, normograma, politcas de MIPG, los procedimientos con las validaciones de los  puntos de control con el objetivo de generar insumos y linea base que contribuya  a la articulación de los documentos estrategicos necesarios para el fortalecimiento Institucional, lo anterior contribuye a la recomendación realizada por la OCI en el año 2021, por lo anterior se formularon planes de mejoramiento para todos los procesos con accion transversales los cuales se encuentran en ejecución, consolidación por la OAP y en seguimiento por la OCI.
El plan de mejoramiento se encuentra publicado en el siguiente link: http://www.idep.edu.co/?q=es/content/plan-de-mejoramiento-por-procesos </t>
    </r>
    <r>
      <rPr>
        <sz val="10"/>
        <color theme="1"/>
        <rFont val="Arial"/>
        <family val="2"/>
      </rPr>
      <t xml:space="preserve">
</t>
    </r>
  </si>
  <si>
    <t xml:space="preserve">Con base en los resultados de la auditorias internas ejecutadas se socializo los informes con los lideres de los procesos y ante el Comité de Coordinaciòn de Control Interno para que se realicen planes de mejoramiento con el objetivo de fortalecer y mejorar el desempeño de la Entidad.
 Adicionalmente se publican los informes de auditoria interna en el siguiente link de la pàgina del IDEP http://www.idep.edu.co/?q=es/content/auditorias-internas 
</t>
  </si>
  <si>
    <t>El  Plan Anual de Auditoría se viene ejecutando conforme lo programado y se encuentra publicada en la página del IDEP. http://www.idep.edu.co/?q=content/auditor%C3%ADas-internas
Se realizaron las siguientes auditorias internas: Gestión documental, Gestión contractual, gestión tecnológica y la auditoria  en cumplimiento de la NTD 6047 DE 2013 - ESPACIOS FISICOS ATENCIÓN A LA CIUDADANIA en el 2022 
Los resultados se socializaron con los lideres de los procesos y en el Comité de Coordinación de Control interno con el objetivo de  realizar planes de mejoramiento que fortalezcan los procesos institucionales. Adicionalmente se publican los informes de auditoroa interna en el siguiente link de la pàgina del IDEP http://www.idep.edu.co/?q=es/content/auditorias-internas 
Adicionalmente se realiza los reportes de indicadores del proceso y al plan de acción de MIPG.</t>
  </si>
  <si>
    <t xml:space="preserve"> Anualmente se formulan las metas, recursos y responsables para el cumplimiento de los objetivos, mediante los diferentes planes estratégicos  los cuales cuentan con seguimientos a indicadores e instrumentos de gestión y se publican en la página del IDEP  http://www.idep.edu.co/?q=content/maloca-aulasig 
</t>
  </si>
  <si>
    <t>Mediante Acta de Reunión 01 de 2022 del Comité Institucional de Gestión y Desempeño del 31/01/2022 fueron aprobados los 12 planes mencionados en el Decreto 612 de 2018 para la vigencia 2022. 
El seguimiento a los planes de talento humano se ha reportado en las actas acta 12 y 18 de 2022 de comité de gestión y Desempeño Institucional.
Se validó las reinducciones presenciales en las instalaciones del IDEP sobre temas relevantes de los procesos de la Subdirección Admiistrativa y Financiera y sobre los reportes efectivos para todos los procesos del IDEP.
Teniendo en cuenta la oportunidad de mejora emitida por la OCI a finales de diciembre de 2021 con relación a la evaluación del impacto del plan de capacitación sobre la propuesta de incluir la capacitacion dentro de la evaluación de desempeño  de los funcionarios públicos el profesional de Talento Humano informa que ese tema se agendó en el Comité Institucional de Gestión y Desempeño del primer semestre de 2022 para el cual se generó iniciativa de discusión pero no se avanzo en el tema,  de igual manera se informa por parte del profesional que se reiterará en Comité Institucional de Gestión de Desempeño dentro de la agenda de enero de 2023 la inclusión del mismo, por lo anterior se reitera la OM de incluir y aprobar dentro del Comité Institucional de Gestión y Desempeño antes de la concertación de los funcionarios en enero de 2023  la implementación  del componente de capacitación como criterió dentro de la evaluación de desempeño para la vigencia 2023.</t>
  </si>
  <si>
    <t>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Se realizo presentación sobre el Sistema de Control Interno y Lineas de defensa al equipo Directivo en el marco del Comité de Coordinación de Control Interno.</t>
  </si>
  <si>
    <t xml:space="preserve">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La OCI realiza seguimiento a los riesgos de corrupción los cuales se publican en el siguiente link:http://www.idep.edu.co/?q=es/node/32 
A la fecha no se ha materializado ningun riesgo de corrupción, ni se ha denunciado por algun servidor público o  persona externo algún posible acto en el canal anticorrupción de la entidad . </t>
  </si>
  <si>
    <t>Se evidencia que la Oficina de Planeación consolida el seguimiento al mapa de riesgos de acuerdo con la información que reporta cada uno de los líderes de proceso; La información reportada por los lideres de procesos la consolidan y la reportan trimestralmente con sus acciones y/o soportes documentales respectivos. 
La oficina de Control Interno realiza seguimiento a lo reportado al mapa de riesgos, y a la efectividad de las acciones de los planes de mejoramiento.
Los seguimientos y actualizaciones al mapa de riesgos se publican en la página del IDEP http://www.idep.edu.co/?q=content/mapa-de-riesgos-por-proceso 
http://www.idep.edu.co/?q=content/plan-de-mejoramiento-por-procesos
Para los riesgos materializados la OAP asesora metodologicamente en la formulación de los controles y planes de mejoramiento y la OCI realiza asesoria en lo formulado por los lideres de los procesos en el sentido de validar la coherencia de la acción con las causas de las misma.
La OCI realiza seguimiento semestral del mapa de aseguramiento de la Entidad.Los seguimientos y actualizaciones se publican en la página del IDEP http://www.idep.edu.co/?q=content/mapa-de-riesgos-por-proceso 
La OCI realiza informes de seguimiento a mapas de riesgos y a planes de mejoramiento, los cuales se socializan los resultados en el Comite de Coordinaciòn de Control interno y se publican en el siguiente link de la pàgina del IDEP http://www.idep.edu.co/?q=es/node/32 
Se realizaron mesas de trabajo liderado por la OCI articulado con la OAP en razón a la debilidad de la descripción de los reportes realizados del periodo anterior por parte de los responsables de los procesos,  por lo anterior se realizo sensibilización mediante ejemplo practico de cómo fortalecer los reportes de los planes institucionales, entre ellos Mapa de riesgos, planes de mejoramiento, indicadores, etc. 
OM: Se recomienda realizar mesas de trabajo para el mes de enero o febrero de 2023 donde se realice revisión y analisis de factores externos e internos para establecer cambios en el entorno  que determine  nuevos riesgos o ajustes al mapa de riesgos de la Entidad.</t>
  </si>
  <si>
    <t xml:space="preserve">Se estableció el procedimiento para PRO-GT-12-12 Control de cambios de gestión tecnológica - http://www.idep.edu.co/?q=content/gt-12-proceso-de-gesti%C3%B3n-tecnol%C3%B3gica#overlay-context=
Todos los funcionarios y contratistas, que tengan acceso a la VPN, tienen que firmar el formato FT-GT-12-20 - Compromiso de cumplimiento de las políticas TIC del IDEP, los cuales reposan en el archivo del proceso gestión tecnológica. Se realizan monitoreos a la infraestructura (servidores, redes, equipos de los usuarios). Se mantienen actualizados, según los fabricantes, los sistemas operativos de los equipos, las aplicaciones, las bases de datos de información del antivirus y el firewall. Se realizan campañas o capacitaciones sobre seguridad de la información. Se realizan actualizaciones o mejoras a la infraestructura (compra y renovación).
Dentro del marco del del Comité Institucional de Gestión y Desempeño se informa sobre los seguimientos a los planes PETI, seguridad y privacidad de la información estos articulados en los seguimientos trimestrales realizados al Plan de acción - MIPG, dentro del cual se evidencia el seguimiento a los planes anteriormente anunciado en el siguiente links: http://www.idep.edu.co/?q=modelo-integrado-de-planeacion-y-gestion-mipg, adicional se realiza también seguimientos a los respectivos indicadores de gestión. La información fue verificada en la página del IDEP http://www.idep.edu.co/?q=content/plan-de-acci%C3%B3n-institucional
http://www.idep.edu.co/?q=content/maloca-aulasig 
Se cuenta con el MN-GT-12-15 Manual para la Gestión de los Sistemas de Información del IDEP, la PO-GT-12-01  Política Seguridad y privacidad de la información, PL-GT-12-04 Plan Seguridad y privacidad de la información 2022, los cuales se encuentra publicados en el siguiente link:  http://www.idep.edu.co/?q=content/gt-12-proceso-de-gesti%C3%B3n-tecnol%C3%B3gica#overlay-context=
Las recomendaciones en cuento al fortalecimiento del PETIC se dejaron en el marco de la auditoria realizada al proceso de la Gestión Tecnologica. 
</t>
  </si>
  <si>
    <t xml:space="preserve">En el caso que se requiera contratar el servicio de mantenimiento de la infraestructura y servicios de tecnología se remite al proceso de gestión contractual  para dar inicio a la contratación. Para estos se realiza acuerdos de niveles de servicio y seguimiento a los pagos a proveedores.
Para ejecutar el contrato el supervisor o interventor solicita informe de gestión y el  soporte respectivo de lo que realizaron en la vigencia con las incidencias resueltas.  Cada vez que se crea un ticket con una solicitud se realiza una consulta con el usuario final si este recibió a satisfacción el ajuste solicitado al proveedor tecnológico, en casod e ser así se da por cumplido el servicio, de no ser así se piden ajustes al proveedor.
Dentro del CIGD se informa sobre los seguimientos de proveedores de servicios través del Plan de Mantenimiento y Monitoreo, que es un documento de trabajo interno, el cual tiene reporte trimestral, y los informes mensuales o bimensuales que se les pide a los proveedores de servicios tecnológicos.
Se cuenta con el MN-GT-12-15 Manual para la Gestión de los Sistemas de Información del IDEP  http://www.idep.edu.co/?q=content/gt-12-proceso-de-gesti%C3%B3n-tecnol%C3%B3gica#overlay-context=
Se estableció el procedimiento para PRO-GT-12-12 Control de cambios de gestión tecnológica - http://www.idep.edu.co/?q=content/gt-12-proceso-de-gesti%C3%B3n-tecnol%C3%B3gica#overlay-context=
Las recomendaciones especificas de gestión tecnologica se dejaron en el marco de la auditoria realizada al proceso de la Gestión Tecnologica. </t>
  </si>
  <si>
    <r>
      <t xml:space="preserve">En el marco del Comité Institucional de Gestión y Desempeño del 26 de septiembre de 2022 se informa sobre los temas o seguimientos a la Politica de Transparencia y Acceso a la Informaciòn Publica, específicamente en el diligenciamiento del Índice de Transparencia y Acceso a la Información ITA https://drive.google.com/drive/folders/1ZDo8PoyeVy3EmoGsYtEmAbPfkRjrqfCM
Adicionalmente, mediante el radicado 00106-817-001424 del 15 de septiembre de 2022 se solicitó la actualización de activos de información a todas las dependencias del Instituto.
Se cuenta indice de informaciòn clasificada y reservada, esquema de informaciòn de la publicaciòn de informaciòn los cuales estan publicados en la pàgina en el siguinete link: 
http://www.idep.edu.co/?q=menu-transparencia.
</t>
    </r>
    <r>
      <rPr>
        <sz val="10"/>
        <rFont val="Arial"/>
        <family val="2"/>
        <scheme val="minor"/>
      </rPr>
      <t xml:space="preserve"> De acuerdo a lo reportado por Gestión tecnologica los activos de información se están actualizando en el segundo semestre de 2022, falta la integración con los activos de información documental. Al revisar los activos de informacion no se encuentran publicados en página sino el procedimiento del mismo en el siguiente link http://www.idep.edu.co/?q=menu-transparencia en el numeral 7.1   http://www.idep.edu.co/sites/default/files/FT-GD-07-18_Activos_Informacio%CC%81n_V4_Final%20%283%29_0.xlsx</t>
    </r>
    <r>
      <rPr>
        <sz val="10"/>
        <color theme="1"/>
        <rFont val="Arial"/>
        <family val="2"/>
        <scheme val="minor"/>
      </rPr>
      <t xml:space="preserve">
Para el segundo semestre se realizó la auditoria interna al proceso de gestión tecnologica con el objetivo de evaluar la efectividad de las actividades y las recomendaciones especificas del proceso se encuentran en el informe de la auditoria.
OM: Se recomeinda fortalecer la política de seguridad de la información con los elementos puntuales que direccionan la actuación de los funcionarios, contratistas y proveedores en el en el uso y responsabilidad sobre los activos de información y privilegios.</t>
    </r>
  </si>
  <si>
    <t>Se recomeinda fortalecer la política de seguridad de la información con los elementos puntuales que direccionan la actuación de los funcionarios, contratistas y proveedores en el en el uso y responsabilidad sobre los activos de información y privilegios.</t>
  </si>
  <si>
    <t xml:space="preserve">Se cuenta con el esquema de publicación de información el cual se publica en la página del IDEP en el boton de transparencia en el siguiente link, http://www.idep.edu.co/?q=content/transparencia-y-acceso-la-informaci%C3%B3n-p%C3%BAblica-idep 
Se cuenta con actividades de control como copias de respaldo diario, semanal y mensual, antivirus en los equipos institucionales  y de igual manera se realizan los backups.. Se cuenta con acuerdos de confidencialidad dentro de los contratos.
Se realiza seguimiento mensual a la Matriz del menú de Transparencia por medio del documento de excel item por item, enviando la alerta por correo electrónico a la persona o área responsable de brindar la información con el fin de dar cumplimiento a la resolución 1519 de 2020 que a su vez cumple con la ley 1712 de 2014.
La OCI realiza informe seguimiento aplicación ley 1712 de transparencia y acceso a la información dando como conlusión que la la Ley 1712 del 2014 se cumple en el anexo 1 y 2 con oportunidades de mejora por realizar  y  de acuerdo a la auditoria de gestión tecnológica que se adelantó en el segundo semestre de 2022 en la Entidad, se evidenció que a pesar que la Entidad cuenta con los documentos de políticas de seguridad digital y de seguridad de la información; éstos no cumplen con las especificaciones del anexo 3 de MinTIC.
OM1: 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
OM: Se recomienda realizar plan de accion  para continuar con la realización de las OM de los anexos 1 y 2  emitidos en el  informe seguimiento aplicación ley 1712 de transparencia y acceso a la información y con la implementación completa del anexo 3 de la resolución 1519 de 2020  los cuales fueron ratificados en el informe de la auditoria de gestión Tecnologica. Los resultados del avance se recomiendan socializar en el CIGD
</t>
  </si>
  <si>
    <r>
      <rPr>
        <b/>
        <sz val="11"/>
        <color theme="1"/>
        <rFont val="Arial"/>
        <family val="2"/>
      </rPr>
      <t>Fortalezas</t>
    </r>
    <r>
      <rPr>
        <sz val="11"/>
        <color theme="1"/>
        <rFont val="Arial"/>
        <family val="2"/>
      </rPr>
      <t xml:space="preserve">: La Entidad cuenta con instrumentos de gestión de la información entre ellos: Registro de activos de información, Esquema de Publicación de Información, Botón de transparencia y acceso a la información pública, Plan Institucional de Participación Ciudadana, sistema PQRS, adicionalmente se cuenta con instrumentos de gestión para la comunicación interna tales como: Politica de Comunicación , Plan estrategico de comunicación organizacional, boletines internos y externos, entre otros. Se encuentra en desarrollo el documento del reporte del plan de datos abiertos.
La  Entidad pone a disposición los medios y /o canales de servicio presenciales o virtuales para las diferentes solicitudes de ciudadania : Canal presencial en las Instalaciones, ventanilla única de radicación, canal Telefónico: PBX, canal virtual: Correo Institucional, Página web, canal anticorrupción, notificaciones judiciales, Bogotá Escucha, correo electrónico de defensor del ciudadano, y redes sociales oficiales. Adicionalmente se aplica 5 encuestas de satisfacción para los diferentes grupos de interés y anualmente se actualiza la caracterización de los usuarios con base en los resultados de las encuestas aplicadas.
</t>
    </r>
    <r>
      <rPr>
        <b/>
        <sz val="11"/>
        <color theme="1"/>
        <rFont val="Arial"/>
        <family val="2"/>
      </rPr>
      <t>Oportunidad de Mejora: 
1</t>
    </r>
    <r>
      <rPr>
        <sz val="11"/>
        <color theme="1"/>
        <rFont val="Arial"/>
        <family val="2"/>
      </rPr>
      <t>. Se recomienda socializar con la Alta Dirección, lideres de procesos y servidores públlicos del IDEP,  el esquema de publicación de la información, confidencialidad e integridad de la información, con el objetivo de fortalecer la Politica de Transparecia y Acceso a la Información Pública.
2. Se recomeinda fortalecer la política de seguridad de la información con los elementos puntuales que direccionan la actuación de los funcionarios, contratistas y proveedores en el en el uso y responsabilidad sobre los activos de información y privilegios.
3. Se recomienda realizar plan de accion  para continuar con la realización de las OM de los anexos 1 y 2  emitidos en el  informe seguimiento aplicación ley 1712 de transparencia y acceso a la información y con la implementación completa del anexo 3 de la resolución 1519 de 2020  los cuales fueron ratificados en el informe de la auditoria de gestión Tecnologica. Los resultados del avance se recomiendan socializar en el CIGD</t>
    </r>
  </si>
  <si>
    <t xml:space="preserve">Se cuenta con manuales y procedimientos que dan lineamientos para la ventanilla de correspondencia, archivos de gestión y archivo central y sobre la gestión y trámites de comunicaciones oficiales y registro en aplicativos y generación de respuestas.
Dentro del proceso de Gestión documental se realiza la Gestión y Trámite de Comunicaciones Oficiales, igualmente la técnica de Atención al ciudadano realiza un control sobre quién tiene la información entrante y el tiempo para dar respuesta al requerimiento de información, lo anterior en concordancia con los siguientes documentos oficializados dentro del SGI:
1. Manual de Archivo y Correspondencia.
2. Procedimiento de Gestión y Trámite de Conunicaciones Oficiales
3. Procedimiento de Organización documental de archivos de gestión
Dentro del proceso Atención al ciudadano se encuentra el Manual de atención ciudadano del IDEP
En el seguimiento realizado por parte de la Oficina de planeación se encuentra planes de acción MIPG e indicadores de gestión asociados a este lineamiento http://www.idep.edu.co/?q=es/modelo-integrado-de-planeacion-y-gestion-mipg
A  Noviembre de 2022 se recibieron y atendieron 174 peticiones de las cualesse respondieron dentro de los terminos de ley; cuatro (4) de ellas fueron cerradas extemporaneamente en el sistema SDQS de acuerdo a lo reportado por el responsable de la SAF. 
La revision de las solicitudes se realiza con datos publicados a septiembre de 2022 que es hasta donde se ha realizado los infordes de seguimiento de PQRS, por lo cual la validación de la información reportada por el responsable de PQRS se efecctuara en el siguiente reporte.
Mensualmente se  realiza los informes de PQRS los cuales son publicados en la página web del Instituto en el botón de Transparencia y Acceso a la Información Pública numeral 10.10. - en el siguiente link: http://www.idep.edu.co/?q=content/informe-de-peticiones-quejas-y-reclamos
A la fecha se encuentra publicado en la página del IDEP hasta el informe de septiembre de PQRS  por lo anterior se recomienda publicar oportunamente los informes de PQRS de 2022.
La Oficina de Control Interno realiza informe de seguimiento semestral a las PQRS radicadas en la Entidad donde se verifica la oportunidad  de lo reportado por la SAF. 
Los seguimientos se publican en la página del IDEP en el siguiente enlace
http://www.idep.edu.co/?q=content/maloca-aulasig
</t>
  </si>
  <si>
    <t>Se realizo la aplicación de 146 encuestas de satisfacción de usuarios, PQRS, usuarios OPA, usuarios eventos academicos en el primer semestre, los resultados se presentaron en el Comité Institucional de Gestión y desempeño el 18 de julio https://drive.google.com/drive/u/2/folders/1B8BARLWQHPAh16YANpZRbMPQNlJ0_52G De los resultados del primer semestre, se obtuvieron varios comentarios de fallas en el sistema de postulación de los artículos de la Revista Educación y Ciudad OJS, por lo que en el segundo semestre se contrató el soprte técnico al aplicativo, adicionalmente mejoras en el horario, sonido y compartir de referencias bibliograficas.
Los resultados del segundo semestre de 2022, se presentará el 19 de  diciembe con el fin de tomar decisiones en el CIGD con el objetivo de realizar retroalimentación al mismo, por lo anterior se validará la efectividad del mismo en el siguiente seguimiento.
Las encuentas por diligenciar se encuentan publicadas en la página del IDEP  en el siguiente link http://www.idep.edu.co/?q=content/mecanismos-de-participaci%C3%B3n-ciudadana 
Adicionalmente, El 11 de marzo de 2022 se realizó el espacio de rendición de cuentas del Instituto tal como se evidencia en el siguiente link:
https://www.facebook.com/idep.bogota/videos/1035820100339447/ 
Por otra parte, se cuenta con la rendición de cuenta con la estrategia de rendición de cuentas 2022 y su respectivo seguimiento:  http://www.idep.edu.co/?q=es/content/estrategia-de-rendicion-de-cuentas y el informe de la Rendición de cuentas realizadas en los diferentes espacios los cuales se visualizan atraves del siguiente link:  http://www.idep.edu.co/?q=node/42</t>
  </si>
  <si>
    <t xml:space="preserve"> Como resutado de auditoria de regularidad  realizada por parte de la Contraloría de Bogotá PAD 2022 vigencia 2021 se obtuvo como resultado el fenacimiento de la cuenta en la Entidad 2 hallazgos administrativos a los cuales se formulo 4 acciones de mejora.
Se cuenta con los planes de mejoramiento Institucional resultados de las auditorias realizadas por la Contraloria.
Se realizo seguimiento al plan de mejoramiento con corte a diciembre .
Los seguimientos son publicados en la página del IDEP en el siguiente link http://www.idep.edu.co/?q=content/plan-de-mejoramiento-institucional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</si>
</sst>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yy"/>
    <numFmt numFmtId="165" formatCode="d/m/yyyy"/>
    <numFmt numFmtId="166" formatCode="0.000"/>
    <numFmt numFmtId="167" formatCode="0.0000"/>
    <numFmt numFmtId="168" formatCode="0.000000"/>
    <numFmt numFmtId="169" formatCode="0.00000"/>
  </numFmts>
  <fonts count="97" x14ac:knownFonts="1">
    <font>
      <sz val="10"/>
      <color theme="1"/>
      <name val="Arial"/>
      <scheme val="minor"/>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b/>
      <sz val="22"/>
      <color theme="1"/>
      <name val="Arial Narrow"/>
      <family val="2"/>
    </font>
    <font>
      <sz val="12"/>
      <color theme="1"/>
      <name val="Arial Narrow"/>
      <family val="2"/>
    </font>
    <font>
      <sz val="10"/>
      <color rgb="FF000000"/>
      <name val="Arial"/>
      <family val="2"/>
    </font>
    <font>
      <u/>
      <sz val="10"/>
      <color theme="1"/>
      <name val="Arial"/>
      <family val="2"/>
    </font>
    <font>
      <sz val="10"/>
      <color rgb="FFFF0000"/>
      <name val="Arial Narrow"/>
      <family val="2"/>
    </font>
    <font>
      <sz val="10"/>
      <color rgb="FF000000"/>
      <name val="Arial Narrow"/>
      <family val="2"/>
    </font>
    <font>
      <sz val="11"/>
      <color theme="0"/>
      <name val="Arial Narrow"/>
      <family val="2"/>
    </font>
    <font>
      <sz val="11"/>
      <color rgb="FFFF0000"/>
      <name val="Arial Narrow"/>
      <family val="2"/>
    </font>
    <font>
      <b/>
      <sz val="14"/>
      <color theme="0"/>
      <name val="Arial Narrow"/>
      <family val="2"/>
    </font>
    <font>
      <sz val="12"/>
      <color rgb="FF595959"/>
      <name val="Arial"/>
      <family val="2"/>
    </font>
    <font>
      <b/>
      <sz val="11"/>
      <color rgb="FFFF0000"/>
      <name val="Arial Narrow"/>
      <family val="2"/>
    </font>
    <font>
      <b/>
      <sz val="16"/>
      <color theme="1"/>
      <name val="Arial Narrow"/>
      <family val="2"/>
    </font>
    <font>
      <sz val="10"/>
      <color theme="1"/>
      <name val="Arial"/>
      <family val="2"/>
    </font>
    <font>
      <b/>
      <sz val="11"/>
      <color theme="1"/>
      <name val="Arial"/>
      <family val="2"/>
    </font>
    <font>
      <sz val="10"/>
      <color rgb="FFFF0000"/>
      <name val="Arial"/>
      <family val="2"/>
    </font>
    <font>
      <sz val="11"/>
      <color theme="1"/>
      <name val="Arial"/>
      <family val="2"/>
    </font>
    <font>
      <u/>
      <sz val="10"/>
      <color theme="1"/>
      <name val="Arial Narrow"/>
      <family val="2"/>
    </font>
    <font>
      <u/>
      <sz val="10"/>
      <color rgb="FF0000FF"/>
      <name val="Arial"/>
      <family val="2"/>
    </font>
    <font>
      <sz val="11"/>
      <color rgb="FF000000"/>
      <name val="Arial Narrow"/>
      <family val="2"/>
    </font>
    <font>
      <b/>
      <sz val="10"/>
      <color rgb="FF000000"/>
      <name val="Arial Narrow"/>
      <family val="2"/>
    </font>
    <font>
      <b/>
      <sz val="11"/>
      <color rgb="FF000000"/>
      <name val="Arial Narrow"/>
      <family val="2"/>
    </font>
    <font>
      <sz val="12"/>
      <color theme="1"/>
      <name val="Arial"/>
      <family val="2"/>
    </font>
    <font>
      <sz val="11"/>
      <color rgb="FF000000"/>
      <name val="Arial"/>
      <family val="2"/>
    </font>
    <font>
      <u/>
      <sz val="11"/>
      <color theme="10"/>
      <name val="Arial Narrow"/>
      <family val="2"/>
    </font>
    <font>
      <sz val="12"/>
      <color rgb="FF595959"/>
      <name val="Arial Narrow"/>
      <family val="2"/>
    </font>
    <font>
      <b/>
      <u/>
      <sz val="11"/>
      <color theme="0"/>
      <name val="Arial Narrow"/>
      <family val="2"/>
    </font>
    <font>
      <b/>
      <sz val="10"/>
      <color theme="1"/>
      <name val="Arial"/>
      <family val="2"/>
    </font>
    <font>
      <u/>
      <sz val="10"/>
      <color rgb="FF000000"/>
      <name val="Arial"/>
      <family val="2"/>
    </font>
    <font>
      <b/>
      <u/>
      <sz val="11"/>
      <color theme="0"/>
      <name val="Arial Narrow"/>
      <family val="2"/>
    </font>
    <font>
      <b/>
      <u/>
      <sz val="11"/>
      <color theme="0"/>
      <name val="Arial Narrow"/>
      <family val="2"/>
    </font>
    <font>
      <b/>
      <u/>
      <sz val="11"/>
      <color theme="0"/>
      <name val="Arial Narrow"/>
      <family val="2"/>
    </font>
    <font>
      <b/>
      <u/>
      <sz val="11"/>
      <color theme="0"/>
      <name val="Arial Narrow"/>
      <family val="2"/>
    </font>
    <font>
      <b/>
      <u/>
      <sz val="11"/>
      <color theme="1"/>
      <name val="Arial Narrow"/>
      <family val="2"/>
    </font>
    <font>
      <b/>
      <sz val="10"/>
      <color rgb="FFFF0000"/>
      <name val="Arial Narrow"/>
      <family val="2"/>
    </font>
    <font>
      <u/>
      <sz val="10"/>
      <color rgb="FF000000"/>
      <name val="Arial"/>
      <family val="2"/>
    </font>
    <font>
      <b/>
      <sz val="18"/>
      <color theme="1"/>
      <name val="Arial Narrow"/>
      <family val="2"/>
    </font>
    <font>
      <b/>
      <sz val="18"/>
      <color theme="1"/>
      <name val="Arial"/>
      <family val="2"/>
    </font>
    <font>
      <b/>
      <sz val="18"/>
      <color theme="0"/>
      <name val="Arial"/>
      <family val="2"/>
    </font>
    <font>
      <b/>
      <sz val="20"/>
      <color theme="1"/>
      <name val="Arial"/>
      <family val="2"/>
    </font>
    <font>
      <sz val="20"/>
      <color rgb="FFFF0000"/>
      <name val="Arial"/>
      <family val="2"/>
    </font>
    <font>
      <b/>
      <sz val="12"/>
      <color rgb="FFFF0000"/>
      <name val="Arial"/>
      <family val="2"/>
    </font>
    <font>
      <b/>
      <sz val="12"/>
      <color theme="1"/>
      <name val="Arial"/>
      <family val="2"/>
    </font>
    <font>
      <sz val="25"/>
      <color theme="1"/>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b/>
      <sz val="16"/>
      <color rgb="FF000000"/>
      <name val="Arial"/>
      <family val="2"/>
    </font>
    <font>
      <b/>
      <sz val="10"/>
      <color rgb="FF000000"/>
      <name val="Arial"/>
      <family val="2"/>
    </font>
    <font>
      <b/>
      <i/>
      <sz val="10"/>
      <color theme="1"/>
      <name val="Arial"/>
      <family val="2"/>
    </font>
    <font>
      <b/>
      <i/>
      <u/>
      <sz val="9"/>
      <color theme="1"/>
      <name val="Arial Narrow"/>
      <family val="2"/>
    </font>
    <font>
      <u/>
      <sz val="10"/>
      <color rgb="FF1155CC"/>
      <name val="Arial"/>
      <family val="2"/>
    </font>
    <font>
      <i/>
      <sz val="11"/>
      <color theme="0"/>
      <name val="Arial Narrow"/>
      <family val="2"/>
    </font>
    <font>
      <b/>
      <u/>
      <sz val="10"/>
      <color theme="1"/>
      <name val="Arial Narrow"/>
      <family val="2"/>
    </font>
    <font>
      <i/>
      <sz val="10"/>
      <color theme="1"/>
      <name val="Arial Narrow"/>
      <family val="2"/>
    </font>
    <font>
      <i/>
      <sz val="11"/>
      <color theme="1"/>
      <name val="Arial Narrow"/>
      <family val="2"/>
    </font>
    <font>
      <b/>
      <u/>
      <sz val="11"/>
      <color rgb="FF000000"/>
      <name val="Arial Narrow"/>
      <family val="2"/>
    </font>
    <font>
      <b/>
      <u/>
      <sz val="10"/>
      <color rgb="FF000000"/>
      <name val="Arial Narrow"/>
      <family val="2"/>
    </font>
    <font>
      <i/>
      <sz val="10"/>
      <color rgb="FF000000"/>
      <name val="Arial Narrow"/>
      <family val="2"/>
    </font>
    <font>
      <b/>
      <u/>
      <sz val="10"/>
      <color theme="0"/>
      <name val="Arial Narrow"/>
      <family val="2"/>
    </font>
    <font>
      <i/>
      <sz val="10"/>
      <color theme="0"/>
      <name val="Arial Narrow"/>
      <family val="2"/>
    </font>
    <font>
      <i/>
      <sz val="11"/>
      <color rgb="FF000000"/>
      <name val="Arial Narrow"/>
      <family val="2"/>
    </font>
    <font>
      <b/>
      <u/>
      <sz val="12"/>
      <color theme="0"/>
      <name val="Arial"/>
      <family val="2"/>
    </font>
    <font>
      <sz val="11"/>
      <color rgb="FFFF0000"/>
      <name val="Arial"/>
      <family val="2"/>
    </font>
    <font>
      <sz val="10"/>
      <color theme="1"/>
      <name val="Arial"/>
      <family val="2"/>
    </font>
    <font>
      <sz val="10"/>
      <color rgb="FFFF0000"/>
      <name val="Arial"/>
      <family val="2"/>
      <scheme val="minor"/>
    </font>
    <font>
      <sz val="10"/>
      <color theme="1"/>
      <name val="Arial"/>
      <family val="2"/>
      <scheme val="minor"/>
    </font>
    <font>
      <sz val="10"/>
      <color rgb="FFFF0000"/>
      <name val="Arial Narrow"/>
      <family val="2"/>
    </font>
    <font>
      <sz val="10"/>
      <name val="Arial Narrow"/>
      <family val="2"/>
    </font>
    <font>
      <sz val="10"/>
      <name val="Arial"/>
      <family val="2"/>
    </font>
    <font>
      <sz val="10"/>
      <color rgb="FF000000"/>
      <name val="Arial"/>
      <family val="2"/>
    </font>
    <font>
      <sz val="10"/>
      <name val="Arial"/>
      <family val="2"/>
      <scheme val="minor"/>
    </font>
    <font>
      <sz val="10"/>
      <color theme="1"/>
      <name val="Arial Narrow"/>
      <family val="2"/>
    </font>
    <font>
      <i/>
      <sz val="10"/>
      <color theme="1"/>
      <name val="Arial"/>
      <family val="2"/>
      <scheme val="minor"/>
    </font>
    <font>
      <b/>
      <sz val="10"/>
      <name val="Arial"/>
      <family val="2"/>
    </font>
    <font>
      <sz val="11"/>
      <name val="Arial"/>
      <family val="2"/>
    </font>
  </fonts>
  <fills count="23">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548DD4"/>
        <bgColor rgb="FF548DD4"/>
      </patternFill>
    </fill>
    <fill>
      <patternFill patternType="solid">
        <fgColor rgb="FF8DB3E2"/>
        <bgColor rgb="FF8DB3E2"/>
      </patternFill>
    </fill>
    <fill>
      <patternFill patternType="solid">
        <fgColor rgb="FFFFFFFF"/>
        <bgColor rgb="FFFFFFFF"/>
      </patternFill>
    </fill>
    <fill>
      <patternFill patternType="solid">
        <fgColor rgb="FFFFCC00"/>
        <bgColor rgb="FFFFCC00"/>
      </patternFill>
    </fill>
    <fill>
      <patternFill patternType="solid">
        <fgColor rgb="FFB8CCE4"/>
        <bgColor rgb="FFB8CCE4"/>
      </patternFill>
    </fill>
    <fill>
      <patternFill patternType="solid">
        <fgColor rgb="FFB6DDE8"/>
        <bgColor rgb="FFB6DDE8"/>
      </patternFill>
    </fill>
    <fill>
      <patternFill patternType="solid">
        <fgColor rgb="FF83A343"/>
        <bgColor rgb="FF83A343"/>
      </patternFill>
    </fill>
    <fill>
      <patternFill patternType="solid">
        <fgColor rgb="FFC2D69B"/>
        <bgColor rgb="FFC2D69B"/>
      </patternFill>
    </fill>
    <fill>
      <patternFill patternType="solid">
        <fgColor rgb="FF5F497A"/>
        <bgColor rgb="FF5F497A"/>
      </patternFill>
    </fill>
    <fill>
      <patternFill patternType="solid">
        <fgColor rgb="FFD6E3BC"/>
        <bgColor rgb="FFD6E3BC"/>
      </patternFill>
    </fill>
    <fill>
      <patternFill patternType="solid">
        <fgColor rgb="FF2E3917"/>
        <bgColor rgb="FF2E3917"/>
      </patternFill>
    </fill>
    <fill>
      <patternFill patternType="solid">
        <fgColor rgb="FF366092"/>
        <bgColor rgb="FF366092"/>
      </patternFill>
    </fill>
    <fill>
      <patternFill patternType="solid">
        <fgColor rgb="FF4F6128"/>
        <bgColor rgb="FF4F6128"/>
      </patternFill>
    </fill>
    <fill>
      <patternFill patternType="solid">
        <fgColor theme="0"/>
        <bgColor rgb="FFFFFF00"/>
      </patternFill>
    </fill>
  </fills>
  <borders count="236">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right/>
      <top/>
      <bottom/>
      <diagonal/>
    </border>
    <border>
      <left style="medium">
        <color rgb="FF000000"/>
      </left>
      <right style="hair">
        <color rgb="FF000000"/>
      </right>
      <top style="medium">
        <color rgb="FF000000"/>
      </top>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top style="medium">
        <color rgb="FF000000"/>
      </top>
      <bottom style="thin">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hair">
        <color rgb="FF000000"/>
      </right>
      <top/>
      <bottom style="medium">
        <color rgb="FF000000"/>
      </bottom>
      <diagonal/>
    </border>
    <border>
      <left style="hair">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right style="hair">
        <color rgb="FF000000"/>
      </right>
      <top/>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top style="hair">
        <color rgb="FF000000"/>
      </top>
      <bottom style="hair">
        <color rgb="FF000000"/>
      </bottom>
      <diagonal/>
    </border>
    <border>
      <left/>
      <right style="hair">
        <color rgb="FF000000"/>
      </right>
      <top/>
      <bottom/>
      <diagonal/>
    </border>
    <border>
      <left/>
      <right style="hair">
        <color rgb="FF000000"/>
      </right>
      <top style="hair">
        <color rgb="FF000000"/>
      </top>
      <bottom style="hair">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hair">
        <color rgb="FF000000"/>
      </top>
      <bottom style="medium">
        <color rgb="FF000000"/>
      </bottom>
      <diagonal/>
    </border>
    <border>
      <left/>
      <right style="hair">
        <color rgb="FF000000"/>
      </right>
      <top/>
      <bottom/>
      <diagonal/>
    </border>
    <border>
      <left/>
      <right style="hair">
        <color rgb="FF000000"/>
      </right>
      <top/>
      <bottom style="medium">
        <color rgb="FF000000"/>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hair">
        <color rgb="FF000000"/>
      </left>
      <right style="thin">
        <color rgb="FF000000"/>
      </right>
      <top/>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right/>
      <top style="thin">
        <color rgb="FF000000"/>
      </top>
      <bottom style="thin">
        <color rgb="FF000000"/>
      </bottom>
      <diagonal/>
    </border>
    <border>
      <left style="medium">
        <color rgb="FF000000"/>
      </left>
      <right style="medium">
        <color rgb="FF000000"/>
      </right>
      <top/>
      <bottom/>
      <diagonal/>
    </border>
    <border>
      <left style="hair">
        <color rgb="FF000000"/>
      </left>
      <right style="hair">
        <color rgb="FF000000"/>
      </right>
      <top/>
      <bottom/>
      <diagonal/>
    </border>
    <border>
      <left style="hair">
        <color rgb="FF000000"/>
      </left>
      <right style="hair">
        <color rgb="FF000000"/>
      </right>
      <top style="hair">
        <color rgb="FF000000"/>
      </top>
      <bottom/>
      <diagonal/>
    </border>
    <border>
      <left/>
      <right style="hair">
        <color rgb="FF000000"/>
      </right>
      <top/>
      <bottom/>
      <diagonal/>
    </border>
    <border>
      <left style="hair">
        <color rgb="FF000000"/>
      </left>
      <right/>
      <top style="medium">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style="hair">
        <color rgb="FF000000"/>
      </left>
      <right style="hair">
        <color rgb="FF000000"/>
      </right>
      <top style="medium">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hair">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top style="medium">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top/>
      <bottom style="medium">
        <color rgb="FF000000"/>
      </bottom>
      <diagonal/>
    </border>
    <border>
      <left style="medium">
        <color rgb="FF000000"/>
      </left>
      <right style="hair">
        <color rgb="FF000000"/>
      </right>
      <top style="medium">
        <color rgb="FF000000"/>
      </top>
      <bottom style="hair">
        <color rgb="FF000000"/>
      </bottom>
      <diagonal/>
    </border>
    <border>
      <left/>
      <right/>
      <top style="medium">
        <color rgb="FF000000"/>
      </top>
      <bottom/>
      <diagonal/>
    </border>
    <border>
      <left/>
      <right/>
      <top style="medium">
        <color rgb="FF000000"/>
      </top>
      <bottom/>
      <diagonal/>
    </border>
    <border>
      <left style="medium">
        <color rgb="FF000000"/>
      </left>
      <right style="hair">
        <color rgb="FF000000"/>
      </right>
      <top style="medium">
        <color rgb="FF000000"/>
      </top>
      <bottom/>
      <diagonal/>
    </border>
    <border>
      <left style="medium">
        <color rgb="FF000000"/>
      </left>
      <right style="hair">
        <color rgb="FF000000"/>
      </right>
      <top/>
      <bottom/>
      <diagonal/>
    </border>
    <border>
      <left style="medium">
        <color rgb="FF000000"/>
      </left>
      <right style="hair">
        <color rgb="FF000000"/>
      </right>
      <top/>
      <bottom style="medium">
        <color rgb="FF00000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medium">
        <color rgb="FF000000"/>
      </top>
      <bottom style="thin">
        <color rgb="FF000000"/>
      </bottom>
      <diagonal/>
    </border>
    <border>
      <left style="thin">
        <color theme="0"/>
      </left>
      <right style="thin">
        <color theme="0"/>
      </right>
      <top/>
      <bottom/>
      <diagonal/>
    </border>
    <border>
      <left style="thin">
        <color theme="0"/>
      </left>
      <right style="thin">
        <color rgb="FF000000"/>
      </right>
      <top/>
      <bottom style="thin">
        <color theme="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hair">
        <color rgb="FF000000"/>
      </right>
      <top style="medium">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hair">
        <color rgb="FF000000"/>
      </left>
      <right/>
      <top style="hair">
        <color rgb="FF000000"/>
      </top>
      <bottom/>
      <diagonal/>
    </border>
    <border>
      <left/>
      <right style="thin">
        <color theme="0"/>
      </right>
      <top/>
      <bottom/>
      <diagonal/>
    </border>
    <border>
      <left style="hair">
        <color rgb="FF000000"/>
      </left>
      <right/>
      <top/>
      <bottom style="hair">
        <color rgb="FF000000"/>
      </bottom>
      <diagonal/>
    </border>
  </borders>
  <cellStyleXfs count="1">
    <xf numFmtId="0" fontId="0" fillId="0" borderId="0"/>
  </cellStyleXfs>
  <cellXfs count="883">
    <xf numFmtId="0" fontId="0" fillId="0" borderId="0" xfId="0" applyFont="1" applyAlignment="1"/>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13" fillId="0" borderId="0" xfId="0" applyFont="1" applyAlignment="1">
      <alignment vertical="center"/>
    </xf>
    <xf numFmtId="1" fontId="14" fillId="3" borderId="46" xfId="0" applyNumberFormat="1" applyFont="1" applyFill="1" applyBorder="1" applyAlignment="1">
      <alignment vertical="center"/>
    </xf>
    <xf numFmtId="49" fontId="14" fillId="3" borderId="46" xfId="0" applyNumberFormat="1" applyFont="1" applyFill="1" applyBorder="1" applyAlignment="1">
      <alignment vertical="center"/>
    </xf>
    <xf numFmtId="0" fontId="14" fillId="3" borderId="46" xfId="0" applyFont="1" applyFill="1" applyBorder="1" applyAlignment="1">
      <alignment vertical="center"/>
    </xf>
    <xf numFmtId="0" fontId="15" fillId="0" borderId="0" xfId="0" applyFont="1" applyAlignment="1">
      <alignment vertical="center"/>
    </xf>
    <xf numFmtId="9" fontId="1" fillId="3" borderId="46" xfId="0" applyNumberFormat="1" applyFont="1" applyFill="1" applyBorder="1" applyAlignment="1">
      <alignment vertical="center"/>
    </xf>
    <xf numFmtId="9" fontId="13" fillId="3" borderId="46" xfId="0" applyNumberFormat="1" applyFont="1" applyFill="1" applyBorder="1" applyAlignment="1">
      <alignment vertical="center"/>
    </xf>
    <xf numFmtId="0" fontId="18" fillId="0" borderId="0" xfId="0" applyFont="1" applyAlignment="1">
      <alignment vertical="center" wrapText="1"/>
    </xf>
    <xf numFmtId="0" fontId="18" fillId="3" borderId="46" xfId="0" applyFont="1" applyFill="1" applyBorder="1" applyAlignment="1">
      <alignment vertical="center" wrapText="1"/>
    </xf>
    <xf numFmtId="0" fontId="19" fillId="9" borderId="76" xfId="0" applyFont="1" applyFill="1" applyBorder="1" applyAlignment="1">
      <alignment horizontal="center" vertical="center"/>
    </xf>
    <xf numFmtId="0" fontId="19" fillId="9" borderId="22" xfId="0" applyFont="1" applyFill="1" applyBorder="1" applyAlignment="1">
      <alignment horizontal="center" vertical="center" wrapText="1"/>
    </xf>
    <xf numFmtId="0" fontId="17" fillId="10" borderId="81" xfId="0" applyFont="1" applyFill="1" applyBorder="1" applyAlignment="1">
      <alignment horizontal="center" vertical="center"/>
    </xf>
    <xf numFmtId="0" fontId="17" fillId="10" borderId="82" xfId="0" applyFont="1" applyFill="1" applyBorder="1" applyAlignment="1">
      <alignment horizontal="center" vertical="center"/>
    </xf>
    <xf numFmtId="0" fontId="10" fillId="3" borderId="83" xfId="0" applyFont="1" applyFill="1" applyBorder="1" applyAlignment="1">
      <alignment horizontal="center" vertical="center" wrapText="1"/>
    </xf>
    <xf numFmtId="0" fontId="20" fillId="3" borderId="84" xfId="0" applyFont="1" applyFill="1" applyBorder="1" applyAlignment="1">
      <alignment horizontal="center" vertical="center" wrapText="1"/>
    </xf>
    <xf numFmtId="0" fontId="20" fillId="3" borderId="84" xfId="0" applyFont="1" applyFill="1" applyBorder="1" applyAlignment="1">
      <alignment horizontal="left" vertical="top" wrapText="1"/>
    </xf>
    <xf numFmtId="1" fontId="20" fillId="3" borderId="84" xfId="0" applyNumberFormat="1" applyFont="1" applyFill="1" applyBorder="1" applyAlignment="1">
      <alignment horizontal="center" vertical="center" wrapText="1"/>
    </xf>
    <xf numFmtId="0" fontId="20" fillId="3" borderId="85" xfId="0" applyFont="1" applyFill="1" applyBorder="1" applyAlignment="1">
      <alignment horizontal="center" vertical="center" wrapText="1"/>
    </xf>
    <xf numFmtId="0" fontId="20" fillId="3" borderId="86" xfId="0" applyFont="1" applyFill="1" applyBorder="1" applyAlignment="1">
      <alignment horizontal="center" vertical="center" wrapText="1"/>
    </xf>
    <xf numFmtId="9" fontId="8" fillId="0" borderId="87" xfId="0" applyNumberFormat="1" applyFont="1" applyBorder="1" applyAlignment="1">
      <alignment horizontal="center" vertical="center"/>
    </xf>
    <xf numFmtId="0" fontId="1" fillId="3" borderId="89" xfId="0" applyFont="1" applyFill="1" applyBorder="1" applyAlignment="1">
      <alignment vertical="center" wrapText="1"/>
    </xf>
    <xf numFmtId="0" fontId="1" fillId="3" borderId="90" xfId="0" applyFont="1" applyFill="1" applyBorder="1" applyAlignment="1">
      <alignment vertical="center" wrapText="1"/>
    </xf>
    <xf numFmtId="164" fontId="22" fillId="3" borderId="90" xfId="0" applyNumberFormat="1" applyFont="1" applyFill="1" applyBorder="1" applyAlignment="1">
      <alignment vertical="center"/>
    </xf>
    <xf numFmtId="165" fontId="22" fillId="3" borderId="90" xfId="0" applyNumberFormat="1" applyFont="1" applyFill="1" applyBorder="1" applyAlignment="1">
      <alignment vertical="center"/>
    </xf>
    <xf numFmtId="0" fontId="22" fillId="3" borderId="90" xfId="0" applyFont="1" applyFill="1" applyBorder="1" applyAlignment="1">
      <alignment vertical="center" wrapText="1"/>
    </xf>
    <xf numFmtId="9" fontId="22" fillId="3" borderId="90" xfId="0" applyNumberFormat="1" applyFont="1" applyFill="1" applyBorder="1" applyAlignment="1">
      <alignment vertical="center"/>
    </xf>
    <xf numFmtId="1" fontId="10" fillId="3" borderId="91" xfId="0" applyNumberFormat="1" applyFont="1" applyFill="1" applyBorder="1" applyAlignment="1">
      <alignment horizontal="center" vertical="center" wrapText="1"/>
    </xf>
    <xf numFmtId="0" fontId="20" fillId="3" borderId="92" xfId="0" applyFont="1" applyFill="1" applyBorder="1" applyAlignment="1">
      <alignment horizontal="center" vertical="center" wrapText="1"/>
    </xf>
    <xf numFmtId="0" fontId="20" fillId="3" borderId="92" xfId="0" applyFont="1" applyFill="1" applyBorder="1" applyAlignment="1">
      <alignment horizontal="left" vertical="top" wrapText="1"/>
    </xf>
    <xf numFmtId="0" fontId="20" fillId="3" borderId="93" xfId="0" applyFont="1" applyFill="1" applyBorder="1" applyAlignment="1">
      <alignment horizontal="center" vertical="center" wrapText="1"/>
    </xf>
    <xf numFmtId="0" fontId="1" fillId="3" borderId="29" xfId="0" applyFont="1" applyFill="1" applyBorder="1" applyAlignment="1">
      <alignment vertical="center" wrapText="1"/>
    </xf>
    <xf numFmtId="0" fontId="23" fillId="11" borderId="46" xfId="0" applyFont="1" applyFill="1" applyBorder="1" applyAlignment="1">
      <alignment horizontal="center" vertical="center" wrapText="1"/>
    </xf>
    <xf numFmtId="164" fontId="1" fillId="3" borderId="29" xfId="0" applyNumberFormat="1" applyFont="1" applyFill="1" applyBorder="1" applyAlignment="1">
      <alignment vertical="center"/>
    </xf>
    <xf numFmtId="165" fontId="1" fillId="3" borderId="29" xfId="0" applyNumberFormat="1" applyFont="1" applyFill="1" applyBorder="1" applyAlignment="1">
      <alignment vertical="center"/>
    </xf>
    <xf numFmtId="0" fontId="1" fillId="3" borderId="29" xfId="0" applyFont="1" applyFill="1" applyBorder="1" applyAlignment="1">
      <alignment vertical="center"/>
    </xf>
    <xf numFmtId="0" fontId="22" fillId="3" borderId="29" xfId="0" applyFont="1" applyFill="1" applyBorder="1" applyAlignment="1">
      <alignment vertical="center" wrapText="1"/>
    </xf>
    <xf numFmtId="9" fontId="1" fillId="3" borderId="29" xfId="0" applyNumberFormat="1" applyFont="1" applyFill="1" applyBorder="1" applyAlignment="1">
      <alignment vertical="center"/>
    </xf>
    <xf numFmtId="0" fontId="20" fillId="0" borderId="92" xfId="0" applyFont="1" applyBorder="1" applyAlignment="1">
      <alignment horizontal="left" vertical="top" wrapText="1"/>
    </xf>
    <xf numFmtId="0" fontId="1" fillId="0" borderId="30" xfId="0" applyFont="1" applyBorder="1" applyAlignment="1">
      <alignment vertical="center" wrapText="1"/>
    </xf>
    <xf numFmtId="0" fontId="10" fillId="3" borderId="91" xfId="0" applyFont="1" applyFill="1" applyBorder="1" applyAlignment="1">
      <alignment horizontal="center" vertical="center" wrapText="1"/>
    </xf>
    <xf numFmtId="0" fontId="1" fillId="3" borderId="95" xfId="0" applyFont="1" applyFill="1" applyBorder="1" applyAlignment="1">
      <alignment vertical="center"/>
    </xf>
    <xf numFmtId="0" fontId="1" fillId="3" borderId="95" xfId="0" applyFont="1" applyFill="1" applyBorder="1" applyAlignment="1">
      <alignment vertical="center" wrapText="1"/>
    </xf>
    <xf numFmtId="0" fontId="20" fillId="0" borderId="92" xfId="0" applyFont="1" applyBorder="1" applyAlignment="1">
      <alignment horizontal="center" vertical="center" wrapText="1"/>
    </xf>
    <xf numFmtId="0" fontId="20" fillId="0" borderId="54" xfId="0" applyFont="1" applyBorder="1" applyAlignment="1">
      <alignment horizontal="center" vertical="center" wrapText="1"/>
    </xf>
    <xf numFmtId="0" fontId="1" fillId="7" borderId="95" xfId="0" applyFont="1" applyFill="1" applyBorder="1" applyAlignment="1">
      <alignment vertical="center" wrapText="1"/>
    </xf>
    <xf numFmtId="0" fontId="23" fillId="11" borderId="46" xfId="0" applyFont="1" applyFill="1" applyBorder="1" applyAlignment="1">
      <alignment horizontal="left" vertical="center" wrapText="1"/>
    </xf>
    <xf numFmtId="9" fontId="22" fillId="3" borderId="29" xfId="0" applyNumberFormat="1" applyFont="1" applyFill="1" applyBorder="1" applyAlignment="1">
      <alignment vertical="center"/>
    </xf>
    <xf numFmtId="0" fontId="1" fillId="11" borderId="95" xfId="0" applyFont="1" applyFill="1" applyBorder="1" applyAlignment="1">
      <alignment vertical="center" wrapText="1"/>
    </xf>
    <xf numFmtId="0" fontId="24" fillId="0" borderId="29" xfId="0" applyFont="1" applyBorder="1" applyAlignment="1">
      <alignment horizontal="left" wrapText="1"/>
    </xf>
    <xf numFmtId="0" fontId="25" fillId="3" borderId="29" xfId="0" applyFont="1" applyFill="1" applyBorder="1" applyAlignment="1">
      <alignment vertical="center" wrapText="1"/>
    </xf>
    <xf numFmtId="0" fontId="26" fillId="11" borderId="46" xfId="0" applyFont="1" applyFill="1" applyBorder="1" applyAlignment="1">
      <alignment horizontal="left" vertical="center" wrapText="1"/>
    </xf>
    <xf numFmtId="0" fontId="1" fillId="11" borderId="29" xfId="0" applyFont="1" applyFill="1" applyBorder="1" applyAlignment="1">
      <alignment vertical="center"/>
    </xf>
    <xf numFmtId="9" fontId="8" fillId="3" borderId="90" xfId="0" applyNumberFormat="1" applyFont="1" applyFill="1" applyBorder="1" applyAlignment="1">
      <alignment horizontal="center" vertical="center"/>
    </xf>
    <xf numFmtId="9" fontId="8" fillId="0" borderId="29" xfId="0" applyNumberFormat="1" applyFont="1" applyBorder="1" applyAlignment="1">
      <alignment horizontal="center" vertical="center"/>
    </xf>
    <xf numFmtId="0" fontId="1" fillId="0" borderId="29" xfId="0" applyFont="1" applyBorder="1" applyAlignment="1">
      <alignment vertical="center"/>
    </xf>
    <xf numFmtId="0" fontId="1" fillId="0" borderId="87" xfId="0" applyFont="1" applyBorder="1" applyAlignment="1">
      <alignment vertical="center"/>
    </xf>
    <xf numFmtId="1" fontId="10" fillId="3" borderId="99" xfId="0" applyNumberFormat="1" applyFont="1" applyFill="1" applyBorder="1" applyAlignment="1">
      <alignment horizontal="center" vertical="center" wrapText="1"/>
    </xf>
    <xf numFmtId="0" fontId="20" fillId="3" borderId="100" xfId="0" applyFont="1" applyFill="1" applyBorder="1" applyAlignment="1">
      <alignment horizontal="center" vertical="center" wrapText="1"/>
    </xf>
    <xf numFmtId="0" fontId="20" fillId="3" borderId="100" xfId="0" applyFont="1" applyFill="1" applyBorder="1" applyAlignment="1">
      <alignment horizontal="left" vertical="top" wrapText="1"/>
    </xf>
    <xf numFmtId="0" fontId="20" fillId="3" borderId="101" xfId="0" applyFont="1" applyFill="1" applyBorder="1" applyAlignment="1">
      <alignment horizontal="center" vertical="center" wrapText="1"/>
    </xf>
    <xf numFmtId="0" fontId="10" fillId="3" borderId="46" xfId="0" applyFont="1" applyFill="1" applyBorder="1"/>
    <xf numFmtId="0" fontId="27" fillId="3" borderId="46" xfId="0" applyFont="1" applyFill="1" applyBorder="1"/>
    <xf numFmtId="2" fontId="27" fillId="3" borderId="46" xfId="0" applyNumberFormat="1" applyFont="1" applyFill="1" applyBorder="1"/>
    <xf numFmtId="2" fontId="28" fillId="3" borderId="46" xfId="0" applyNumberFormat="1" applyFont="1" applyFill="1" applyBorder="1"/>
    <xf numFmtId="0" fontId="10" fillId="3" borderId="46" xfId="0" applyFont="1" applyFill="1" applyBorder="1" applyAlignment="1">
      <alignment vertical="center"/>
    </xf>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5" fillId="11" borderId="29" xfId="0" applyFont="1" applyFill="1" applyBorder="1" applyAlignment="1">
      <alignment horizontal="center" vertical="center"/>
    </xf>
    <xf numFmtId="0" fontId="35" fillId="11" borderId="46" xfId="0" applyFont="1" applyFill="1" applyBorder="1" applyAlignment="1">
      <alignment horizontal="left" vertical="top" wrapText="1"/>
    </xf>
    <xf numFmtId="0" fontId="5" fillId="3" borderId="116" xfId="0" applyFont="1" applyFill="1" applyBorder="1" applyAlignment="1">
      <alignment horizontal="center" vertical="center"/>
    </xf>
    <xf numFmtId="0" fontId="5" fillId="3" borderId="121" xfId="0" applyFont="1" applyFill="1" applyBorder="1" applyAlignment="1">
      <alignment horizontal="center" vertical="center"/>
    </xf>
    <xf numFmtId="0" fontId="5" fillId="3" borderId="22" xfId="0" applyFont="1" applyFill="1" applyBorder="1" applyAlignment="1">
      <alignment horizontal="center" vertical="center"/>
    </xf>
    <xf numFmtId="0" fontId="37" fillId="11" borderId="112" xfId="0" applyFont="1" applyFill="1" applyBorder="1" applyAlignment="1">
      <alignment horizontal="center" vertical="center" wrapText="1"/>
    </xf>
    <xf numFmtId="0" fontId="1" fillId="3" borderId="123" xfId="0" applyFont="1" applyFill="1" applyBorder="1" applyAlignment="1">
      <alignment horizontal="center" vertical="center" wrapText="1"/>
    </xf>
    <xf numFmtId="0" fontId="1" fillId="3" borderId="123" xfId="0" applyFont="1" applyFill="1" applyBorder="1" applyAlignment="1">
      <alignment horizontal="center" vertical="center"/>
    </xf>
    <xf numFmtId="0" fontId="5" fillId="3" borderId="125" xfId="0" applyFont="1" applyFill="1" applyBorder="1" applyAlignment="1">
      <alignment horizontal="center" vertical="center"/>
    </xf>
    <xf numFmtId="0" fontId="1" fillId="3" borderId="126" xfId="0" applyFont="1" applyFill="1" applyBorder="1" applyAlignment="1">
      <alignment horizontal="center" vertical="center"/>
    </xf>
    <xf numFmtId="0" fontId="5" fillId="11" borderId="116" xfId="0" applyFont="1" applyFill="1" applyBorder="1" applyAlignment="1">
      <alignment horizontal="center" vertical="center"/>
    </xf>
    <xf numFmtId="0" fontId="5" fillId="11" borderId="22" xfId="0" applyFont="1" applyFill="1" applyBorder="1" applyAlignment="1">
      <alignment horizontal="center" vertical="center"/>
    </xf>
    <xf numFmtId="0" fontId="25" fillId="11" borderId="22" xfId="0" applyFont="1" applyFill="1" applyBorder="1" applyAlignment="1">
      <alignment horizontal="center" vertical="center" wrapText="1"/>
    </xf>
    <xf numFmtId="0" fontId="1" fillId="11" borderId="22" xfId="0" applyFont="1" applyFill="1" applyBorder="1" applyAlignment="1">
      <alignment horizontal="center" vertical="center" wrapText="1"/>
    </xf>
    <xf numFmtId="0" fontId="1" fillId="11" borderId="22" xfId="0" applyFont="1" applyFill="1" applyBorder="1" applyAlignment="1">
      <alignment horizontal="center" vertical="center"/>
    </xf>
    <xf numFmtId="0" fontId="5" fillId="11" borderId="76" xfId="0" applyFont="1" applyFill="1" applyBorder="1" applyAlignment="1">
      <alignment horizontal="center" vertical="center"/>
    </xf>
    <xf numFmtId="0" fontId="1" fillId="11" borderId="76" xfId="0" applyFont="1" applyFill="1" applyBorder="1" applyAlignment="1">
      <alignment horizontal="center" vertical="center"/>
    </xf>
    <xf numFmtId="0" fontId="5" fillId="11" borderId="112" xfId="0" applyFont="1" applyFill="1" applyBorder="1" applyAlignment="1">
      <alignment horizontal="center" vertical="center"/>
    </xf>
    <xf numFmtId="0" fontId="5" fillId="0" borderId="112" xfId="0" applyFont="1" applyBorder="1" applyAlignment="1">
      <alignment horizontal="center" vertical="center"/>
    </xf>
    <xf numFmtId="0" fontId="38" fillId="0" borderId="112" xfId="0" applyFont="1" applyBorder="1" applyAlignment="1">
      <alignment horizontal="center" vertical="center" wrapText="1"/>
    </xf>
    <xf numFmtId="0" fontId="5" fillId="0" borderId="22" xfId="0" applyFont="1" applyBorder="1" applyAlignment="1">
      <alignment horizontal="center" vertical="center"/>
    </xf>
    <xf numFmtId="0" fontId="35" fillId="0" borderId="112" xfId="0" applyFont="1" applyBorder="1" applyAlignment="1">
      <alignment horizontal="center" vertical="center" wrapText="1"/>
    </xf>
    <xf numFmtId="0" fontId="25" fillId="0" borderId="22" xfId="0" applyFont="1" applyBorder="1" applyAlignment="1">
      <alignment horizontal="center" vertical="center" wrapText="1"/>
    </xf>
    <xf numFmtId="0" fontId="1" fillId="0" borderId="22" xfId="0" applyFont="1" applyBorder="1" applyAlignment="1">
      <alignment horizontal="center" vertical="center"/>
    </xf>
    <xf numFmtId="0" fontId="5" fillId="0" borderId="76" xfId="0" applyFont="1" applyBorder="1" applyAlignment="1">
      <alignment horizontal="center" vertical="center"/>
    </xf>
    <xf numFmtId="0" fontId="1" fillId="0" borderId="76" xfId="0" applyFont="1" applyBorder="1" applyAlignment="1">
      <alignment horizontal="center" vertical="center"/>
    </xf>
    <xf numFmtId="0" fontId="33" fillId="0" borderId="67" xfId="0" applyFont="1" applyBorder="1" applyAlignment="1">
      <alignment horizontal="center" vertical="center" wrapText="1"/>
    </xf>
    <xf numFmtId="0" fontId="1" fillId="0" borderId="22" xfId="0" applyFont="1" applyBorder="1" applyAlignment="1">
      <alignment horizontal="center" vertical="center" wrapText="1"/>
    </xf>
    <xf numFmtId="0" fontId="5" fillId="3" borderId="112" xfId="0" applyFont="1" applyFill="1" applyBorder="1" applyAlignment="1">
      <alignment horizontal="center" vertical="center"/>
    </xf>
    <xf numFmtId="0" fontId="25" fillId="3" borderId="22" xfId="0" applyFont="1" applyFill="1" applyBorder="1" applyAlignment="1">
      <alignment horizontal="center" vertical="center" wrapText="1"/>
    </xf>
    <xf numFmtId="0" fontId="1" fillId="3" borderId="22" xfId="0" applyFont="1" applyFill="1" applyBorder="1" applyAlignment="1">
      <alignment horizontal="center" vertical="center"/>
    </xf>
    <xf numFmtId="0" fontId="5" fillId="3" borderId="76" xfId="0" applyFont="1" applyFill="1" applyBorder="1" applyAlignment="1">
      <alignment horizontal="center" vertical="center"/>
    </xf>
    <xf numFmtId="0" fontId="1" fillId="3" borderId="76" xfId="0" applyFont="1" applyFill="1" applyBorder="1" applyAlignment="1">
      <alignment horizontal="center" vertical="center"/>
    </xf>
    <xf numFmtId="0" fontId="40" fillId="11" borderId="112" xfId="0" applyFont="1" applyFill="1" applyBorder="1" applyAlignment="1">
      <alignment horizontal="center" vertical="center"/>
    </xf>
    <xf numFmtId="0" fontId="40" fillId="11" borderId="22" xfId="0" applyFont="1" applyFill="1" applyBorder="1" applyAlignment="1">
      <alignment horizontal="center" vertical="center"/>
    </xf>
    <xf numFmtId="0" fontId="26" fillId="11" borderId="22" xfId="0" applyFont="1" applyFill="1" applyBorder="1" applyAlignment="1">
      <alignment horizontal="left" vertical="center" wrapText="1"/>
    </xf>
    <xf numFmtId="0" fontId="26" fillId="11" borderId="22" xfId="0" applyFont="1" applyFill="1" applyBorder="1" applyAlignment="1">
      <alignment horizontal="center"/>
    </xf>
    <xf numFmtId="0" fontId="26" fillId="11" borderId="22" xfId="0" applyFont="1" applyFill="1" applyBorder="1" applyAlignment="1">
      <alignment horizontal="center" vertical="center"/>
    </xf>
    <xf numFmtId="0" fontId="40" fillId="11" borderId="76" xfId="0" applyFont="1" applyFill="1" applyBorder="1" applyAlignment="1">
      <alignment horizontal="center" vertical="center"/>
    </xf>
    <xf numFmtId="0" fontId="26" fillId="11" borderId="76" xfId="0" applyFont="1" applyFill="1" applyBorder="1" applyAlignment="1">
      <alignment horizontal="center" vertical="center"/>
    </xf>
    <xf numFmtId="0" fontId="33" fillId="11" borderId="22" xfId="0" applyFont="1" applyFill="1" applyBorder="1" applyAlignment="1">
      <alignment horizontal="left" vertical="top" wrapText="1"/>
    </xf>
    <xf numFmtId="0" fontId="26" fillId="11" borderId="22" xfId="0" applyFont="1" applyFill="1" applyBorder="1" applyAlignment="1">
      <alignment horizontal="center" vertical="center" wrapText="1"/>
    </xf>
    <xf numFmtId="0" fontId="40" fillId="0" borderId="112" xfId="0" applyFont="1" applyBorder="1" applyAlignment="1">
      <alignment horizontal="center" vertical="center"/>
    </xf>
    <xf numFmtId="0" fontId="40" fillId="0" borderId="22" xfId="0" applyFont="1" applyBorder="1" applyAlignment="1">
      <alignment horizontal="center" vertical="center"/>
    </xf>
    <xf numFmtId="0" fontId="26" fillId="0" borderId="22" xfId="0" applyFont="1" applyBorder="1" applyAlignment="1">
      <alignment horizontal="center" vertical="center"/>
    </xf>
    <xf numFmtId="0" fontId="40" fillId="0" borderId="76" xfId="0" applyFont="1" applyBorder="1" applyAlignment="1">
      <alignment horizontal="center" vertical="center"/>
    </xf>
    <xf numFmtId="0" fontId="26" fillId="0" borderId="76" xfId="0" applyFont="1" applyBorder="1" applyAlignment="1">
      <alignment horizontal="center" vertical="center"/>
    </xf>
    <xf numFmtId="0" fontId="26" fillId="0" borderId="22" xfId="0" applyFont="1" applyBorder="1" applyAlignment="1">
      <alignment horizontal="center" vertical="center" wrapText="1"/>
    </xf>
    <xf numFmtId="0" fontId="23" fillId="11" borderId="112" xfId="0" applyFont="1" applyFill="1" applyBorder="1" applyAlignment="1">
      <alignment horizontal="left" vertical="center" wrapText="1"/>
    </xf>
    <xf numFmtId="0" fontId="26" fillId="11" borderId="112" xfId="0" applyFont="1" applyFill="1" applyBorder="1" applyAlignment="1">
      <alignment horizontal="center" vertical="center" wrapText="1"/>
    </xf>
    <xf numFmtId="0" fontId="35" fillId="11" borderId="112" xfId="0" applyFont="1" applyFill="1" applyBorder="1" applyAlignment="1">
      <alignment horizontal="center" vertical="center" wrapText="1"/>
    </xf>
    <xf numFmtId="0" fontId="23" fillId="3" borderId="112" xfId="0" applyFont="1" applyFill="1" applyBorder="1" applyAlignment="1">
      <alignment horizontal="left" vertical="top" wrapText="1"/>
    </xf>
    <xf numFmtId="0" fontId="10" fillId="11" borderId="46" xfId="0" applyFont="1" applyFill="1" applyBorder="1"/>
    <xf numFmtId="0" fontId="39" fillId="3" borderId="46" xfId="0" applyFont="1" applyFill="1" applyBorder="1"/>
    <xf numFmtId="0" fontId="26" fillId="3" borderId="46" xfId="0" applyFont="1" applyFill="1" applyBorder="1"/>
    <xf numFmtId="0" fontId="1" fillId="3" borderId="46" xfId="0" applyFont="1" applyFill="1" applyBorder="1"/>
    <xf numFmtId="0" fontId="27" fillId="0" borderId="0" xfId="0" applyFont="1"/>
    <xf numFmtId="2" fontId="27" fillId="0" borderId="0" xfId="0" applyNumberFormat="1" applyFont="1"/>
    <xf numFmtId="2" fontId="28" fillId="0" borderId="0" xfId="0" applyNumberFormat="1" applyFont="1"/>
    <xf numFmtId="0" fontId="28" fillId="3" borderId="46" xfId="0" applyFont="1" applyFill="1" applyBorder="1"/>
    <xf numFmtId="0" fontId="44" fillId="3" borderId="46" xfId="0" applyFont="1" applyFill="1" applyBorder="1" applyAlignment="1">
      <alignment horizontal="center" vertical="center"/>
    </xf>
    <xf numFmtId="0" fontId="33" fillId="11" borderId="22" xfId="0" applyFont="1" applyFill="1" applyBorder="1" applyAlignment="1">
      <alignment horizontal="center" vertical="center" wrapText="1"/>
    </xf>
    <xf numFmtId="0" fontId="23" fillId="11" borderId="144" xfId="0" applyFont="1" applyFill="1" applyBorder="1" applyAlignment="1">
      <alignment horizontal="left" vertical="top" wrapText="1"/>
    </xf>
    <xf numFmtId="0" fontId="5" fillId="11" borderId="147" xfId="0" applyFont="1" applyFill="1" applyBorder="1" applyAlignment="1">
      <alignment horizontal="center" vertical="center"/>
    </xf>
    <xf numFmtId="0" fontId="5" fillId="11" borderId="121" xfId="0" applyFont="1" applyFill="1" applyBorder="1" applyAlignment="1">
      <alignment horizontal="center" vertical="center"/>
    </xf>
    <xf numFmtId="0" fontId="25" fillId="11" borderId="116" xfId="0" applyFont="1" applyFill="1" applyBorder="1" applyAlignment="1">
      <alignment horizontal="center" vertical="center" wrapText="1"/>
    </xf>
    <xf numFmtId="0" fontId="23" fillId="11" borderId="22" xfId="0" applyFont="1" applyFill="1" applyBorder="1" applyAlignment="1">
      <alignment horizontal="center" vertical="center" wrapText="1"/>
    </xf>
    <xf numFmtId="0" fontId="23" fillId="11" borderId="150" xfId="0" applyFont="1" applyFill="1" applyBorder="1" applyAlignment="1">
      <alignment horizontal="left" vertical="top" wrapText="1"/>
    </xf>
    <xf numFmtId="0" fontId="12" fillId="9" borderId="46" xfId="0" applyFont="1" applyFill="1" applyBorder="1" applyAlignment="1">
      <alignment horizontal="center" vertical="center"/>
    </xf>
    <xf numFmtId="0" fontId="45" fillId="3" borderId="46" xfId="0" applyFont="1" applyFill="1" applyBorder="1" applyAlignment="1">
      <alignment horizontal="left" vertical="top" wrapText="1"/>
    </xf>
    <xf numFmtId="0" fontId="12" fillId="9" borderId="152" xfId="0" applyFont="1" applyFill="1" applyBorder="1" applyAlignment="1">
      <alignment horizontal="left" vertical="top" wrapText="1"/>
    </xf>
    <xf numFmtId="0" fontId="27" fillId="9" borderId="155" xfId="0" applyFont="1" applyFill="1" applyBorder="1" applyAlignment="1">
      <alignment horizontal="left" vertical="top" wrapText="1"/>
    </xf>
    <xf numFmtId="0" fontId="27" fillId="9" borderId="158" xfId="0" applyFont="1" applyFill="1" applyBorder="1" applyAlignment="1">
      <alignment horizontal="left" vertical="top" wrapText="1"/>
    </xf>
    <xf numFmtId="0" fontId="10" fillId="11" borderId="160" xfId="0" applyFont="1" applyFill="1" applyBorder="1" applyAlignment="1">
      <alignment horizontal="left" vertical="top" wrapText="1"/>
    </xf>
    <xf numFmtId="0" fontId="10" fillId="11" borderId="161" xfId="0" applyFont="1" applyFill="1" applyBorder="1" applyAlignment="1">
      <alignment horizontal="left" vertical="top" wrapText="1"/>
    </xf>
    <xf numFmtId="0" fontId="25" fillId="11" borderId="121" xfId="0" applyFont="1" applyFill="1" applyBorder="1" applyAlignment="1">
      <alignment horizontal="center" vertical="center" wrapText="1"/>
    </xf>
    <xf numFmtId="0" fontId="10" fillId="11" borderId="163" xfId="0" applyFont="1" applyFill="1" applyBorder="1" applyAlignment="1">
      <alignment horizontal="left" vertical="top" wrapText="1"/>
    </xf>
    <xf numFmtId="0" fontId="5" fillId="11" borderId="164" xfId="0" applyFont="1" applyFill="1" applyBorder="1" applyAlignment="1">
      <alignment horizontal="center" vertical="center"/>
    </xf>
    <xf numFmtId="0" fontId="10" fillId="0" borderId="166" xfId="0" applyFont="1" applyBorder="1" applyAlignment="1">
      <alignment horizontal="left" vertical="top" wrapText="1"/>
    </xf>
    <xf numFmtId="0" fontId="10" fillId="0" borderId="161" xfId="0" applyFont="1" applyBorder="1" applyAlignment="1">
      <alignment horizontal="left" vertical="top" wrapText="1"/>
    </xf>
    <xf numFmtId="0" fontId="1" fillId="3" borderId="121" xfId="0" applyFont="1" applyFill="1" applyBorder="1" applyAlignment="1">
      <alignment horizontal="center" vertical="center"/>
    </xf>
    <xf numFmtId="0" fontId="10" fillId="0" borderId="163" xfId="0" applyFont="1" applyBorder="1" applyAlignment="1">
      <alignment horizontal="left" vertical="top" wrapText="1"/>
    </xf>
    <xf numFmtId="0" fontId="1" fillId="3" borderId="164" xfId="0" applyFont="1" applyFill="1" applyBorder="1" applyAlignment="1">
      <alignment horizontal="center" vertical="center"/>
    </xf>
    <xf numFmtId="0" fontId="33" fillId="0" borderId="119" xfId="0" applyFont="1" applyBorder="1" applyAlignment="1">
      <alignment horizontal="center" vertical="center" wrapText="1"/>
    </xf>
    <xf numFmtId="0" fontId="12" fillId="0" borderId="152" xfId="0" applyFont="1" applyBorder="1" applyAlignment="1">
      <alignment horizontal="left" vertical="top" wrapText="1"/>
    </xf>
    <xf numFmtId="0" fontId="27" fillId="0" borderId="155" xfId="0" applyFont="1" applyBorder="1" applyAlignment="1">
      <alignment horizontal="left" vertical="top" wrapText="1"/>
    </xf>
    <xf numFmtId="0" fontId="27" fillId="0" borderId="158" xfId="0" applyFont="1" applyBorder="1" applyAlignment="1">
      <alignment horizontal="left" vertical="top" wrapText="1"/>
    </xf>
    <xf numFmtId="0" fontId="10" fillId="14" borderId="166" xfId="0" applyFont="1" applyFill="1" applyBorder="1" applyAlignment="1">
      <alignment horizontal="left" vertical="top" wrapText="1"/>
    </xf>
    <xf numFmtId="0" fontId="23" fillId="11" borderId="162" xfId="0" applyFont="1" applyFill="1" applyBorder="1" applyAlignment="1">
      <alignment horizontal="left" vertical="top" wrapText="1"/>
    </xf>
    <xf numFmtId="0" fontId="10" fillId="14" borderId="161" xfId="0" applyFont="1" applyFill="1" applyBorder="1" applyAlignment="1">
      <alignment horizontal="left" vertical="top" wrapText="1"/>
    </xf>
    <xf numFmtId="0" fontId="1" fillId="3" borderId="22" xfId="0" applyFont="1" applyFill="1" applyBorder="1" applyAlignment="1">
      <alignment horizontal="center" vertical="center" wrapText="1"/>
    </xf>
    <xf numFmtId="0" fontId="10" fillId="14" borderId="163" xfId="0" applyFont="1" applyFill="1" applyBorder="1" applyAlignment="1">
      <alignment horizontal="left" vertical="top" wrapText="1"/>
    </xf>
    <xf numFmtId="0" fontId="25" fillId="3" borderId="22" xfId="0" applyFont="1" applyFill="1" applyBorder="1" applyAlignment="1">
      <alignment horizontal="center" vertical="center" wrapText="1"/>
    </xf>
    <xf numFmtId="0" fontId="36" fillId="16" borderId="166" xfId="0" applyFont="1" applyFill="1" applyBorder="1" applyAlignment="1">
      <alignment horizontal="left" vertical="top" wrapText="1"/>
    </xf>
    <xf numFmtId="0" fontId="35" fillId="11" borderId="162" xfId="0" applyFont="1" applyFill="1" applyBorder="1" applyAlignment="1">
      <alignment horizontal="left" vertical="top" wrapText="1"/>
    </xf>
    <xf numFmtId="0" fontId="10" fillId="16" borderId="161" xfId="0" applyFont="1" applyFill="1" applyBorder="1" applyAlignment="1">
      <alignment horizontal="left" vertical="top" wrapText="1"/>
    </xf>
    <xf numFmtId="0" fontId="10" fillId="16" borderId="163" xfId="0" applyFont="1" applyFill="1" applyBorder="1" applyAlignment="1">
      <alignment horizontal="left" vertical="top" wrapText="1"/>
    </xf>
    <xf numFmtId="0" fontId="10" fillId="11" borderId="166" xfId="0" applyFont="1" applyFill="1" applyBorder="1" applyAlignment="1">
      <alignment horizontal="left" vertical="top" wrapText="1"/>
    </xf>
    <xf numFmtId="0" fontId="47" fillId="0" borderId="112" xfId="0" applyFont="1" applyBorder="1" applyAlignment="1">
      <alignment horizontal="center" vertical="center"/>
    </xf>
    <xf numFmtId="0" fontId="12" fillId="0" borderId="29" xfId="0" applyFont="1" applyBorder="1" applyAlignment="1">
      <alignment horizontal="left" vertical="center" wrapText="1"/>
    </xf>
    <xf numFmtId="0" fontId="27" fillId="0" borderId="29" xfId="0" applyFont="1" applyBorder="1" applyAlignment="1">
      <alignment horizontal="left" vertical="center" wrapText="1"/>
    </xf>
    <xf numFmtId="0" fontId="27" fillId="0" borderId="96" xfId="0" applyFont="1" applyBorder="1" applyAlignment="1">
      <alignment horizontal="left" vertical="center" wrapText="1"/>
    </xf>
    <xf numFmtId="0" fontId="10" fillId="13" borderId="166" xfId="0" applyFont="1" applyFill="1" applyBorder="1" applyAlignment="1">
      <alignment horizontal="left" vertical="top" wrapText="1"/>
    </xf>
    <xf numFmtId="0" fontId="10" fillId="13" borderId="161" xfId="0" applyFont="1" applyFill="1" applyBorder="1" applyAlignment="1">
      <alignment horizontal="left" vertical="top" wrapText="1"/>
    </xf>
    <xf numFmtId="0" fontId="10" fillId="13" borderId="163" xfId="0" applyFont="1" applyFill="1" applyBorder="1" applyAlignment="1">
      <alignment horizontal="left" vertical="top" wrapText="1"/>
    </xf>
    <xf numFmtId="0" fontId="5" fillId="3" borderId="164" xfId="0" applyFont="1" applyFill="1" applyBorder="1" applyAlignment="1">
      <alignment horizontal="center" vertical="center"/>
    </xf>
    <xf numFmtId="0" fontId="10" fillId="13" borderId="169" xfId="0" applyFont="1" applyFill="1" applyBorder="1" applyAlignment="1">
      <alignment horizontal="left" vertical="top" wrapText="1"/>
    </xf>
    <xf numFmtId="0" fontId="10" fillId="13" borderId="170" xfId="0" applyFont="1" applyFill="1" applyBorder="1" applyAlignment="1">
      <alignment horizontal="left" vertical="top" wrapText="1"/>
    </xf>
    <xf numFmtId="0" fontId="10" fillId="13" borderId="171"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7" borderId="46" xfId="0" applyFont="1" applyFill="1" applyBorder="1" applyAlignment="1">
      <alignment horizontal="center" vertical="center"/>
    </xf>
    <xf numFmtId="0" fontId="50" fillId="17" borderId="173" xfId="0" applyFont="1" applyFill="1" applyBorder="1" applyAlignment="1">
      <alignment horizontal="left" vertical="top" wrapText="1"/>
    </xf>
    <xf numFmtId="0" fontId="12" fillId="17" borderId="173" xfId="0" applyFont="1" applyFill="1" applyBorder="1" applyAlignment="1">
      <alignment horizontal="left" vertical="top" wrapText="1"/>
    </xf>
    <xf numFmtId="0" fontId="10" fillId="0" borderId="186" xfId="0" applyFont="1" applyBorder="1" applyAlignment="1">
      <alignment horizontal="left" vertical="top" wrapText="1"/>
    </xf>
    <xf numFmtId="0" fontId="10" fillId="0" borderId="29" xfId="0" applyFont="1" applyBorder="1" applyAlignment="1">
      <alignment horizontal="left" vertical="top" wrapText="1"/>
    </xf>
    <xf numFmtId="0" fontId="10" fillId="0" borderId="81" xfId="0" applyFont="1" applyBorder="1" applyAlignment="1">
      <alignment horizontal="left" vertical="top" wrapText="1"/>
    </xf>
    <xf numFmtId="0" fontId="10" fillId="13" borderId="18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81" xfId="0" applyFont="1" applyFill="1" applyBorder="1" applyAlignment="1">
      <alignment horizontal="left" vertical="top" wrapText="1"/>
    </xf>
    <xf numFmtId="0" fontId="36" fillId="13" borderId="187" xfId="0" applyFont="1" applyFill="1" applyBorder="1" applyAlignment="1">
      <alignment horizontal="left" vertical="top" wrapText="1"/>
    </xf>
    <xf numFmtId="0" fontId="52" fillId="0" borderId="183" xfId="0" applyFont="1" applyBorder="1" applyAlignment="1">
      <alignment horizontal="left" vertical="top" wrapText="1"/>
    </xf>
    <xf numFmtId="0" fontId="12" fillId="0" borderId="173" xfId="0" applyFont="1" applyBorder="1" applyAlignment="1">
      <alignment horizontal="left" vertical="top" wrapText="1"/>
    </xf>
    <xf numFmtId="0" fontId="10" fillId="7" borderId="190" xfId="0" applyFont="1" applyFill="1" applyBorder="1" applyAlignment="1">
      <alignment horizontal="left" vertical="top" wrapText="1"/>
    </xf>
    <xf numFmtId="0" fontId="10" fillId="11" borderId="191" xfId="0" applyFont="1" applyFill="1" applyBorder="1" applyAlignment="1">
      <alignment horizontal="left" vertical="top" wrapText="1"/>
    </xf>
    <xf numFmtId="0" fontId="10" fillId="11" borderId="192" xfId="0" applyFont="1" applyFill="1" applyBorder="1" applyAlignment="1">
      <alignment horizontal="left" vertical="top" wrapText="1"/>
    </xf>
    <xf numFmtId="0" fontId="10" fillId="7" borderId="193" xfId="0" applyFont="1" applyFill="1" applyBorder="1" applyAlignment="1">
      <alignment horizontal="left" vertical="top" wrapText="1"/>
    </xf>
    <xf numFmtId="0" fontId="10" fillId="7" borderId="191" xfId="0" applyFont="1" applyFill="1" applyBorder="1" applyAlignment="1">
      <alignment horizontal="left" vertical="top" wrapText="1"/>
    </xf>
    <xf numFmtId="0" fontId="10" fillId="7" borderId="192" xfId="0" applyFont="1" applyFill="1" applyBorder="1" applyAlignment="1">
      <alignment horizontal="left" vertical="top" wrapText="1"/>
    </xf>
    <xf numFmtId="0" fontId="36" fillId="3" borderId="193" xfId="0" applyFont="1" applyFill="1" applyBorder="1" applyAlignment="1">
      <alignment horizontal="left" vertical="top" wrapText="1"/>
    </xf>
    <xf numFmtId="0" fontId="10" fillId="3" borderId="191" xfId="0" applyFont="1" applyFill="1" applyBorder="1" applyAlignment="1">
      <alignment horizontal="left" vertical="top" wrapText="1"/>
    </xf>
    <xf numFmtId="0" fontId="10" fillId="3" borderId="192" xfId="0" applyFont="1" applyFill="1" applyBorder="1" applyAlignment="1">
      <alignment horizontal="left" vertical="top" wrapText="1"/>
    </xf>
    <xf numFmtId="0" fontId="1" fillId="3" borderId="147" xfId="0" applyFont="1" applyFill="1" applyBorder="1" applyAlignment="1">
      <alignment horizontal="left" vertical="center" wrapText="1"/>
    </xf>
    <xf numFmtId="0" fontId="25" fillId="3" borderId="121" xfId="0" applyFont="1" applyFill="1" applyBorder="1" applyAlignment="1">
      <alignment horizontal="center" vertical="center" wrapText="1"/>
    </xf>
    <xf numFmtId="0" fontId="53" fillId="0" borderId="183" xfId="0" applyFont="1" applyBorder="1" applyAlignment="1">
      <alignment horizontal="left" vertical="top" wrapText="1"/>
    </xf>
    <xf numFmtId="0" fontId="8" fillId="0" borderId="173" xfId="0" applyFont="1" applyBorder="1" applyAlignment="1">
      <alignment horizontal="left" vertical="top" wrapText="1"/>
    </xf>
    <xf numFmtId="0" fontId="10" fillId="7" borderId="29" xfId="0" applyFont="1" applyFill="1" applyBorder="1" applyAlignment="1">
      <alignment horizontal="left" vertical="top" wrapText="1"/>
    </xf>
    <xf numFmtId="0" fontId="10" fillId="7" borderId="81" xfId="0" applyFont="1" applyFill="1" applyBorder="1" applyAlignment="1">
      <alignment horizontal="left" vertical="top" wrapText="1"/>
    </xf>
    <xf numFmtId="0" fontId="33" fillId="3" borderId="112" xfId="0" applyFont="1" applyFill="1" applyBorder="1" applyAlignment="1">
      <alignment horizontal="left" vertical="center" wrapText="1"/>
    </xf>
    <xf numFmtId="0" fontId="5" fillId="3" borderId="145" xfId="0" applyFont="1" applyFill="1" applyBorder="1" applyAlignment="1">
      <alignment horizontal="center" vertical="center"/>
    </xf>
    <xf numFmtId="0" fontId="36" fillId="18" borderId="187" xfId="0" applyFont="1" applyFill="1" applyBorder="1" applyAlignment="1">
      <alignment horizontal="left" vertical="top" wrapText="1"/>
    </xf>
    <xf numFmtId="0" fontId="5" fillId="3" borderId="147" xfId="0" applyFont="1" applyFill="1" applyBorder="1" applyAlignment="1">
      <alignment horizontal="center" vertical="center"/>
    </xf>
    <xf numFmtId="0" fontId="10" fillId="18" borderId="29" xfId="0" applyFont="1" applyFill="1" applyBorder="1" applyAlignment="1">
      <alignment horizontal="left" vertical="top" wrapText="1"/>
    </xf>
    <xf numFmtId="0" fontId="10" fillId="18" borderId="81" xfId="0" applyFont="1" applyFill="1" applyBorder="1" applyAlignment="1">
      <alignment horizontal="left" vertical="top" wrapText="1"/>
    </xf>
    <xf numFmtId="0" fontId="5" fillId="3" borderId="164" xfId="0" applyFont="1" applyFill="1" applyBorder="1" applyAlignment="1">
      <alignment horizontal="center" vertical="center" wrapText="1"/>
    </xf>
    <xf numFmtId="0" fontId="10" fillId="7" borderId="90" xfId="0" applyFont="1" applyFill="1" applyBorder="1" applyAlignment="1">
      <alignment horizontal="left" vertical="top" wrapText="1"/>
    </xf>
    <xf numFmtId="0" fontId="1" fillId="3" borderId="121" xfId="0" applyFont="1" applyFill="1" applyBorder="1" applyAlignment="1">
      <alignment horizontal="center" vertical="center" wrapText="1"/>
    </xf>
    <xf numFmtId="0" fontId="10" fillId="4" borderId="29" xfId="0" applyFont="1" applyFill="1" applyBorder="1" applyAlignment="1">
      <alignment horizontal="left" vertical="top" wrapText="1"/>
    </xf>
    <xf numFmtId="0" fontId="54" fillId="3" borderId="22" xfId="0" applyFont="1" applyFill="1" applyBorder="1" applyAlignment="1">
      <alignment horizontal="center" vertical="center"/>
    </xf>
    <xf numFmtId="0" fontId="55" fillId="0" borderId="0" xfId="0" applyFont="1" applyAlignment="1">
      <alignment horizontal="center" wrapText="1"/>
    </xf>
    <xf numFmtId="0" fontId="25" fillId="0" borderId="0" xfId="0" applyFont="1"/>
    <xf numFmtId="169" fontId="27" fillId="0" borderId="0" xfId="0" applyNumberFormat="1" applyFont="1"/>
    <xf numFmtId="0" fontId="5" fillId="0" borderId="22" xfId="0" applyFont="1" applyBorder="1" applyAlignment="1">
      <alignment horizontal="center" vertical="center" wrapText="1"/>
    </xf>
    <xf numFmtId="0" fontId="5" fillId="0" borderId="19" xfId="0" applyFont="1" applyBorder="1" applyAlignment="1">
      <alignment horizontal="center" vertical="center"/>
    </xf>
    <xf numFmtId="0" fontId="33" fillId="0" borderId="77" xfId="0" applyFont="1" applyBorder="1" applyAlignment="1">
      <alignment horizontal="center" vertical="center" wrapText="1"/>
    </xf>
    <xf numFmtId="0" fontId="23" fillId="3" borderId="162" xfId="0" applyFont="1" applyFill="1" applyBorder="1" applyAlignment="1">
      <alignment horizontal="left" vertical="top" wrapText="1"/>
    </xf>
    <xf numFmtId="0" fontId="33" fillId="3" borderId="46" xfId="0" applyFont="1" applyFill="1" applyBorder="1"/>
    <xf numFmtId="0" fontId="33" fillId="3" borderId="201" xfId="0" applyFont="1" applyFill="1" applyBorder="1"/>
    <xf numFmtId="0" fontId="33" fillId="3" borderId="202" xfId="0" applyFont="1" applyFill="1" applyBorder="1"/>
    <xf numFmtId="0" fontId="33" fillId="3" borderId="203" xfId="0" applyFont="1" applyFill="1" applyBorder="1"/>
    <xf numFmtId="0" fontId="33" fillId="3" borderId="204" xfId="0" applyFont="1" applyFill="1" applyBorder="1"/>
    <xf numFmtId="0" fontId="10" fillId="3" borderId="46" xfId="0" applyFont="1" applyFill="1" applyBorder="1" applyAlignment="1">
      <alignment horizontal="center"/>
    </xf>
    <xf numFmtId="0" fontId="33" fillId="3" borderId="207" xfId="0" applyFont="1" applyFill="1" applyBorder="1"/>
    <xf numFmtId="0" fontId="16" fillId="9" borderId="29" xfId="0" applyFont="1" applyFill="1" applyBorder="1" applyAlignment="1">
      <alignment horizontal="center" vertical="center"/>
    </xf>
    <xf numFmtId="164" fontId="10" fillId="3" borderId="46" xfId="0" applyNumberFormat="1" applyFont="1" applyFill="1" applyBorder="1" applyAlignment="1">
      <alignment horizontal="center"/>
    </xf>
    <xf numFmtId="0" fontId="27" fillId="3" borderId="46" xfId="0" applyFont="1" applyFill="1" applyBorder="1" applyAlignment="1">
      <alignment vertical="center"/>
    </xf>
    <xf numFmtId="9" fontId="59" fillId="9" borderId="211" xfId="0" applyNumberFormat="1" applyFont="1" applyFill="1" applyBorder="1" applyAlignment="1">
      <alignment horizontal="center" vertical="center"/>
    </xf>
    <xf numFmtId="0" fontId="60" fillId="3" borderId="46" xfId="0" applyFont="1" applyFill="1" applyBorder="1" applyAlignment="1">
      <alignment horizontal="center" vertical="center"/>
    </xf>
    <xf numFmtId="0" fontId="61" fillId="3" borderId="46" xfId="0" applyFont="1" applyFill="1" applyBorder="1"/>
    <xf numFmtId="0" fontId="58" fillId="3" borderId="46" xfId="0" applyFont="1" applyFill="1" applyBorder="1" applyAlignment="1">
      <alignment horizontal="center" vertical="center"/>
    </xf>
    <xf numFmtId="0" fontId="62" fillId="3" borderId="215" xfId="0" applyFont="1" applyFill="1" applyBorder="1" applyAlignment="1">
      <alignment horizontal="center" vertical="center"/>
    </xf>
    <xf numFmtId="0" fontId="62" fillId="3" borderId="46" xfId="0" applyFont="1" applyFill="1" applyBorder="1" applyAlignment="1">
      <alignment horizontal="center" vertical="center"/>
    </xf>
    <xf numFmtId="49" fontId="63" fillId="3" borderId="218" xfId="0" applyNumberFormat="1" applyFont="1" applyFill="1" applyBorder="1" applyAlignment="1">
      <alignment horizontal="center" vertical="center" wrapText="1"/>
    </xf>
    <xf numFmtId="49" fontId="33" fillId="3" borderId="46" xfId="0" applyNumberFormat="1" applyFont="1" applyFill="1" applyBorder="1" applyAlignment="1">
      <alignment horizontal="left" vertical="top" wrapText="1"/>
    </xf>
    <xf numFmtId="0" fontId="64" fillId="3" borderId="46" xfId="0" applyFont="1" applyFill="1" applyBorder="1" applyAlignment="1">
      <alignment wrapText="1"/>
    </xf>
    <xf numFmtId="0" fontId="58" fillId="20" borderId="224" xfId="0" applyFont="1" applyFill="1" applyBorder="1" applyAlignment="1">
      <alignment horizontal="center" vertical="center" wrapText="1"/>
    </xf>
    <xf numFmtId="0" fontId="62" fillId="0" borderId="0" xfId="0" applyFont="1" applyAlignment="1">
      <alignment horizontal="center" vertical="center" wrapText="1"/>
    </xf>
    <xf numFmtId="0" fontId="65" fillId="20" borderId="224" xfId="0" applyFont="1" applyFill="1" applyBorder="1" applyAlignment="1">
      <alignment horizontal="center" vertical="center" wrapText="1"/>
    </xf>
    <xf numFmtId="0" fontId="65" fillId="20" borderId="211" xfId="0" applyFont="1" applyFill="1" applyBorder="1" applyAlignment="1">
      <alignment horizontal="center" vertical="center" wrapText="1"/>
    </xf>
    <xf numFmtId="0" fontId="61" fillId="3" borderId="46" xfId="0" applyFont="1" applyFill="1" applyBorder="1" applyAlignment="1">
      <alignment horizontal="center" vertical="center" wrapText="1"/>
    </xf>
    <xf numFmtId="0" fontId="65" fillId="9" borderId="225" xfId="0" applyFont="1" applyFill="1" applyBorder="1" applyAlignment="1">
      <alignment horizontal="center" vertical="center" wrapText="1"/>
    </xf>
    <xf numFmtId="0" fontId="65" fillId="9" borderId="211" xfId="0" applyFont="1" applyFill="1" applyBorder="1" applyAlignment="1">
      <alignment horizontal="center" vertical="center" wrapText="1"/>
    </xf>
    <xf numFmtId="0" fontId="65" fillId="9" borderId="46" xfId="0" applyFont="1" applyFill="1" applyBorder="1" applyAlignment="1">
      <alignment horizontal="center" vertical="center" wrapText="1"/>
    </xf>
    <xf numFmtId="0" fontId="47" fillId="3" borderId="46" xfId="0" applyFont="1" applyFill="1" applyBorder="1" applyAlignment="1">
      <alignment wrapText="1"/>
    </xf>
    <xf numFmtId="0" fontId="66" fillId="0" borderId="0" xfId="0" applyFont="1" applyAlignment="1">
      <alignment horizontal="center" wrapText="1"/>
    </xf>
    <xf numFmtId="0" fontId="33" fillId="0" borderId="0" xfId="0" applyFont="1"/>
    <xf numFmtId="0" fontId="33" fillId="0" borderId="143" xfId="0" applyFont="1" applyBorder="1"/>
    <xf numFmtId="0" fontId="58" fillId="12" borderId="29" xfId="0" applyFont="1" applyFill="1" applyBorder="1" applyAlignment="1">
      <alignment horizontal="center" vertical="center" wrapText="1"/>
    </xf>
    <xf numFmtId="0" fontId="65" fillId="0" borderId="0" xfId="0" applyFont="1" applyAlignment="1">
      <alignment vertical="center"/>
    </xf>
    <xf numFmtId="0" fontId="62" fillId="0" borderId="29" xfId="0" applyFont="1" applyBorder="1" applyAlignment="1">
      <alignment horizontal="center" vertical="center"/>
    </xf>
    <xf numFmtId="9" fontId="62" fillId="0" borderId="0" xfId="0" applyNumberFormat="1" applyFont="1" applyAlignment="1">
      <alignment vertical="center"/>
    </xf>
    <xf numFmtId="9" fontId="67" fillId="5" borderId="29" xfId="0" applyNumberFormat="1" applyFont="1" applyFill="1" applyBorder="1" applyAlignment="1">
      <alignment horizontal="center" vertical="center"/>
    </xf>
    <xf numFmtId="0" fontId="36" fillId="0" borderId="226" xfId="0" applyFont="1" applyBorder="1" applyAlignment="1">
      <alignment vertical="top" wrapText="1"/>
    </xf>
    <xf numFmtId="0" fontId="34" fillId="0" borderId="0" xfId="0" applyFont="1" applyAlignment="1">
      <alignment vertical="center"/>
    </xf>
    <xf numFmtId="9" fontId="68" fillId="5" borderId="29" xfId="0" applyNumberFormat="1" applyFont="1" applyFill="1" applyBorder="1" applyAlignment="1">
      <alignment horizontal="center" vertical="center"/>
    </xf>
    <xf numFmtId="0" fontId="34" fillId="0" borderId="31" xfId="0" applyFont="1" applyBorder="1" applyAlignment="1">
      <alignment vertical="center"/>
    </xf>
    <xf numFmtId="0" fontId="62" fillId="0" borderId="0" xfId="0" applyFont="1" applyAlignment="1">
      <alignment horizontal="left" vertical="center"/>
    </xf>
    <xf numFmtId="9" fontId="62" fillId="0" borderId="29" xfId="0" applyNumberFormat="1" applyFont="1" applyBorder="1" applyAlignment="1">
      <alignment horizontal="center" vertical="center"/>
    </xf>
    <xf numFmtId="0" fontId="62" fillId="3" borderId="207" xfId="0" applyFont="1" applyFill="1" applyBorder="1" applyAlignment="1">
      <alignment vertical="center"/>
    </xf>
    <xf numFmtId="0" fontId="62" fillId="3" borderId="46" xfId="0" applyFont="1" applyFill="1" applyBorder="1" applyAlignment="1">
      <alignment vertical="center"/>
    </xf>
    <xf numFmtId="0" fontId="33" fillId="0" borderId="0" xfId="0" applyFont="1" applyAlignment="1">
      <alignment horizontal="center"/>
    </xf>
    <xf numFmtId="0" fontId="33" fillId="0" borderId="29" xfId="0" applyFont="1" applyBorder="1"/>
    <xf numFmtId="0" fontId="36" fillId="0" borderId="226" xfId="0" applyFont="1" applyBorder="1"/>
    <xf numFmtId="0" fontId="36" fillId="0" borderId="0" xfId="0" applyFont="1"/>
    <xf numFmtId="0" fontId="36" fillId="0" borderId="143" xfId="0" applyFont="1" applyBorder="1"/>
    <xf numFmtId="0" fontId="36" fillId="0" borderId="0" xfId="0" applyFont="1" applyAlignment="1">
      <alignment horizontal="left"/>
    </xf>
    <xf numFmtId="0" fontId="33" fillId="0" borderId="0" xfId="0" applyFont="1" applyAlignment="1">
      <alignment horizontal="left"/>
    </xf>
    <xf numFmtId="0" fontId="33" fillId="0" borderId="29" xfId="0" applyFont="1" applyBorder="1" applyAlignment="1">
      <alignment horizontal="left"/>
    </xf>
    <xf numFmtId="0" fontId="58" fillId="15" borderId="29" xfId="0" applyFont="1" applyFill="1" applyBorder="1" applyAlignment="1">
      <alignment horizontal="center" vertical="center" wrapText="1"/>
    </xf>
    <xf numFmtId="0" fontId="36" fillId="0" borderId="226" xfId="0" applyFont="1" applyBorder="1" applyAlignment="1">
      <alignment horizontal="left" vertical="top" wrapText="1"/>
    </xf>
    <xf numFmtId="0" fontId="36" fillId="0" borderId="31" xfId="0" applyFont="1" applyBorder="1"/>
    <xf numFmtId="0" fontId="58" fillId="9" borderId="29" xfId="0" applyFont="1" applyFill="1" applyBorder="1" applyAlignment="1">
      <alignment horizontal="center" vertical="center" wrapText="1"/>
    </xf>
    <xf numFmtId="0" fontId="58" fillId="17" borderId="29" xfId="0" applyFont="1" applyFill="1" applyBorder="1" applyAlignment="1">
      <alignment horizontal="center" vertical="center" wrapText="1"/>
    </xf>
    <xf numFmtId="0" fontId="58" fillId="21" borderId="29" xfId="0" applyFont="1" applyFill="1" applyBorder="1" applyAlignment="1">
      <alignment horizontal="center" vertical="center" wrapText="1"/>
    </xf>
    <xf numFmtId="0" fontId="65" fillId="3" borderId="46" xfId="0" applyFont="1" applyFill="1" applyBorder="1" applyAlignment="1">
      <alignment vertical="center"/>
    </xf>
    <xf numFmtId="0" fontId="36" fillId="3" borderId="46" xfId="0" applyFont="1" applyFill="1" applyBorder="1"/>
    <xf numFmtId="0" fontId="34" fillId="3" borderId="46" xfId="0" applyFont="1" applyFill="1" applyBorder="1" applyAlignment="1">
      <alignment horizontal="left" vertical="center"/>
    </xf>
    <xf numFmtId="0" fontId="62" fillId="3" borderId="46" xfId="0" applyFont="1" applyFill="1" applyBorder="1" applyAlignment="1">
      <alignment horizontal="left" vertical="center"/>
    </xf>
    <xf numFmtId="0" fontId="70" fillId="3" borderId="46" xfId="0" applyFont="1" applyFill="1" applyBorder="1" applyAlignment="1">
      <alignment vertical="center"/>
    </xf>
    <xf numFmtId="0" fontId="70" fillId="3" borderId="46" xfId="0" applyFont="1" applyFill="1" applyBorder="1"/>
    <xf numFmtId="0" fontId="33" fillId="3" borderId="227" xfId="0" applyFont="1" applyFill="1" applyBorder="1"/>
    <xf numFmtId="0" fontId="33" fillId="3" borderId="228" xfId="0" applyFont="1" applyFill="1" applyBorder="1"/>
    <xf numFmtId="0" fontId="36" fillId="3" borderId="228" xfId="0" applyFont="1" applyFill="1" applyBorder="1"/>
    <xf numFmtId="0" fontId="33" fillId="3" borderId="229" xfId="0" applyFont="1" applyFill="1" applyBorder="1"/>
    <xf numFmtId="0" fontId="12" fillId="9" borderId="29" xfId="0" applyFont="1" applyFill="1" applyBorder="1" applyAlignment="1">
      <alignment horizontal="center" vertical="center" wrapText="1"/>
    </xf>
    <xf numFmtId="0" fontId="12" fillId="9" borderId="190" xfId="0" applyFont="1" applyFill="1" applyBorder="1" applyAlignment="1">
      <alignment horizontal="center" vertical="center" wrapText="1"/>
    </xf>
    <xf numFmtId="0" fontId="12" fillId="9" borderId="191" xfId="0" applyFont="1" applyFill="1" applyBorder="1" applyAlignment="1">
      <alignment horizontal="center" vertical="center" wrapText="1"/>
    </xf>
    <xf numFmtId="0" fontId="12" fillId="9" borderId="46" xfId="0" applyFont="1" applyFill="1" applyBorder="1" applyAlignment="1">
      <alignment horizontal="center" vertical="center" wrapText="1"/>
    </xf>
    <xf numFmtId="2" fontId="33" fillId="0" borderId="0" xfId="0" applyNumberFormat="1" applyFont="1"/>
    <xf numFmtId="0" fontId="35"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6" fontId="33" fillId="0" borderId="0" xfId="0" applyNumberFormat="1" applyFont="1"/>
    <xf numFmtId="167" fontId="33" fillId="0" borderId="0" xfId="0" applyNumberFormat="1" applyFont="1"/>
    <xf numFmtId="168" fontId="33" fillId="0" borderId="0" xfId="0" applyNumberFormat="1" applyFont="1"/>
    <xf numFmtId="169" fontId="33" fillId="0" borderId="0" xfId="0" applyNumberFormat="1" applyFont="1"/>
    <xf numFmtId="0" fontId="5" fillId="11" borderId="95" xfId="0" applyFont="1" applyFill="1" applyBorder="1" applyAlignment="1">
      <alignment horizontal="center" vertical="center"/>
    </xf>
    <xf numFmtId="0" fontId="35" fillId="11" borderId="111" xfId="0" applyFont="1" applyFill="1" applyBorder="1" applyAlignment="1">
      <alignment horizontal="left" vertical="top" wrapText="1"/>
    </xf>
    <xf numFmtId="0" fontId="1" fillId="11" borderId="147" xfId="0" applyFont="1" applyFill="1" applyBorder="1" applyAlignment="1">
      <alignment horizontal="center" vertical="center" wrapText="1"/>
    </xf>
    <xf numFmtId="0" fontId="33" fillId="3" borderId="95" xfId="0" applyFont="1" applyFill="1" applyBorder="1" applyAlignment="1">
      <alignment horizontal="left" vertical="center" wrapText="1"/>
    </xf>
    <xf numFmtId="0" fontId="1" fillId="11" borderId="95" xfId="0" applyFont="1" applyFill="1" applyBorder="1" applyAlignment="1">
      <alignment horizontal="center" vertical="center"/>
    </xf>
    <xf numFmtId="0" fontId="88" fillId="11" borderId="112" xfId="0" applyFont="1" applyFill="1" applyBorder="1" applyAlignment="1">
      <alignment horizontal="center" vertical="center" wrapText="1"/>
    </xf>
    <xf numFmtId="0" fontId="89" fillId="11" borderId="112" xfId="0" applyFont="1" applyFill="1" applyBorder="1" applyAlignment="1">
      <alignment horizontal="center" vertical="center" wrapText="1"/>
    </xf>
    <xf numFmtId="0" fontId="85" fillId="11" borderId="230" xfId="0" applyFont="1" applyFill="1" applyBorder="1" applyAlignment="1">
      <alignment horizontal="center" vertical="center" wrapText="1"/>
    </xf>
    <xf numFmtId="0" fontId="25" fillId="11" borderId="147" xfId="0" applyFont="1" applyFill="1" applyBorder="1" applyAlignment="1">
      <alignment horizontal="center" vertical="center" wrapText="1"/>
    </xf>
    <xf numFmtId="0" fontId="1" fillId="11" borderId="121" xfId="0" applyFont="1" applyFill="1" applyBorder="1" applyAlignment="1">
      <alignment horizontal="center" vertical="center" wrapText="1"/>
    </xf>
    <xf numFmtId="0" fontId="1" fillId="11" borderId="121" xfId="0" applyFont="1" applyFill="1" applyBorder="1" applyAlignment="1">
      <alignment horizontal="center" vertical="center"/>
    </xf>
    <xf numFmtId="0" fontId="0" fillId="0" borderId="111" xfId="0" applyBorder="1" applyAlignment="1">
      <alignment horizontal="center" vertical="center" wrapText="1"/>
    </xf>
    <xf numFmtId="0" fontId="90" fillId="11" borderId="22" xfId="0" applyFont="1" applyFill="1" applyBorder="1" applyAlignment="1">
      <alignment horizontal="left" vertical="top" wrapText="1"/>
    </xf>
    <xf numFmtId="0" fontId="25" fillId="3" borderId="149" xfId="0" applyFont="1" applyFill="1" applyBorder="1" applyAlignment="1">
      <alignment horizontal="center" vertical="center" wrapText="1"/>
    </xf>
    <xf numFmtId="0" fontId="33" fillId="0" borderId="230" xfId="0" applyFont="1" applyBorder="1" applyAlignment="1">
      <alignment horizontal="center" vertical="center" wrapText="1"/>
    </xf>
    <xf numFmtId="0" fontId="90" fillId="11" borderId="22" xfId="0" applyFont="1" applyFill="1" applyBorder="1" applyAlignment="1">
      <alignment horizontal="left" vertical="center" wrapText="1"/>
    </xf>
    <xf numFmtId="0" fontId="25" fillId="0" borderId="121" xfId="0" applyFont="1" applyBorder="1" applyAlignment="1">
      <alignment horizontal="center" vertical="center" wrapText="1"/>
    </xf>
    <xf numFmtId="0" fontId="26" fillId="0" borderId="121" xfId="0" applyFont="1" applyBorder="1" applyAlignment="1">
      <alignment horizontal="center" vertical="center" wrapText="1"/>
    </xf>
    <xf numFmtId="0" fontId="26" fillId="11" borderId="121" xfId="0" applyFont="1" applyFill="1" applyBorder="1" applyAlignment="1">
      <alignment horizontal="center" vertical="center"/>
    </xf>
    <xf numFmtId="0" fontId="26" fillId="11" borderId="164" xfId="0" applyFont="1" applyFill="1" applyBorder="1" applyAlignment="1">
      <alignment horizontal="center" vertical="center"/>
    </xf>
    <xf numFmtId="0" fontId="26" fillId="11" borderId="147" xfId="0" applyFont="1" applyFill="1" applyBorder="1" applyAlignment="1">
      <alignment horizontal="center" vertical="center" wrapText="1"/>
    </xf>
    <xf numFmtId="0" fontId="23" fillId="11" borderId="144" xfId="0" applyFont="1" applyFill="1" applyBorder="1" applyAlignment="1">
      <alignment horizontal="left" vertical="top" wrapText="1"/>
    </xf>
    <xf numFmtId="0" fontId="90" fillId="11" borderId="112" xfId="0" applyFont="1" applyFill="1" applyBorder="1" applyAlignment="1">
      <alignment horizontal="left" vertical="top" wrapText="1"/>
    </xf>
    <xf numFmtId="0" fontId="87" fillId="0" borderId="230" xfId="0" applyFont="1" applyBorder="1" applyAlignment="1">
      <alignment vertical="top" wrapText="1"/>
    </xf>
    <xf numFmtId="0" fontId="91" fillId="0" borderId="112" xfId="0" applyFont="1" applyBorder="1" applyAlignment="1">
      <alignment horizontal="left" vertical="top" wrapText="1"/>
    </xf>
    <xf numFmtId="0" fontId="88" fillId="0" borderId="22" xfId="0" applyFont="1" applyBorder="1" applyAlignment="1">
      <alignment horizontal="center" vertical="center" wrapText="1"/>
    </xf>
    <xf numFmtId="0" fontId="89" fillId="0" borderId="121" xfId="0" applyFont="1" applyBorder="1" applyAlignment="1">
      <alignment horizontal="center" vertical="center" wrapText="1"/>
    </xf>
    <xf numFmtId="0" fontId="90" fillId="3" borderId="112" xfId="0" applyFont="1" applyFill="1" applyBorder="1" applyAlignment="1">
      <alignment horizontal="left" vertical="top" wrapText="1"/>
    </xf>
    <xf numFmtId="0" fontId="5" fillId="11" borderId="148" xfId="0" applyFont="1" applyFill="1" applyBorder="1" applyAlignment="1">
      <alignment horizontal="center" vertical="center"/>
    </xf>
    <xf numFmtId="0" fontId="87" fillId="0" borderId="231" xfId="0" applyFont="1" applyBorder="1" applyAlignment="1">
      <alignment horizontal="center" vertical="center" wrapText="1"/>
    </xf>
    <xf numFmtId="0" fontId="0" fillId="0" borderId="230" xfId="0" applyBorder="1" applyAlignment="1">
      <alignment horizontal="center" vertical="center" wrapText="1"/>
    </xf>
    <xf numFmtId="0" fontId="33" fillId="0" borderId="67" xfId="0" applyFont="1" applyBorder="1" applyAlignment="1">
      <alignment horizontal="left" vertical="center" wrapText="1"/>
    </xf>
    <xf numFmtId="0" fontId="85" fillId="11" borderId="144" xfId="0" applyFont="1" applyFill="1" applyBorder="1" applyAlignment="1">
      <alignment horizontal="left" vertical="top" wrapText="1"/>
    </xf>
    <xf numFmtId="0" fontId="87" fillId="0" borderId="111" xfId="0" applyFont="1" applyBorder="1" applyAlignment="1">
      <alignment vertical="top" wrapText="1"/>
    </xf>
    <xf numFmtId="0" fontId="33" fillId="0" borderId="147" xfId="0" applyFont="1" applyBorder="1" applyAlignment="1">
      <alignment horizontal="center" vertical="center" wrapText="1"/>
    </xf>
    <xf numFmtId="0" fontId="33" fillId="3" borderId="147" xfId="0" applyFont="1" applyFill="1" applyBorder="1" applyAlignment="1">
      <alignment horizontal="center" vertical="center" wrapText="1"/>
    </xf>
    <xf numFmtId="0" fontId="5" fillId="11" borderId="233" xfId="0" applyFont="1" applyFill="1" applyBorder="1" applyAlignment="1">
      <alignment horizontal="center" vertical="center"/>
    </xf>
    <xf numFmtId="0" fontId="23" fillId="11" borderId="230" xfId="0" applyFont="1" applyFill="1" applyBorder="1" applyAlignment="1">
      <alignment horizontal="left" vertical="top" wrapText="1"/>
    </xf>
    <xf numFmtId="0" fontId="33" fillId="0" borderId="162" xfId="0" applyFont="1" applyBorder="1" applyAlignment="1">
      <alignment horizontal="center" vertical="center" wrapText="1"/>
    </xf>
    <xf numFmtId="0" fontId="87" fillId="0" borderId="231" xfId="0" applyFont="1" applyBorder="1" applyAlignment="1">
      <alignment vertical="top" wrapText="1"/>
    </xf>
    <xf numFmtId="0" fontId="23" fillId="11" borderId="121" xfId="0" applyFont="1" applyFill="1" applyBorder="1" applyAlignment="1">
      <alignment horizontal="center" vertical="center" wrapText="1"/>
    </xf>
    <xf numFmtId="0" fontId="0" fillId="0" borderId="111" xfId="0" applyBorder="1" applyAlignment="1">
      <alignment vertical="center" wrapText="1"/>
    </xf>
    <xf numFmtId="0" fontId="3" fillId="11" borderId="112" xfId="0" applyFont="1" applyFill="1" applyBorder="1" applyAlignment="1">
      <alignment horizontal="left" vertical="top" wrapText="1"/>
    </xf>
    <xf numFmtId="0" fontId="0" fillId="0" borderId="111" xfId="0" applyBorder="1" applyAlignment="1">
      <alignment horizontal="left" wrapText="1"/>
    </xf>
    <xf numFmtId="0" fontId="33" fillId="0" borderId="67" xfId="0" applyFont="1" applyBorder="1" applyAlignment="1">
      <alignment horizontal="left" vertical="top" wrapText="1"/>
    </xf>
    <xf numFmtId="0" fontId="3" fillId="11" borderId="162" xfId="0" applyFont="1" applyFill="1" applyBorder="1" applyAlignment="1">
      <alignment horizontal="left" vertical="top" wrapText="1"/>
    </xf>
    <xf numFmtId="0" fontId="33" fillId="3" borderId="149" xfId="0" applyFont="1" applyFill="1" applyBorder="1" applyAlignment="1">
      <alignment horizontal="center" vertical="center" wrapText="1"/>
    </xf>
    <xf numFmtId="0" fontId="87" fillId="0" borderId="111" xfId="0" applyFont="1" applyBorder="1" applyAlignment="1">
      <alignment horizontal="center" vertical="center" wrapText="1"/>
    </xf>
    <xf numFmtId="0" fontId="35" fillId="11" borderId="150" xfId="0" applyFont="1" applyFill="1" applyBorder="1" applyAlignment="1">
      <alignment horizontal="left" vertical="top" wrapText="1"/>
    </xf>
    <xf numFmtId="0" fontId="33" fillId="0" borderId="147" xfId="0" applyFont="1" applyBorder="1" applyAlignment="1">
      <alignment horizontal="left" vertical="top" wrapText="1"/>
    </xf>
    <xf numFmtId="0" fontId="1" fillId="0" borderId="121" xfId="0" applyFont="1" applyBorder="1" applyAlignment="1">
      <alignment horizontal="center" vertical="center" wrapText="1"/>
    </xf>
    <xf numFmtId="0" fontId="5" fillId="0" borderId="121" xfId="0" applyFont="1" applyBorder="1" applyAlignment="1">
      <alignment horizontal="center" vertical="center"/>
    </xf>
    <xf numFmtId="0" fontId="5" fillId="0" borderId="164" xfId="0" applyFont="1" applyBorder="1" applyAlignment="1">
      <alignment horizontal="center" vertical="center"/>
    </xf>
    <xf numFmtId="0" fontId="89" fillId="3" borderId="147" xfId="0" applyFont="1" applyFill="1" applyBorder="1" applyAlignment="1">
      <alignment horizontal="left" vertical="center" wrapText="1"/>
    </xf>
    <xf numFmtId="0" fontId="1" fillId="0" borderId="149" xfId="0" applyFont="1" applyBorder="1" applyAlignment="1">
      <alignment horizontal="center" vertical="center"/>
    </xf>
    <xf numFmtId="0" fontId="3" fillId="11" borderId="230" xfId="0" applyFont="1" applyFill="1" applyBorder="1" applyAlignment="1">
      <alignment horizontal="left" vertical="top" wrapText="1"/>
    </xf>
    <xf numFmtId="0" fontId="5" fillId="3" borderId="148" xfId="0" applyFont="1" applyFill="1" applyBorder="1" applyAlignment="1">
      <alignment horizontal="center" vertical="center"/>
    </xf>
    <xf numFmtId="0" fontId="33" fillId="0" borderId="231" xfId="0" applyFont="1" applyBorder="1" applyAlignment="1">
      <alignment horizontal="center" vertical="center" wrapText="1"/>
    </xf>
    <xf numFmtId="0" fontId="3" fillId="11" borderId="231" xfId="0" applyFont="1" applyFill="1" applyBorder="1" applyAlignment="1">
      <alignment horizontal="left" vertical="top" wrapText="1"/>
    </xf>
    <xf numFmtId="0" fontId="23" fillId="3" borderId="231" xfId="0" applyFont="1" applyFill="1" applyBorder="1" applyAlignment="1">
      <alignment horizontal="left" vertical="top" wrapText="1"/>
    </xf>
    <xf numFmtId="0" fontId="5" fillId="11" borderId="235" xfId="0" applyFont="1" applyFill="1" applyBorder="1" applyAlignment="1">
      <alignment horizontal="center" vertical="center"/>
    </xf>
    <xf numFmtId="0" fontId="25" fillId="11" borderId="121" xfId="0" applyFont="1" applyFill="1" applyBorder="1" applyAlignment="1">
      <alignment horizontal="center" vertical="center"/>
    </xf>
    <xf numFmtId="0" fontId="87" fillId="0" borderId="231" xfId="0" applyFont="1" applyBorder="1" applyAlignment="1">
      <alignment vertical="center" wrapText="1"/>
    </xf>
    <xf numFmtId="0" fontId="89" fillId="11" borderId="147" xfId="0" applyFont="1" applyFill="1" applyBorder="1" applyAlignment="1">
      <alignment horizontal="center" vertical="center" wrapText="1"/>
    </xf>
    <xf numFmtId="0" fontId="89" fillId="0" borderId="112" xfId="0" applyFont="1" applyBorder="1" applyAlignment="1">
      <alignment horizontal="center" vertical="center" wrapText="1"/>
    </xf>
    <xf numFmtId="0" fontId="1" fillId="0" borderId="148" xfId="0" applyFont="1" applyBorder="1" applyAlignment="1">
      <alignment horizontal="center" vertical="center"/>
    </xf>
    <xf numFmtId="0" fontId="23" fillId="3" borderId="147" xfId="0" applyFont="1" applyFill="1" applyBorder="1" applyAlignment="1">
      <alignment horizontal="left" vertical="top" wrapText="1"/>
    </xf>
    <xf numFmtId="0" fontId="35" fillId="11" borderId="121" xfId="0" applyFont="1" applyFill="1" applyBorder="1" applyAlignment="1">
      <alignment horizontal="center" vertical="center" wrapText="1"/>
    </xf>
    <xf numFmtId="0" fontId="23" fillId="11" borderId="95" xfId="0" applyFont="1" applyFill="1" applyBorder="1" applyAlignment="1">
      <alignment horizontal="center" wrapText="1"/>
    </xf>
    <xf numFmtId="0" fontId="1" fillId="11" borderId="233" xfId="0" applyFont="1" applyFill="1" applyBorder="1" applyAlignment="1">
      <alignment horizontal="center" vertical="center" wrapText="1"/>
    </xf>
    <xf numFmtId="0" fontId="5" fillId="3" borderId="233" xfId="0" applyFont="1" applyFill="1" applyBorder="1" applyAlignment="1">
      <alignment horizontal="center" vertical="center"/>
    </xf>
    <xf numFmtId="0" fontId="23" fillId="0" borderId="29" xfId="0" applyFont="1" applyBorder="1" applyAlignment="1">
      <alignment vertical="top" wrapText="1"/>
    </xf>
    <xf numFmtId="0" fontId="1" fillId="3" borderId="29" xfId="0" applyFont="1" applyFill="1" applyBorder="1" applyAlignment="1">
      <alignment horizontal="center" vertical="center" wrapText="1"/>
    </xf>
    <xf numFmtId="14" fontId="1" fillId="3" borderId="29" xfId="0" applyNumberFormat="1" applyFont="1" applyFill="1" applyBorder="1" applyAlignment="1">
      <alignment vertical="center"/>
    </xf>
    <xf numFmtId="0" fontId="1" fillId="22" borderId="95" xfId="0" applyFont="1" applyFill="1" applyBorder="1" applyAlignment="1">
      <alignment vertical="center" wrapText="1"/>
    </xf>
    <xf numFmtId="0" fontId="1" fillId="3" borderId="95" xfId="0" applyFont="1" applyFill="1" applyBorder="1" applyAlignment="1">
      <alignment horizontal="center" vertical="center" wrapText="1"/>
    </xf>
    <xf numFmtId="0" fontId="33" fillId="11" borderId="121" xfId="0" applyFont="1" applyFill="1" applyBorder="1" applyAlignment="1">
      <alignment horizontal="left" vertical="top" wrapText="1"/>
    </xf>
    <xf numFmtId="0" fontId="26" fillId="11" borderId="121" xfId="0" applyFont="1" applyFill="1" applyBorder="1" applyAlignment="1">
      <alignment horizontal="center" vertical="center" wrapText="1"/>
    </xf>
    <xf numFmtId="0" fontId="33" fillId="11" borderId="144" xfId="0" applyFont="1" applyFill="1" applyBorder="1" applyAlignment="1">
      <alignment horizontal="left" vertical="top" wrapText="1"/>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applyFont="1" applyAlignment="1"/>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xf numFmtId="0" fontId="16" fillId="9" borderId="47" xfId="0" applyFont="1" applyFill="1" applyBorder="1" applyAlignment="1">
      <alignment horizontal="center" vertical="center"/>
    </xf>
    <xf numFmtId="0" fontId="3" fillId="0" borderId="48" xfId="0" applyFont="1" applyBorder="1"/>
    <xf numFmtId="0" fontId="3" fillId="0" borderId="49" xfId="0" applyFont="1" applyBorder="1"/>
    <xf numFmtId="0" fontId="17" fillId="9" borderId="47" xfId="0" applyFont="1" applyFill="1" applyBorder="1" applyAlignment="1">
      <alignment horizontal="center" vertical="center" wrapText="1"/>
    </xf>
    <xf numFmtId="0" fontId="3" fillId="0" borderId="50" xfId="0" applyFont="1" applyBorder="1"/>
    <xf numFmtId="0" fontId="17" fillId="9" borderId="51" xfId="0" applyFont="1" applyFill="1" applyBorder="1" applyAlignment="1">
      <alignment horizontal="center" vertical="center" wrapText="1"/>
    </xf>
    <xf numFmtId="0" fontId="8" fillId="5" borderId="52" xfId="0" applyFont="1" applyFill="1" applyBorder="1" applyAlignment="1">
      <alignment horizontal="center" vertical="center"/>
    </xf>
    <xf numFmtId="0" fontId="3" fillId="0" borderId="53" xfId="0" applyFont="1" applyBorder="1"/>
    <xf numFmtId="0" fontId="1" fillId="0" borderId="54" xfId="0" applyFont="1" applyBorder="1" applyAlignment="1">
      <alignment horizontal="left" vertical="center" wrapText="1"/>
    </xf>
    <xf numFmtId="0" fontId="3" fillId="0" borderId="55" xfId="0" applyFont="1" applyBorder="1"/>
    <xf numFmtId="0" fontId="3" fillId="0" borderId="56" xfId="0" applyFont="1" applyBorder="1"/>
    <xf numFmtId="0" fontId="1" fillId="0" borderId="63" xfId="0" applyFont="1" applyBorder="1" applyAlignment="1">
      <alignment horizontal="left" vertical="center" wrapText="1"/>
    </xf>
    <xf numFmtId="0" fontId="3" fillId="0" borderId="62" xfId="0" applyFont="1" applyBorder="1"/>
    <xf numFmtId="0" fontId="3" fillId="0" borderId="64" xfId="0" applyFont="1" applyBorder="1"/>
    <xf numFmtId="0" fontId="18" fillId="3" borderId="36" xfId="0" applyFont="1" applyFill="1" applyBorder="1" applyAlignment="1">
      <alignment horizontal="left" vertical="center" wrapText="1"/>
    </xf>
    <xf numFmtId="0" fontId="3" fillId="0" borderId="65" xfId="0" applyFont="1" applyBorder="1"/>
    <xf numFmtId="0" fontId="8" fillId="6" borderId="57" xfId="0" applyFont="1" applyFill="1" applyBorder="1" applyAlignment="1">
      <alignment horizontal="center" vertical="center"/>
    </xf>
    <xf numFmtId="0" fontId="3" fillId="0" borderId="58" xfId="0" applyFont="1" applyBorder="1"/>
    <xf numFmtId="0" fontId="1" fillId="0" borderId="59" xfId="0" applyFont="1" applyBorder="1" applyAlignment="1">
      <alignment horizontal="left" vertical="center" wrapText="1"/>
    </xf>
    <xf numFmtId="0" fontId="3" fillId="0" borderId="60" xfId="0" applyFont="1" applyBorder="1"/>
    <xf numFmtId="0" fontId="8" fillId="7" borderId="57" xfId="0" applyFont="1" applyFill="1" applyBorder="1" applyAlignment="1">
      <alignment horizontal="center" vertical="center" wrapText="1"/>
    </xf>
    <xf numFmtId="0" fontId="8" fillId="8" borderId="61" xfId="0" applyFont="1" applyFill="1" applyBorder="1" applyAlignment="1">
      <alignment horizontal="center" vertical="center" wrapText="1"/>
    </xf>
    <xf numFmtId="0" fontId="19" fillId="10" borderId="73" xfId="0" applyFont="1" applyFill="1" applyBorder="1" applyAlignment="1">
      <alignment horizontal="center" vertical="center" wrapText="1"/>
    </xf>
    <xf numFmtId="0" fontId="3" fillId="0" borderId="80" xfId="0" applyFont="1" applyBorder="1"/>
    <xf numFmtId="0" fontId="17" fillId="10" borderId="74" xfId="0" applyFont="1" applyFill="1" applyBorder="1" applyAlignment="1">
      <alignment horizontal="center" vertical="center"/>
    </xf>
    <xf numFmtId="9" fontId="21" fillId="3" borderId="88" xfId="0" applyNumberFormat="1" applyFont="1" applyFill="1" applyBorder="1" applyAlignment="1">
      <alignment horizontal="center" vertical="center"/>
    </xf>
    <xf numFmtId="0" fontId="3" fillId="0" borderId="94" xfId="0" applyFont="1" applyBorder="1"/>
    <xf numFmtId="0" fontId="3" fillId="0" borderId="87" xfId="0" applyFont="1" applyBorder="1"/>
    <xf numFmtId="9" fontId="21" fillId="3" borderId="96" xfId="0" applyNumberFormat="1" applyFont="1" applyFill="1" applyBorder="1" applyAlignment="1">
      <alignment horizontal="center" vertical="center"/>
    </xf>
    <xf numFmtId="0" fontId="3" fillId="0" borderId="97" xfId="0" applyFont="1" applyBorder="1"/>
    <xf numFmtId="9" fontId="21" fillId="3" borderId="98" xfId="0" applyNumberFormat="1" applyFont="1" applyFill="1" applyBorder="1" applyAlignment="1">
      <alignment horizontal="center" vertical="center"/>
    </xf>
    <xf numFmtId="0" fontId="19" fillId="9" borderId="66" xfId="0" applyFont="1" applyFill="1" applyBorder="1" applyAlignment="1">
      <alignment horizontal="center" vertical="center" wrapText="1"/>
    </xf>
    <xf numFmtId="0" fontId="3" fillId="0" borderId="75" xfId="0" applyFont="1" applyBorder="1"/>
    <xf numFmtId="0" fontId="19" fillId="9" borderId="67" xfId="0" applyFont="1" applyFill="1" applyBorder="1" applyAlignment="1">
      <alignment horizontal="center" vertical="center" wrapText="1"/>
    </xf>
    <xf numFmtId="0" fontId="3" fillId="0" borderId="68" xfId="0" applyFont="1" applyBorder="1"/>
    <xf numFmtId="0" fontId="3" fillId="0" borderId="69" xfId="0" applyFont="1" applyBorder="1"/>
    <xf numFmtId="0" fontId="19" fillId="9" borderId="70" xfId="0" applyFont="1" applyFill="1" applyBorder="1" applyAlignment="1">
      <alignment horizontal="center" vertical="center" wrapText="1"/>
    </xf>
    <xf numFmtId="0" fontId="3" fillId="0" borderId="77" xfId="0" applyFont="1" applyBorder="1"/>
    <xf numFmtId="0" fontId="19" fillId="9" borderId="71" xfId="0" applyFont="1" applyFill="1" applyBorder="1" applyAlignment="1">
      <alignment horizontal="center" vertical="center" wrapText="1"/>
    </xf>
    <xf numFmtId="0" fontId="3" fillId="0" borderId="78" xfId="0" applyFont="1" applyBorder="1"/>
    <xf numFmtId="0" fontId="19" fillId="10" borderId="72" xfId="0" applyFont="1" applyFill="1" applyBorder="1" applyAlignment="1">
      <alignment horizontal="center" vertical="center" wrapText="1"/>
    </xf>
    <xf numFmtId="0" fontId="3" fillId="0" borderId="79" xfId="0" applyFont="1" applyBorder="1"/>
    <xf numFmtId="0" fontId="10" fillId="11" borderId="98" xfId="0" applyFont="1" applyFill="1" applyBorder="1" applyAlignment="1">
      <alignment horizontal="center" vertical="center" wrapText="1"/>
    </xf>
    <xf numFmtId="0" fontId="27" fillId="0" borderId="0" xfId="0" applyFont="1" applyAlignment="1">
      <alignment horizontal="center" vertical="center" wrapText="1"/>
    </xf>
    <xf numFmtId="0" fontId="27" fillId="3" borderId="102" xfId="0" applyFont="1" applyFill="1" applyBorder="1" applyAlignment="1">
      <alignment horizontal="center" vertical="center" wrapText="1"/>
    </xf>
    <xf numFmtId="0" fontId="3" fillId="0" borderId="111" xfId="0" applyFont="1" applyBorder="1"/>
    <xf numFmtId="0" fontId="3" fillId="0" borderId="106" xfId="0" applyFont="1" applyBorder="1"/>
    <xf numFmtId="2" fontId="27" fillId="3" borderId="102" xfId="0" applyNumberFormat="1" applyFont="1" applyFill="1" applyBorder="1" applyAlignment="1">
      <alignment horizontal="center" vertical="center" wrapText="1"/>
    </xf>
    <xf numFmtId="2" fontId="28" fillId="3" borderId="102" xfId="0" applyNumberFormat="1" applyFont="1" applyFill="1" applyBorder="1" applyAlignment="1">
      <alignment horizontal="center" vertical="center" wrapText="1"/>
    </xf>
    <xf numFmtId="0" fontId="10" fillId="0" borderId="66" xfId="0" applyFont="1" applyBorder="1" applyAlignment="1">
      <alignment horizontal="left" vertical="top" wrapText="1"/>
    </xf>
    <xf numFmtId="0" fontId="3" fillId="0" borderId="118" xfId="0" applyFont="1" applyBorder="1"/>
    <xf numFmtId="0" fontId="43" fillId="11" borderId="66" xfId="0" applyFont="1" applyFill="1" applyBorder="1" applyAlignment="1">
      <alignment horizontal="left" vertical="top" wrapText="1"/>
    </xf>
    <xf numFmtId="0" fontId="39" fillId="11" borderId="70" xfId="0" applyFont="1" applyFill="1" applyBorder="1" applyAlignment="1">
      <alignment horizontal="left" vertical="top" wrapText="1"/>
    </xf>
    <xf numFmtId="0" fontId="3" fillId="0" borderId="119" xfId="0" applyFont="1" applyBorder="1"/>
    <xf numFmtId="0" fontId="26" fillId="11" borderId="70" xfId="0" applyFont="1" applyFill="1" applyBorder="1" applyAlignment="1">
      <alignment horizontal="center" vertical="center" wrapText="1"/>
    </xf>
    <xf numFmtId="0" fontId="26" fillId="11" borderId="70" xfId="0" applyFont="1" applyFill="1" applyBorder="1" applyAlignment="1">
      <alignment horizontal="center" vertical="center"/>
    </xf>
    <xf numFmtId="0" fontId="10" fillId="11" borderId="70" xfId="0" applyFont="1" applyFill="1" applyBorder="1" applyAlignment="1">
      <alignment horizontal="center" vertical="center"/>
    </xf>
    <xf numFmtId="0" fontId="10" fillId="11" borderId="96" xfId="0" applyFont="1" applyFill="1" applyBorder="1" applyAlignment="1">
      <alignment horizontal="center" vertical="center" wrapText="1"/>
    </xf>
    <xf numFmtId="0" fontId="10" fillId="6" borderId="66" xfId="0" applyFont="1" applyFill="1" applyBorder="1" applyAlignment="1">
      <alignment horizontal="left" vertical="top" wrapText="1"/>
    </xf>
    <xf numFmtId="0" fontId="39" fillId="11" borderId="66" xfId="0" applyFont="1" applyFill="1" applyBorder="1" applyAlignment="1">
      <alignment horizontal="left" vertical="top" wrapText="1"/>
    </xf>
    <xf numFmtId="0" fontId="23" fillId="11" borderId="70" xfId="0" applyFont="1" applyFill="1" applyBorder="1" applyAlignment="1">
      <alignment horizontal="center" vertical="center" wrapText="1"/>
    </xf>
    <xf numFmtId="0" fontId="33" fillId="0" borderId="0" xfId="0" applyFont="1" applyAlignment="1">
      <alignment vertical="center" wrapText="1"/>
    </xf>
    <xf numFmtId="166" fontId="27" fillId="3" borderId="102" xfId="0" applyNumberFormat="1" applyFont="1" applyFill="1" applyBorder="1" applyAlignment="1">
      <alignment horizontal="center" vertical="center" wrapText="1"/>
    </xf>
    <xf numFmtId="166" fontId="28" fillId="3" borderId="102" xfId="0" applyNumberFormat="1" applyFont="1" applyFill="1" applyBorder="1" applyAlignment="1">
      <alignment horizontal="center" vertical="center" wrapText="1"/>
    </xf>
    <xf numFmtId="0" fontId="33" fillId="0" borderId="230" xfId="0" applyFont="1" applyBorder="1" applyAlignment="1">
      <alignment vertical="center" wrapText="1"/>
    </xf>
    <xf numFmtId="0" fontId="0" fillId="0" borderId="230" xfId="0" applyFont="1" applyBorder="1" applyAlignment="1"/>
    <xf numFmtId="0" fontId="10" fillId="11" borderId="200" xfId="0" applyFont="1" applyFill="1" applyBorder="1" applyAlignment="1">
      <alignment horizontal="center" vertical="center"/>
    </xf>
    <xf numFmtId="0" fontId="3" fillId="0" borderId="146" xfId="0" applyFont="1" applyBorder="1"/>
    <xf numFmtId="0" fontId="3" fillId="0" borderId="127" xfId="0" applyFont="1" applyBorder="1"/>
    <xf numFmtId="0" fontId="3" fillId="0" borderId="139" xfId="0" applyFont="1" applyBorder="1"/>
    <xf numFmtId="167" fontId="27" fillId="3" borderId="102" xfId="0" applyNumberFormat="1" applyFont="1" applyFill="1" applyBorder="1" applyAlignment="1">
      <alignment horizontal="center" vertical="center" wrapText="1"/>
    </xf>
    <xf numFmtId="167" fontId="28" fillId="3" borderId="102" xfId="0" applyNumberFormat="1" applyFont="1" applyFill="1" applyBorder="1" applyAlignment="1">
      <alignment horizontal="center" vertical="center" wrapText="1"/>
    </xf>
    <xf numFmtId="0" fontId="26" fillId="0" borderId="70" xfId="0" applyFont="1" applyBorder="1" applyAlignment="1">
      <alignment horizontal="center" vertical="center"/>
    </xf>
    <xf numFmtId="0" fontId="33" fillId="11" borderId="144" xfId="0" applyFont="1" applyFill="1" applyBorder="1" applyAlignment="1">
      <alignment horizontal="left" vertical="top" wrapText="1"/>
    </xf>
    <xf numFmtId="0" fontId="33" fillId="0" borderId="119" xfId="0" applyFont="1" applyBorder="1"/>
    <xf numFmtId="0" fontId="33" fillId="0" borderId="77" xfId="0" applyFont="1" applyBorder="1"/>
    <xf numFmtId="0" fontId="42" fillId="7" borderId="70" xfId="0" applyFont="1" applyFill="1" applyBorder="1" applyAlignment="1">
      <alignment horizontal="center" vertical="center"/>
    </xf>
    <xf numFmtId="0" fontId="12" fillId="0" borderId="96" xfId="0" applyFont="1" applyBorder="1" applyAlignment="1">
      <alignment horizontal="center" vertical="center" textRotation="90" wrapText="1"/>
    </xf>
    <xf numFmtId="0" fontId="12" fillId="0" borderId="0" xfId="0" applyFont="1" applyAlignment="1">
      <alignment horizontal="center" vertical="center" textRotation="90" wrapText="1"/>
    </xf>
    <xf numFmtId="0" fontId="12" fillId="3" borderId="102" xfId="0" applyFont="1" applyFill="1" applyBorder="1" applyAlignment="1">
      <alignment horizontal="center" vertical="center" textRotation="90" wrapText="1"/>
    </xf>
    <xf numFmtId="2" fontId="12" fillId="3" borderId="102" xfId="0" applyNumberFormat="1" applyFont="1" applyFill="1" applyBorder="1" applyAlignment="1">
      <alignment horizontal="center" vertical="center" textRotation="90" wrapText="1"/>
    </xf>
    <xf numFmtId="2" fontId="31" fillId="3" borderId="102" xfId="0" applyNumberFormat="1" applyFont="1" applyFill="1" applyBorder="1" applyAlignment="1">
      <alignment horizontal="center" vertical="center" textRotation="90" wrapText="1"/>
    </xf>
    <xf numFmtId="0" fontId="27" fillId="4" borderId="102" xfId="0" applyFont="1" applyFill="1" applyBorder="1" applyAlignment="1">
      <alignment horizontal="center" vertical="center" wrapText="1"/>
    </xf>
    <xf numFmtId="0" fontId="10" fillId="3" borderId="66" xfId="0" applyFont="1" applyFill="1" applyBorder="1" applyAlignment="1">
      <alignment horizontal="left" vertical="top" wrapText="1"/>
    </xf>
    <xf numFmtId="0" fontId="3" fillId="0" borderId="132" xfId="0" applyFont="1" applyBorder="1"/>
    <xf numFmtId="0" fontId="3" fillId="0" borderId="133" xfId="0" applyFont="1" applyBorder="1"/>
    <xf numFmtId="0" fontId="33" fillId="0" borderId="0" xfId="0" applyFont="1" applyAlignment="1">
      <alignment vertical="top" wrapText="1"/>
    </xf>
    <xf numFmtId="0" fontId="10" fillId="0" borderId="70" xfId="0" applyFont="1" applyBorder="1" applyAlignment="1">
      <alignment horizontal="center" vertical="center"/>
    </xf>
    <xf numFmtId="0" fontId="10" fillId="0" borderId="96" xfId="0" applyFont="1" applyBorder="1" applyAlignment="1">
      <alignment horizontal="center" vertical="center" wrapText="1"/>
    </xf>
    <xf numFmtId="0" fontId="39" fillId="0" borderId="66" xfId="0" applyFont="1" applyBorder="1" applyAlignment="1">
      <alignment horizontal="left" vertical="top" wrapText="1"/>
    </xf>
    <xf numFmtId="0" fontId="39" fillId="0" borderId="70" xfId="0" applyFont="1" applyBorder="1" applyAlignment="1">
      <alignment horizontal="left" vertical="top" wrapText="1"/>
    </xf>
    <xf numFmtId="0" fontId="26" fillId="0" borderId="70" xfId="0" applyFont="1" applyBorder="1" applyAlignment="1">
      <alignment horizontal="center" vertical="center" wrapText="1"/>
    </xf>
    <xf numFmtId="0" fontId="87" fillId="0" borderId="111" xfId="0" applyFont="1" applyBorder="1" applyAlignment="1">
      <alignment vertical="center" wrapText="1"/>
    </xf>
    <xf numFmtId="0" fontId="0" fillId="0" borderId="111" xfId="0" applyBorder="1" applyAlignment="1">
      <alignment vertical="center" wrapText="1"/>
    </xf>
    <xf numFmtId="0" fontId="23" fillId="0" borderId="70" xfId="0" applyFont="1" applyBorder="1" applyAlignment="1">
      <alignment horizontal="center" vertical="center" wrapText="1"/>
    </xf>
    <xf numFmtId="0" fontId="10" fillId="0" borderId="140" xfId="0" applyFont="1" applyBorder="1" applyAlignment="1">
      <alignment horizontal="left" vertical="center" wrapText="1"/>
    </xf>
    <xf numFmtId="0" fontId="3" fillId="0" borderId="141" xfId="0" applyFont="1" applyBorder="1"/>
    <xf numFmtId="0" fontId="39" fillId="0" borderId="140" xfId="0" applyFont="1" applyBorder="1" applyAlignment="1">
      <alignment horizontal="left" vertical="center" wrapText="1"/>
    </xf>
    <xf numFmtId="0" fontId="41" fillId="0" borderId="96"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96" xfId="0" applyFont="1" applyBorder="1" applyAlignment="1">
      <alignment horizontal="center" vertical="center" textRotation="90" wrapText="1"/>
    </xf>
    <xf numFmtId="0" fontId="40" fillId="0" borderId="74" xfId="0" applyFont="1" applyBorder="1" applyAlignment="1">
      <alignment horizontal="center" vertical="center"/>
    </xf>
    <xf numFmtId="0" fontId="3" fillId="0" borderId="138" xfId="0" applyFont="1" applyBorder="1"/>
    <xf numFmtId="0" fontId="40" fillId="0" borderId="96" xfId="0" applyFont="1" applyBorder="1" applyAlignment="1">
      <alignment horizontal="center" vertical="center" wrapText="1"/>
    </xf>
    <xf numFmtId="0" fontId="40" fillId="0" borderId="96" xfId="0" applyFont="1" applyBorder="1" applyAlignment="1">
      <alignment horizontal="center" vertical="center"/>
    </xf>
    <xf numFmtId="0" fontId="10" fillId="14" borderId="66" xfId="0" applyFont="1" applyFill="1" applyBorder="1" applyAlignment="1">
      <alignment horizontal="left" vertical="top" wrapText="1"/>
    </xf>
    <xf numFmtId="0" fontId="85" fillId="0" borderId="0" xfId="0" applyFont="1" applyAlignment="1">
      <alignment vertical="center" wrapText="1"/>
    </xf>
    <xf numFmtId="0" fontId="36" fillId="11" borderId="70" xfId="0" applyFont="1" applyFill="1" applyBorder="1" applyAlignment="1">
      <alignment horizontal="center" vertical="center"/>
    </xf>
    <xf numFmtId="0" fontId="33" fillId="11" borderId="70" xfId="0" applyFont="1" applyFill="1" applyBorder="1" applyAlignment="1">
      <alignment horizontal="left" vertical="top" wrapText="1"/>
    </xf>
    <xf numFmtId="0" fontId="3" fillId="0" borderId="119" xfId="0" applyFont="1" applyBorder="1" applyAlignment="1">
      <alignment horizontal="left" vertical="top"/>
    </xf>
    <xf numFmtId="0" fontId="3" fillId="0" borderId="77" xfId="0" applyFont="1" applyBorder="1" applyAlignment="1">
      <alignment horizontal="left" vertical="top"/>
    </xf>
    <xf numFmtId="0" fontId="12" fillId="12" borderId="96" xfId="0" applyFont="1" applyFill="1" applyBorder="1" applyAlignment="1">
      <alignment horizontal="center" vertical="center" textRotation="90" wrapText="1"/>
    </xf>
    <xf numFmtId="0" fontId="10" fillId="3" borderId="102" xfId="0" applyFont="1" applyFill="1" applyBorder="1" applyAlignment="1">
      <alignment horizontal="left" vertical="center" wrapText="1"/>
    </xf>
    <xf numFmtId="0" fontId="10" fillId="3" borderId="103" xfId="0" applyFont="1" applyFill="1" applyBorder="1" applyAlignment="1">
      <alignment horizontal="center"/>
    </xf>
    <xf numFmtId="0" fontId="3" fillId="0" borderId="104" xfId="0" applyFont="1" applyBorder="1"/>
    <xf numFmtId="0" fontId="3" fillId="0" borderId="105" xfId="0" applyFont="1" applyBorder="1"/>
    <xf numFmtId="0" fontId="3" fillId="0" borderId="107" xfId="0" applyFont="1" applyBorder="1"/>
    <xf numFmtId="0" fontId="3" fillId="0" borderId="108" xfId="0" applyFont="1" applyBorder="1"/>
    <xf numFmtId="0" fontId="3" fillId="0" borderId="109" xfId="0" applyFont="1" applyBorder="1"/>
    <xf numFmtId="164" fontId="10" fillId="3" borderId="36" xfId="0" applyNumberFormat="1" applyFont="1" applyFill="1" applyBorder="1" applyAlignment="1">
      <alignment horizontal="left"/>
    </xf>
    <xf numFmtId="0" fontId="29" fillId="12" borderId="36" xfId="0" applyFont="1" applyFill="1" applyBorder="1" applyAlignment="1">
      <alignment horizontal="center" vertical="center"/>
    </xf>
    <xf numFmtId="0" fontId="30" fillId="3" borderId="36" xfId="0" applyFont="1" applyFill="1" applyBorder="1" applyAlignment="1">
      <alignment horizontal="left" vertical="top" wrapText="1"/>
    </xf>
    <xf numFmtId="0" fontId="12" fillId="12" borderId="96" xfId="0" applyFont="1" applyFill="1" applyBorder="1" applyAlignment="1">
      <alignment horizontal="left" vertical="center" wrapText="1"/>
    </xf>
    <xf numFmtId="0" fontId="27" fillId="12" borderId="96" xfId="0" applyFont="1" applyFill="1" applyBorder="1" applyAlignment="1">
      <alignment horizontal="left" vertical="center" wrapText="1"/>
    </xf>
    <xf numFmtId="0" fontId="8" fillId="11" borderId="96" xfId="0" applyFont="1" applyFill="1" applyBorder="1" applyAlignment="1">
      <alignment horizontal="center" vertical="center" wrapText="1"/>
    </xf>
    <xf numFmtId="0" fontId="27" fillId="11" borderId="102" xfId="0" applyFont="1" applyFill="1" applyBorder="1" applyAlignment="1">
      <alignment horizontal="center" vertical="center" wrapText="1"/>
    </xf>
    <xf numFmtId="0" fontId="87" fillId="0" borderId="230" xfId="0" applyFont="1" applyBorder="1" applyAlignment="1">
      <alignment vertical="top" wrapText="1"/>
    </xf>
    <xf numFmtId="0" fontId="0" fillId="0" borderId="230" xfId="0" applyBorder="1" applyAlignment="1">
      <alignment vertical="top" wrapText="1"/>
    </xf>
    <xf numFmtId="0" fontId="36" fillId="3" borderId="117" xfId="0" applyFont="1" applyFill="1" applyBorder="1" applyAlignment="1">
      <alignment horizontal="center" vertical="center"/>
    </xf>
    <xf numFmtId="0" fontId="3" fillId="0" borderId="122" xfId="0" applyFont="1" applyBorder="1"/>
    <xf numFmtId="0" fontId="10" fillId="3" borderId="115" xfId="0" applyFont="1" applyFill="1" applyBorder="1" applyAlignment="1">
      <alignment horizontal="center" vertical="center" wrapText="1"/>
    </xf>
    <xf numFmtId="0" fontId="3" fillId="0" borderId="120" xfId="0" applyFont="1" applyBorder="1"/>
    <xf numFmtId="0" fontId="3" fillId="0" borderId="124" xfId="0" applyFont="1" applyBorder="1"/>
    <xf numFmtId="0" fontId="12" fillId="12" borderId="30" xfId="0" applyFont="1" applyFill="1" applyBorder="1" applyAlignment="1">
      <alignment horizontal="center" vertical="center"/>
    </xf>
    <xf numFmtId="0" fontId="3" fillId="0" borderId="110" xfId="0" applyFont="1" applyBorder="1"/>
    <xf numFmtId="0" fontId="12" fillId="12" borderId="96" xfId="0" applyFont="1" applyFill="1" applyBorder="1" applyAlignment="1">
      <alignment horizontal="center" vertical="center"/>
    </xf>
    <xf numFmtId="0" fontId="12" fillId="12" borderId="96" xfId="0" applyFont="1" applyFill="1" applyBorder="1" applyAlignment="1">
      <alignment horizontal="center" vertical="center" wrapText="1"/>
    </xf>
    <xf numFmtId="0" fontId="34" fillId="11" borderId="206" xfId="0" applyFont="1" applyFill="1" applyBorder="1" applyAlignment="1">
      <alignment horizontal="center" vertical="center"/>
    </xf>
    <xf numFmtId="0" fontId="3" fillId="0" borderId="232" xfId="0" applyFont="1" applyBorder="1"/>
    <xf numFmtId="0" fontId="3" fillId="0" borderId="210" xfId="0" applyFont="1" applyBorder="1"/>
    <xf numFmtId="0" fontId="12" fillId="12" borderId="88" xfId="0" applyFont="1" applyFill="1" applyBorder="1" applyAlignment="1">
      <alignment horizontal="center" vertical="center" wrapText="1"/>
    </xf>
    <xf numFmtId="0" fontId="10" fillId="11" borderId="129" xfId="0" applyFont="1" applyFill="1" applyBorder="1" applyAlignment="1">
      <alignment horizontal="center" vertical="center" wrapText="1"/>
    </xf>
    <xf numFmtId="0" fontId="10" fillId="0" borderId="70" xfId="0" applyFont="1" applyBorder="1" applyAlignment="1">
      <alignment horizontal="left" vertical="top" wrapText="1"/>
    </xf>
    <xf numFmtId="0" fontId="1" fillId="0" borderId="70" xfId="0" applyFont="1" applyBorder="1" applyAlignment="1">
      <alignment horizontal="center" vertical="center" wrapText="1"/>
    </xf>
    <xf numFmtId="0" fontId="1" fillId="0" borderId="70" xfId="0" applyFont="1" applyBorder="1" applyAlignment="1">
      <alignment horizontal="center" vertical="center"/>
    </xf>
    <xf numFmtId="0" fontId="85" fillId="0" borderId="70" xfId="0" applyFont="1" applyBorder="1" applyAlignment="1">
      <alignment horizontal="center" vertical="center" wrapText="1"/>
    </xf>
    <xf numFmtId="0" fontId="10" fillId="0" borderId="135" xfId="0" applyFont="1" applyBorder="1" applyAlignment="1">
      <alignment horizontal="center" vertical="center"/>
    </xf>
    <xf numFmtId="0" fontId="3" fillId="0" borderId="136" xfId="0" applyFont="1" applyBorder="1"/>
    <xf numFmtId="0" fontId="3" fillId="0" borderId="137" xfId="0" applyFont="1" applyBorder="1"/>
    <xf numFmtId="0" fontId="32" fillId="0" borderId="96" xfId="0" applyFont="1" applyBorder="1" applyAlignment="1">
      <alignment horizontal="center" vertical="center" textRotation="90" shrinkToFit="1"/>
    </xf>
    <xf numFmtId="0" fontId="33" fillId="11" borderId="96" xfId="0" applyFont="1" applyFill="1" applyBorder="1" applyAlignment="1">
      <alignment horizontal="center" vertical="center" wrapText="1"/>
    </xf>
    <xf numFmtId="0" fontId="5" fillId="11" borderId="96" xfId="0" applyFont="1" applyFill="1" applyBorder="1" applyAlignment="1">
      <alignment horizontal="center" vertical="center"/>
    </xf>
    <xf numFmtId="0" fontId="10" fillId="6" borderId="96" xfId="0" applyFont="1" applyFill="1" applyBorder="1" applyAlignment="1">
      <alignment horizontal="left" vertical="top" wrapText="1"/>
    </xf>
    <xf numFmtId="0" fontId="10" fillId="6" borderId="113" xfId="0" applyFont="1" applyFill="1" applyBorder="1" applyAlignment="1">
      <alignment horizontal="left" vertical="top" wrapText="1"/>
    </xf>
    <xf numFmtId="0" fontId="10" fillId="3" borderId="113" xfId="0" applyFont="1" applyFill="1" applyBorder="1" applyAlignment="1">
      <alignment horizontal="left" vertical="top" wrapText="1"/>
    </xf>
    <xf numFmtId="0" fontId="10" fillId="3" borderId="114" xfId="0" applyFont="1" applyFill="1" applyBorder="1" applyAlignment="1">
      <alignment horizontal="left" vertical="top" wrapText="1"/>
    </xf>
    <xf numFmtId="0" fontId="33" fillId="3" borderId="114" xfId="0" applyFont="1" applyFill="1" applyBorder="1" applyAlignment="1">
      <alignment horizontal="center" vertical="center" wrapText="1"/>
    </xf>
    <xf numFmtId="0" fontId="33" fillId="3" borderId="115" xfId="0" applyFont="1" applyFill="1" applyBorder="1" applyAlignment="1">
      <alignment horizontal="center" vertical="center"/>
    </xf>
    <xf numFmtId="0" fontId="3" fillId="0" borderId="134" xfId="0" applyFont="1" applyBorder="1"/>
    <xf numFmtId="0" fontId="10" fillId="11" borderId="66" xfId="0" applyFont="1" applyFill="1" applyBorder="1" applyAlignment="1">
      <alignment horizontal="left" vertical="top" wrapText="1"/>
    </xf>
    <xf numFmtId="0" fontId="36" fillId="11" borderId="162" xfId="0" applyFont="1" applyFill="1" applyBorder="1" applyAlignment="1">
      <alignment horizontal="left" vertical="top" wrapText="1"/>
    </xf>
    <xf numFmtId="0" fontId="1" fillId="11" borderId="230" xfId="0" applyFont="1" applyFill="1" applyBorder="1" applyAlignment="1">
      <alignment horizontal="center" vertical="center" wrapText="1"/>
    </xf>
    <xf numFmtId="0" fontId="3" fillId="0" borderId="230" xfId="0" applyFont="1" applyBorder="1"/>
    <xf numFmtId="0" fontId="1" fillId="11" borderId="200" xfId="0" applyFont="1" applyFill="1" applyBorder="1" applyAlignment="1">
      <alignment horizontal="center" vertical="center"/>
    </xf>
    <xf numFmtId="0" fontId="33" fillId="0" borderId="230" xfId="0" applyFont="1" applyBorder="1" applyAlignment="1">
      <alignment vertical="top" wrapText="1"/>
    </xf>
    <xf numFmtId="0" fontId="0" fillId="0" borderId="230" xfId="0" applyFont="1" applyBorder="1" applyAlignment="1">
      <alignment vertical="top"/>
    </xf>
    <xf numFmtId="0" fontId="10" fillId="11" borderId="168" xfId="0" applyFont="1" applyFill="1" applyBorder="1" applyAlignment="1">
      <alignment horizontal="center" vertical="center"/>
    </xf>
    <xf numFmtId="0" fontId="10" fillId="11" borderId="70" xfId="0" applyFont="1" applyFill="1" applyBorder="1" applyAlignment="1">
      <alignment horizontal="left" vertical="top" wrapText="1"/>
    </xf>
    <xf numFmtId="0" fontId="23" fillId="11" borderId="114" xfId="0" applyFont="1" applyFill="1" applyBorder="1" applyAlignment="1">
      <alignment horizontal="center" vertical="center" wrapText="1"/>
    </xf>
    <xf numFmtId="0" fontId="3" fillId="0" borderId="144" xfId="0" applyFont="1" applyBorder="1"/>
    <xf numFmtId="0" fontId="1" fillId="11" borderId="70" xfId="0" applyFont="1" applyFill="1" applyBorder="1" applyAlignment="1">
      <alignment horizontal="center" vertical="center"/>
    </xf>
    <xf numFmtId="0" fontId="33" fillId="11" borderId="191" xfId="0" applyFont="1" applyFill="1" applyBorder="1" applyAlignment="1">
      <alignment horizontal="left" vertical="top" wrapText="1"/>
    </xf>
    <xf numFmtId="0" fontId="3" fillId="0" borderId="191" xfId="0" applyFont="1" applyBorder="1"/>
    <xf numFmtId="0" fontId="10" fillId="11" borderId="128" xfId="0" applyFont="1" applyFill="1" applyBorder="1" applyAlignment="1">
      <alignment horizontal="center" vertical="center"/>
    </xf>
    <xf numFmtId="0" fontId="3" fillId="0" borderId="130" xfId="0" applyFont="1" applyBorder="1"/>
    <xf numFmtId="0" fontId="3" fillId="0" borderId="131" xfId="0" applyFont="1" applyBorder="1"/>
    <xf numFmtId="0" fontId="23" fillId="0" borderId="119" xfId="0" applyFont="1" applyBorder="1" applyAlignment="1">
      <alignment horizontal="center" vertical="center" wrapText="1"/>
    </xf>
    <xf numFmtId="0" fontId="27" fillId="4" borderId="96" xfId="0" applyFont="1" applyFill="1" applyBorder="1" applyAlignment="1">
      <alignment horizontal="left" vertical="center" wrapText="1"/>
    </xf>
    <xf numFmtId="0" fontId="10" fillId="11" borderId="96" xfId="0" applyFont="1" applyFill="1" applyBorder="1" applyAlignment="1">
      <alignment horizontal="left" vertical="center" wrapText="1"/>
    </xf>
    <xf numFmtId="0" fontId="5" fillId="11" borderId="88" xfId="0" applyFont="1" applyFill="1" applyBorder="1" applyAlignment="1">
      <alignment horizontal="center" vertical="center" wrapText="1"/>
    </xf>
    <xf numFmtId="0" fontId="5" fillId="11" borderId="96" xfId="0" applyFont="1" applyFill="1" applyBorder="1" applyAlignment="1">
      <alignment horizontal="center" vertical="center" textRotation="90" wrapText="1"/>
    </xf>
    <xf numFmtId="0" fontId="5" fillId="11" borderId="74" xfId="0" applyFont="1" applyFill="1" applyBorder="1" applyAlignment="1">
      <alignment horizontal="center" vertical="center"/>
    </xf>
    <xf numFmtId="0" fontId="8" fillId="11" borderId="96" xfId="0" applyFont="1" applyFill="1" applyBorder="1" applyAlignment="1">
      <alignment horizontal="center" vertical="center" textRotation="90" wrapText="1"/>
    </xf>
    <xf numFmtId="0" fontId="5" fillId="11" borderId="96" xfId="0" applyFont="1" applyFill="1" applyBorder="1" applyAlignment="1">
      <alignment horizontal="center" vertical="center" wrapText="1"/>
    </xf>
    <xf numFmtId="0" fontId="10" fillId="4" borderId="66" xfId="0" applyFont="1" applyFill="1" applyBorder="1" applyAlignment="1">
      <alignment horizontal="left" vertical="top" wrapText="1"/>
    </xf>
    <xf numFmtId="0" fontId="33" fillId="0" borderId="70" xfId="0" applyFont="1" applyBorder="1" applyAlignment="1">
      <alignment horizontal="center" vertical="center" wrapText="1"/>
    </xf>
    <xf numFmtId="0" fontId="33" fillId="0" borderId="70" xfId="0" applyFont="1" applyBorder="1" applyAlignment="1">
      <alignment horizontal="center" vertical="center"/>
    </xf>
    <xf numFmtId="0" fontId="10" fillId="3" borderId="66" xfId="0" applyFont="1" applyFill="1" applyBorder="1" applyAlignment="1">
      <alignment vertical="top" wrapText="1"/>
    </xf>
    <xf numFmtId="0" fontId="10" fillId="3" borderId="70" xfId="0" applyFont="1" applyFill="1" applyBorder="1" applyAlignment="1">
      <alignment horizontal="left" vertical="top" wrapText="1"/>
    </xf>
    <xf numFmtId="0" fontId="1" fillId="3" borderId="70" xfId="0" applyFont="1" applyFill="1" applyBorder="1" applyAlignment="1">
      <alignment horizontal="center" vertical="center" wrapText="1"/>
    </xf>
    <xf numFmtId="0" fontId="1" fillId="3" borderId="70" xfId="0" applyFont="1" applyFill="1" applyBorder="1" applyAlignment="1">
      <alignment horizontal="center" vertical="center"/>
    </xf>
    <xf numFmtId="0" fontId="0" fillId="0" borderId="0" xfId="0" applyFont="1" applyAlignment="1">
      <alignment vertical="top"/>
    </xf>
    <xf numFmtId="0" fontId="10" fillId="3" borderId="128" xfId="0" applyFont="1" applyFill="1" applyBorder="1" applyAlignment="1">
      <alignment horizontal="center" vertical="center"/>
    </xf>
    <xf numFmtId="0" fontId="10" fillId="11" borderId="129" xfId="0" applyFont="1" applyFill="1" applyBorder="1" applyAlignment="1">
      <alignment horizontal="left" vertical="center" wrapText="1"/>
    </xf>
    <xf numFmtId="0" fontId="10" fillId="3" borderId="129" xfId="0" applyFont="1" applyFill="1" applyBorder="1" applyAlignment="1">
      <alignment horizontal="center" vertical="center" wrapText="1"/>
    </xf>
    <xf numFmtId="0" fontId="10" fillId="13" borderId="66" xfId="0" applyFont="1" applyFill="1" applyBorder="1" applyAlignment="1">
      <alignment horizontal="left" vertical="top" wrapText="1"/>
    </xf>
    <xf numFmtId="0" fontId="87" fillId="0" borderId="111" xfId="0" applyFont="1" applyBorder="1" applyAlignment="1">
      <alignment wrapText="1"/>
    </xf>
    <xf numFmtId="0" fontId="0" fillId="0" borderId="111" xfId="0" applyBorder="1" applyAlignment="1">
      <alignment wrapText="1"/>
    </xf>
    <xf numFmtId="0" fontId="36" fillId="11" borderId="66" xfId="0" applyFont="1" applyFill="1" applyBorder="1" applyAlignment="1">
      <alignment horizontal="center" vertical="center" wrapText="1"/>
    </xf>
    <xf numFmtId="0" fontId="10" fillId="11" borderId="70" xfId="0" applyFont="1" applyFill="1" applyBorder="1" applyAlignment="1">
      <alignment horizontal="center" vertical="center" wrapText="1"/>
    </xf>
    <xf numFmtId="0" fontId="1" fillId="11" borderId="70" xfId="0" applyFont="1" applyFill="1" applyBorder="1" applyAlignment="1">
      <alignment horizontal="center" vertical="center" wrapText="1"/>
    </xf>
    <xf numFmtId="0" fontId="10" fillId="4" borderId="96" xfId="0" applyFont="1" applyFill="1" applyBorder="1" applyAlignment="1">
      <alignment horizontal="left" vertical="center" wrapText="1"/>
    </xf>
    <xf numFmtId="0" fontId="3" fillId="0" borderId="165" xfId="0" applyFont="1" applyBorder="1"/>
    <xf numFmtId="0" fontId="3" fillId="0" borderId="70" xfId="0" applyFont="1" applyBorder="1" applyAlignment="1">
      <alignment horizontal="center" vertical="top" wrapText="1"/>
    </xf>
    <xf numFmtId="0" fontId="90" fillId="0" borderId="119" xfId="0" applyFont="1" applyBorder="1"/>
    <xf numFmtId="0" fontId="90" fillId="0" borderId="77" xfId="0" applyFont="1" applyBorder="1"/>
    <xf numFmtId="0" fontId="12" fillId="0" borderId="94" xfId="0" applyFont="1" applyBorder="1" applyAlignment="1">
      <alignment horizontal="center" vertical="center" textRotation="90" wrapText="1"/>
    </xf>
    <xf numFmtId="0" fontId="23" fillId="11" borderId="70" xfId="0" applyFont="1" applyFill="1" applyBorder="1" applyAlignment="1">
      <alignment horizontal="center" vertical="top" wrapText="1"/>
    </xf>
    <xf numFmtId="0" fontId="87" fillId="0" borderId="230" xfId="0" applyFont="1" applyFill="1" applyBorder="1" applyAlignment="1">
      <alignment horizontal="left" vertical="center" wrapText="1"/>
    </xf>
    <xf numFmtId="0" fontId="0" fillId="0" borderId="230" xfId="0" applyFill="1" applyBorder="1" applyAlignment="1">
      <alignment horizontal="left" vertical="center" wrapText="1"/>
    </xf>
    <xf numFmtId="0" fontId="10" fillId="0" borderId="129" xfId="0" applyFont="1" applyBorder="1" applyAlignment="1">
      <alignment horizontal="center" vertical="center" wrapText="1"/>
    </xf>
    <xf numFmtId="2" fontId="27" fillId="0" borderId="0" xfId="0" applyNumberFormat="1" applyFont="1" applyAlignment="1">
      <alignment horizontal="center" vertical="center" wrapText="1"/>
    </xf>
    <xf numFmtId="2" fontId="28" fillId="0" borderId="0" xfId="0" applyNumberFormat="1" applyFont="1" applyAlignment="1">
      <alignment horizontal="center" vertical="center" wrapText="1"/>
    </xf>
    <xf numFmtId="0" fontId="28" fillId="0" borderId="0" xfId="0" applyFont="1" applyAlignment="1">
      <alignment horizontal="center" vertical="center" wrapText="1"/>
    </xf>
    <xf numFmtId="0" fontId="93" fillId="11" borderId="144" xfId="0" applyFont="1" applyFill="1" applyBorder="1" applyAlignment="1">
      <alignment horizontal="left" vertical="center" wrapText="1"/>
    </xf>
    <xf numFmtId="0" fontId="5" fillId="11" borderId="30" xfId="0" applyFont="1" applyFill="1" applyBorder="1" applyAlignment="1">
      <alignment horizontal="center" vertical="center"/>
    </xf>
    <xf numFmtId="0" fontId="3" fillId="0" borderId="142" xfId="0" applyFont="1" applyBorder="1"/>
    <xf numFmtId="2" fontId="12" fillId="0" borderId="0" xfId="0" applyNumberFormat="1" applyFont="1" applyAlignment="1">
      <alignment horizontal="center" vertical="center" textRotation="90" wrapText="1"/>
    </xf>
    <xf numFmtId="2" fontId="31" fillId="0" borderId="0" xfId="0" applyNumberFormat="1" applyFont="1" applyAlignment="1">
      <alignment horizontal="center" vertical="center" textRotation="90" wrapText="1"/>
    </xf>
    <xf numFmtId="0" fontId="31" fillId="0" borderId="0" xfId="0" applyFont="1" applyAlignment="1">
      <alignment horizontal="center" vertical="center" textRotation="90" wrapText="1"/>
    </xf>
    <xf numFmtId="0" fontId="12" fillId="15" borderId="96" xfId="0" applyFont="1" applyFill="1" applyBorder="1" applyAlignment="1">
      <alignment horizontal="left" vertical="top" wrapText="1"/>
    </xf>
    <xf numFmtId="0" fontId="8" fillId="11" borderId="96" xfId="0" applyFont="1" applyFill="1" applyBorder="1" applyAlignment="1">
      <alignment horizontal="left" vertical="top" wrapText="1"/>
    </xf>
    <xf numFmtId="0" fontId="47" fillId="11" borderId="96" xfId="0" applyFont="1" applyFill="1" applyBorder="1" applyAlignment="1">
      <alignment horizontal="center" vertical="center" wrapText="1"/>
    </xf>
    <xf numFmtId="0" fontId="10" fillId="13" borderId="72" xfId="0" applyFont="1" applyFill="1" applyBorder="1" applyAlignment="1">
      <alignment horizontal="left" vertical="top" wrapText="1"/>
    </xf>
    <xf numFmtId="0" fontId="3" fillId="0" borderId="143" xfId="0" applyFont="1" applyBorder="1"/>
    <xf numFmtId="0" fontId="10" fillId="0" borderId="72" xfId="0" applyFont="1" applyBorder="1" applyAlignment="1">
      <alignment horizontal="left" vertical="top" wrapText="1"/>
    </xf>
    <xf numFmtId="0" fontId="87" fillId="0" borderId="111" xfId="0" applyFont="1" applyBorder="1" applyAlignment="1">
      <alignment vertical="top" wrapText="1"/>
    </xf>
    <xf numFmtId="0" fontId="0" fillId="0" borderId="111" xfId="0" applyBorder="1" applyAlignment="1">
      <alignment vertical="top" wrapText="1"/>
    </xf>
    <xf numFmtId="0" fontId="23" fillId="11" borderId="230" xfId="0" applyFont="1" applyFill="1" applyBorder="1" applyAlignment="1">
      <alignment horizontal="left" vertical="top" wrapText="1"/>
    </xf>
    <xf numFmtId="0" fontId="36" fillId="0" borderId="200" xfId="0" applyFont="1" applyBorder="1" applyAlignment="1">
      <alignment horizontal="center" vertical="center"/>
    </xf>
    <xf numFmtId="0" fontId="10" fillId="11" borderId="72" xfId="0" applyFont="1" applyFill="1" applyBorder="1" applyAlignment="1">
      <alignment horizontal="left" vertical="top" wrapText="1"/>
    </xf>
    <xf numFmtId="0" fontId="10" fillId="11" borderId="70" xfId="0" quotePrefix="1" applyFont="1" applyFill="1" applyBorder="1" applyAlignment="1">
      <alignment horizontal="left" vertical="top" wrapText="1"/>
    </xf>
    <xf numFmtId="0" fontId="48" fillId="11" borderId="96" xfId="0" applyFont="1" applyFill="1" applyBorder="1" applyAlignment="1">
      <alignment horizontal="left" vertical="top" wrapText="1"/>
    </xf>
    <xf numFmtId="0" fontId="36" fillId="0" borderId="70" xfId="0" applyFont="1" applyBorder="1" applyAlignment="1">
      <alignment horizontal="center" vertical="center"/>
    </xf>
    <xf numFmtId="0" fontId="87" fillId="0" borderId="230" xfId="0" applyFont="1" applyBorder="1" applyAlignment="1">
      <alignment vertical="center" wrapText="1"/>
    </xf>
    <xf numFmtId="0" fontId="0" fillId="0" borderId="230" xfId="0" applyBorder="1" applyAlignment="1">
      <alignment vertical="center" wrapText="1"/>
    </xf>
    <xf numFmtId="0" fontId="27" fillId="15" borderId="96" xfId="0" applyFont="1" applyFill="1" applyBorder="1" applyAlignment="1">
      <alignment horizontal="left" vertical="top" wrapText="1"/>
    </xf>
    <xf numFmtId="0" fontId="27" fillId="4" borderId="96" xfId="0" applyFont="1" applyFill="1" applyBorder="1" applyAlignment="1">
      <alignment horizontal="left" vertical="top" wrapText="1"/>
    </xf>
    <xf numFmtId="0" fontId="12" fillId="4" borderId="96" xfId="0" applyFont="1" applyFill="1" applyBorder="1" applyAlignment="1">
      <alignment horizontal="center" vertical="center" wrapText="1"/>
    </xf>
    <xf numFmtId="0" fontId="19" fillId="4" borderId="96" xfId="0" applyFont="1" applyFill="1" applyBorder="1" applyAlignment="1">
      <alignment horizontal="center" vertical="center" wrapText="1"/>
    </xf>
    <xf numFmtId="0" fontId="19" fillId="4" borderId="96" xfId="0" applyFont="1" applyFill="1" applyBorder="1" applyAlignment="1">
      <alignment horizontal="center" vertical="center" textRotation="90" wrapText="1"/>
    </xf>
    <xf numFmtId="0" fontId="19" fillId="4" borderId="30" xfId="0" applyFont="1" applyFill="1" applyBorder="1" applyAlignment="1">
      <alignment horizontal="center" vertical="center"/>
    </xf>
    <xf numFmtId="0" fontId="10" fillId="0" borderId="200" xfId="0" applyFont="1" applyBorder="1" applyAlignment="1">
      <alignment horizontal="center" vertical="center"/>
    </xf>
    <xf numFmtId="0" fontId="19" fillId="4" borderId="96" xfId="0" applyFont="1" applyFill="1" applyBorder="1" applyAlignment="1">
      <alignment horizontal="center" vertical="center"/>
    </xf>
    <xf numFmtId="0" fontId="10" fillId="3" borderId="72" xfId="0" applyFont="1" applyFill="1" applyBorder="1" applyAlignment="1">
      <alignment horizontal="left" vertical="top" wrapText="1"/>
    </xf>
    <xf numFmtId="0" fontId="5" fillId="0" borderId="70" xfId="0" applyFont="1" applyBorder="1" applyAlignment="1">
      <alignment horizontal="center" vertical="center" wrapText="1"/>
    </xf>
    <xf numFmtId="0" fontId="69" fillId="11" borderId="117" xfId="0" applyFont="1" applyFill="1" applyBorder="1" applyAlignment="1">
      <alignment horizontal="center" vertical="center" wrapText="1"/>
    </xf>
    <xf numFmtId="0" fontId="95" fillId="0" borderId="122" xfId="0" applyFont="1" applyBorder="1" applyAlignment="1">
      <alignment horizontal="center" vertical="center"/>
    </xf>
    <xf numFmtId="0" fontId="95" fillId="0" borderId="146" xfId="0" applyFont="1" applyBorder="1" applyAlignment="1">
      <alignment horizontal="center" vertical="center"/>
    </xf>
    <xf numFmtId="0" fontId="12" fillId="15" borderId="36" xfId="0" applyFont="1" applyFill="1" applyBorder="1" applyAlignment="1">
      <alignment horizontal="center" vertical="center"/>
    </xf>
    <xf numFmtId="0" fontId="45" fillId="3" borderId="36" xfId="0" applyFont="1" applyFill="1" applyBorder="1" applyAlignment="1">
      <alignment horizontal="left" vertical="top" wrapText="1"/>
    </xf>
    <xf numFmtId="0" fontId="46" fillId="15" borderId="96" xfId="0" applyFont="1" applyFill="1" applyBorder="1" applyAlignment="1">
      <alignment horizontal="left" vertical="top" wrapText="1"/>
    </xf>
    <xf numFmtId="0" fontId="12" fillId="15" borderId="96" xfId="0" applyFont="1" applyFill="1" applyBorder="1" applyAlignment="1">
      <alignment horizontal="center" vertical="center" wrapText="1"/>
    </xf>
    <xf numFmtId="0" fontId="12" fillId="15" borderId="96" xfId="0" applyFont="1" applyFill="1" applyBorder="1" applyAlignment="1">
      <alignment horizontal="center" vertical="center" textRotation="90" wrapText="1"/>
    </xf>
    <xf numFmtId="0" fontId="12" fillId="15" borderId="30" xfId="0" applyFont="1" applyFill="1" applyBorder="1" applyAlignment="1">
      <alignment horizontal="center" vertical="center"/>
    </xf>
    <xf numFmtId="0" fontId="12" fillId="15" borderId="96" xfId="0" applyFont="1" applyFill="1" applyBorder="1" applyAlignment="1">
      <alignment horizontal="center" vertical="center"/>
    </xf>
    <xf numFmtId="0" fontId="33" fillId="11" borderId="70" xfId="0" applyFont="1" applyFill="1" applyBorder="1" applyAlignment="1">
      <alignment horizontal="center" vertical="center" wrapText="1"/>
    </xf>
    <xf numFmtId="0" fontId="0" fillId="0" borderId="111" xfId="0" applyBorder="1" applyAlignment="1">
      <alignment vertical="top"/>
    </xf>
    <xf numFmtId="0" fontId="87" fillId="0" borderId="230" xfId="0" applyFont="1" applyBorder="1" applyAlignment="1">
      <alignment horizontal="center" vertical="center" wrapText="1"/>
    </xf>
    <xf numFmtId="0" fontId="0" fillId="0" borderId="230" xfId="0" applyBorder="1" applyAlignment="1">
      <alignment horizontal="center" vertical="center" wrapText="1"/>
    </xf>
    <xf numFmtId="0" fontId="0" fillId="0" borderId="230" xfId="0" applyBorder="1" applyAlignment="1">
      <alignment wrapText="1"/>
    </xf>
    <xf numFmtId="0" fontId="12" fillId="15" borderId="96" xfId="0" applyFont="1" applyFill="1" applyBorder="1" applyAlignment="1">
      <alignment horizontal="left" vertical="center" wrapText="1"/>
    </xf>
    <xf numFmtId="0" fontId="8" fillId="4" borderId="96" xfId="0" applyFont="1" applyFill="1" applyBorder="1" applyAlignment="1">
      <alignment horizontal="left" vertical="center" wrapText="1"/>
    </xf>
    <xf numFmtId="0" fontId="8" fillId="4" borderId="96" xfId="0" applyFont="1" applyFill="1" applyBorder="1" applyAlignment="1">
      <alignment horizontal="center" vertical="center" wrapText="1"/>
    </xf>
    <xf numFmtId="0" fontId="5" fillId="4" borderId="96" xfId="0" applyFont="1" applyFill="1" applyBorder="1" applyAlignment="1">
      <alignment horizontal="center" vertical="center" wrapText="1"/>
    </xf>
    <xf numFmtId="0" fontId="5" fillId="4" borderId="96" xfId="0" applyFont="1" applyFill="1" applyBorder="1" applyAlignment="1">
      <alignment horizontal="center" vertical="center" textRotation="90" wrapText="1"/>
    </xf>
    <xf numFmtId="0" fontId="5" fillId="4" borderId="96" xfId="0" applyFont="1" applyFill="1" applyBorder="1" applyAlignment="1">
      <alignment horizontal="center" vertical="center"/>
    </xf>
    <xf numFmtId="0" fontId="5" fillId="4" borderId="30" xfId="0" applyFont="1" applyFill="1" applyBorder="1" applyAlignment="1">
      <alignment horizontal="center" vertical="center"/>
    </xf>
    <xf numFmtId="0" fontId="1" fillId="11" borderId="144" xfId="0" applyFont="1" applyFill="1" applyBorder="1" applyAlignment="1">
      <alignment horizontal="center" vertical="center" wrapText="1"/>
    </xf>
    <xf numFmtId="0" fontId="1" fillId="11" borderId="114" xfId="0" applyFont="1" applyFill="1" applyBorder="1" applyAlignment="1">
      <alignment horizontal="center" vertical="center" wrapText="1"/>
    </xf>
    <xf numFmtId="0" fontId="1" fillId="11" borderId="114" xfId="0" applyFont="1" applyFill="1" applyBorder="1" applyAlignment="1">
      <alignment horizontal="center" vertical="center"/>
    </xf>
    <xf numFmtId="0" fontId="12" fillId="9" borderId="151" xfId="0" applyFont="1" applyFill="1" applyBorder="1" applyAlignment="1">
      <alignment horizontal="center" vertical="center" wrapText="1"/>
    </xf>
    <xf numFmtId="0" fontId="3" fillId="0" borderId="154" xfId="0" applyFont="1" applyBorder="1"/>
    <xf numFmtId="0" fontId="3" fillId="0" borderId="157" xfId="0" applyFont="1" applyBorder="1"/>
    <xf numFmtId="0" fontId="12" fillId="9" borderId="88" xfId="0" applyFont="1" applyFill="1" applyBorder="1" applyAlignment="1">
      <alignment horizontal="center" vertical="center" wrapText="1"/>
    </xf>
    <xf numFmtId="0" fontId="12" fillId="9" borderId="88" xfId="0" applyFont="1" applyFill="1" applyBorder="1" applyAlignment="1">
      <alignment horizontal="center" vertical="center" textRotation="90" wrapText="1"/>
    </xf>
    <xf numFmtId="0" fontId="12" fillId="9" borderId="74" xfId="0" applyFont="1" applyFill="1" applyBorder="1" applyAlignment="1">
      <alignment horizontal="center" vertical="center"/>
    </xf>
    <xf numFmtId="0" fontId="12" fillId="9" borderId="153" xfId="0" applyFont="1" applyFill="1" applyBorder="1" applyAlignment="1">
      <alignment horizontal="center" vertical="center" textRotation="90" wrapText="1"/>
    </xf>
    <xf numFmtId="0" fontId="3" fillId="0" borderId="156" xfId="0" applyFont="1" applyBorder="1"/>
    <xf numFmtId="0" fontId="3" fillId="0" borderId="159" xfId="0" applyFont="1" applyBorder="1"/>
    <xf numFmtId="0" fontId="12" fillId="9" borderId="96" xfId="0" applyFont="1" applyFill="1" applyBorder="1" applyAlignment="1">
      <alignment horizontal="center" vertical="center" wrapText="1"/>
    </xf>
    <xf numFmtId="0" fontId="12" fillId="9" borderId="96" xfId="0" applyFont="1" applyFill="1" applyBorder="1" applyAlignment="1">
      <alignment horizontal="center" vertical="center"/>
    </xf>
    <xf numFmtId="0" fontId="1" fillId="3" borderId="114" xfId="0" applyFont="1" applyFill="1" applyBorder="1" applyAlignment="1">
      <alignment horizontal="center" vertical="center" wrapText="1"/>
    </xf>
    <xf numFmtId="0" fontId="23" fillId="11" borderId="191" xfId="0" applyFont="1" applyFill="1" applyBorder="1" applyAlignment="1">
      <alignment horizontal="left" vertical="top" wrapText="1"/>
    </xf>
    <xf numFmtId="0" fontId="36" fillId="0" borderId="167" xfId="0" applyFont="1" applyBorder="1" applyAlignment="1">
      <alignment horizontal="center" vertical="center"/>
    </xf>
    <xf numFmtId="0" fontId="3" fillId="0" borderId="34" xfId="0" applyFont="1" applyBorder="1"/>
    <xf numFmtId="0" fontId="10" fillId="11" borderId="114" xfId="0" applyFont="1" applyFill="1" applyBorder="1" applyAlignment="1">
      <alignment horizontal="left" vertical="top" wrapText="1"/>
    </xf>
    <xf numFmtId="0" fontId="12" fillId="0" borderId="88" xfId="0" applyFont="1" applyBorder="1" applyAlignment="1">
      <alignment horizontal="center" vertical="center" wrapText="1"/>
    </xf>
    <xf numFmtId="0" fontId="19" fillId="0" borderId="88" xfId="0" applyFont="1" applyBorder="1" applyAlignment="1">
      <alignment horizontal="center" vertical="center" wrapText="1"/>
    </xf>
    <xf numFmtId="0" fontId="19" fillId="0" borderId="88" xfId="0" applyFont="1" applyBorder="1" applyAlignment="1">
      <alignment horizontal="center" vertical="center" textRotation="90" wrapText="1"/>
    </xf>
    <xf numFmtId="0" fontId="12" fillId="9" borderId="151" xfId="0" applyFont="1" applyFill="1" applyBorder="1" applyAlignment="1">
      <alignment vertical="center" wrapText="1"/>
    </xf>
    <xf numFmtId="0" fontId="36" fillId="11" borderId="102" xfId="0" applyFont="1" applyFill="1" applyBorder="1" applyAlignment="1">
      <alignment horizontal="center" vertical="center"/>
    </xf>
    <xf numFmtId="0" fontId="10" fillId="11" borderId="115" xfId="0" applyFont="1" applyFill="1" applyBorder="1" applyAlignment="1">
      <alignment horizontal="center" vertical="center" wrapText="1"/>
    </xf>
    <xf numFmtId="0" fontId="12" fillId="0" borderId="88" xfId="0" applyFont="1" applyBorder="1" applyAlignment="1">
      <alignment horizontal="center" vertical="center" textRotation="90" wrapText="1"/>
    </xf>
    <xf numFmtId="0" fontId="12" fillId="0" borderId="153" xfId="0" applyFont="1" applyBorder="1" applyAlignment="1">
      <alignment horizontal="center" vertical="center" textRotation="90" wrapText="1"/>
    </xf>
    <xf numFmtId="0" fontId="19" fillId="0" borderId="96" xfId="0" applyFont="1" applyBorder="1" applyAlignment="1">
      <alignment horizontal="center" vertical="center"/>
    </xf>
    <xf numFmtId="0" fontId="19" fillId="0" borderId="96" xfId="0" applyFont="1" applyBorder="1" applyAlignment="1">
      <alignment horizontal="center" vertical="center" wrapText="1"/>
    </xf>
    <xf numFmtId="0" fontId="47" fillId="0" borderId="70" xfId="0" applyFont="1" applyBorder="1" applyAlignment="1">
      <alignment horizontal="center" vertical="center" wrapText="1"/>
    </xf>
    <xf numFmtId="0" fontId="33" fillId="0" borderId="119" xfId="0" applyFont="1" applyBorder="1" applyAlignment="1">
      <alignment horizontal="center" vertical="center" wrapText="1"/>
    </xf>
    <xf numFmtId="0" fontId="19" fillId="0" borderId="74" xfId="0" applyFont="1" applyBorder="1" applyAlignment="1">
      <alignment horizontal="center" vertical="center"/>
    </xf>
    <xf numFmtId="0" fontId="12" fillId="9" borderId="96" xfId="0" applyFont="1" applyFill="1" applyBorder="1" applyAlignment="1">
      <alignment horizontal="left" vertical="center" wrapText="1"/>
    </xf>
    <xf numFmtId="0" fontId="1" fillId="0" borderId="135" xfId="0" applyFont="1" applyBorder="1" applyAlignment="1">
      <alignment horizontal="center" vertical="center"/>
    </xf>
    <xf numFmtId="0" fontId="19" fillId="0" borderId="96" xfId="0" applyFont="1" applyBorder="1" applyAlignment="1">
      <alignment horizontal="center" vertical="center" textRotation="90" wrapText="1"/>
    </xf>
    <xf numFmtId="0" fontId="1" fillId="3" borderId="128" xfId="0" applyFont="1" applyFill="1" applyBorder="1" applyAlignment="1">
      <alignment horizontal="center" vertical="center"/>
    </xf>
    <xf numFmtId="0" fontId="33" fillId="3" borderId="128" xfId="0" applyFont="1" applyFill="1" applyBorder="1" applyAlignment="1">
      <alignment horizontal="center" vertical="center"/>
    </xf>
    <xf numFmtId="0" fontId="12" fillId="0" borderId="96" xfId="0" applyFont="1" applyBorder="1" applyAlignment="1">
      <alignment horizontal="center" vertical="center" wrapText="1"/>
    </xf>
    <xf numFmtId="168" fontId="27" fillId="0" borderId="0" xfId="0" applyNumberFormat="1" applyFont="1" applyAlignment="1">
      <alignment horizontal="center" vertical="center" wrapText="1"/>
    </xf>
    <xf numFmtId="0" fontId="48" fillId="11" borderId="191" xfId="0" applyFont="1" applyFill="1" applyBorder="1" applyAlignment="1">
      <alignment horizontal="left" vertical="top" wrapText="1"/>
    </xf>
    <xf numFmtId="0" fontId="87" fillId="0" borderId="230" xfId="0" applyFont="1" applyBorder="1" applyAlignment="1">
      <alignment horizontal="left" vertical="center" wrapText="1"/>
    </xf>
    <xf numFmtId="0" fontId="0" fillId="0" borderId="230" xfId="0" applyBorder="1" applyAlignment="1">
      <alignment horizontal="left" vertical="center" wrapText="1"/>
    </xf>
    <xf numFmtId="0" fontId="19" fillId="0" borderId="30" xfId="0" applyFont="1" applyBorder="1" applyAlignment="1">
      <alignment horizontal="center" vertical="center"/>
    </xf>
    <xf numFmtId="0" fontId="10" fillId="0" borderId="167" xfId="0" applyFont="1" applyBorder="1" applyAlignment="1">
      <alignment horizontal="center" vertical="center"/>
    </xf>
    <xf numFmtId="0" fontId="1" fillId="3" borderId="70" xfId="0" applyFont="1" applyFill="1" applyBorder="1" applyAlignment="1">
      <alignment horizontal="center" vertical="top" wrapText="1"/>
    </xf>
    <xf numFmtId="0" fontId="33" fillId="0" borderId="144" xfId="0" applyFont="1" applyBorder="1" applyAlignment="1">
      <alignment horizontal="center" vertical="center" wrapText="1"/>
    </xf>
    <xf numFmtId="0" fontId="3" fillId="0" borderId="119" xfId="0" applyFont="1" applyBorder="1" applyAlignment="1">
      <alignment horizontal="center" vertical="center"/>
    </xf>
    <xf numFmtId="0" fontId="3" fillId="0" borderId="77" xfId="0" applyFont="1" applyBorder="1" applyAlignment="1">
      <alignment horizontal="center" vertical="center"/>
    </xf>
    <xf numFmtId="0" fontId="36" fillId="11" borderId="168" xfId="0" applyFont="1" applyFill="1" applyBorder="1" applyAlignment="1">
      <alignment horizontal="center" vertical="center"/>
    </xf>
    <xf numFmtId="0" fontId="49" fillId="17" borderId="172" xfId="0" applyFont="1" applyFill="1" applyBorder="1" applyAlignment="1">
      <alignment horizontal="left" vertical="top" wrapText="1"/>
    </xf>
    <xf numFmtId="0" fontId="3" fillId="0" borderId="178" xfId="0" applyFont="1" applyBorder="1"/>
    <xf numFmtId="0" fontId="3" fillId="0" borderId="183" xfId="0" applyFont="1" applyBorder="1"/>
    <xf numFmtId="0" fontId="12" fillId="17" borderId="172" xfId="0" applyFont="1" applyFill="1" applyBorder="1" applyAlignment="1">
      <alignment horizontal="center" vertical="center" wrapText="1"/>
    </xf>
    <xf numFmtId="0" fontId="3" fillId="0" borderId="184" xfId="0" applyFont="1" applyBorder="1"/>
    <xf numFmtId="0" fontId="12" fillId="17" borderId="172" xfId="0" applyFont="1" applyFill="1" applyBorder="1" applyAlignment="1">
      <alignment horizontal="center" vertical="center" textRotation="90" wrapText="1"/>
    </xf>
    <xf numFmtId="0" fontId="12" fillId="17" borderId="174" xfId="0" applyFont="1" applyFill="1" applyBorder="1" applyAlignment="1">
      <alignment horizontal="center" vertical="center"/>
    </xf>
    <xf numFmtId="0" fontId="3" fillId="0" borderId="175" xfId="0" applyFont="1" applyBorder="1"/>
    <xf numFmtId="0" fontId="3" fillId="0" borderId="176" xfId="0" applyFont="1" applyBorder="1"/>
    <xf numFmtId="0" fontId="3" fillId="0" borderId="179" xfId="0" applyFont="1" applyBorder="1"/>
    <xf numFmtId="0" fontId="3" fillId="0" borderId="180" xfId="0" applyFont="1" applyBorder="1"/>
    <xf numFmtId="0" fontId="3" fillId="0" borderId="181" xfId="0" applyFont="1" applyBorder="1"/>
    <xf numFmtId="0" fontId="12" fillId="17" borderId="177" xfId="0" applyFont="1" applyFill="1" applyBorder="1" applyAlignment="1">
      <alignment horizontal="center" vertical="center" textRotation="90" wrapText="1"/>
    </xf>
    <xf numFmtId="0" fontId="3" fillId="0" borderId="182" xfId="0" applyFont="1" applyBorder="1"/>
    <xf numFmtId="0" fontId="3" fillId="0" borderId="185" xfId="0" applyFont="1" applyBorder="1"/>
    <xf numFmtId="0" fontId="12" fillId="17" borderId="172" xfId="0" applyFont="1" applyFill="1" applyBorder="1" applyAlignment="1">
      <alignment horizontal="center" vertical="center"/>
    </xf>
    <xf numFmtId="0" fontId="1" fillId="0" borderId="129" xfId="0" applyFont="1" applyBorder="1" applyAlignment="1">
      <alignment horizontal="center" vertical="center" wrapText="1"/>
    </xf>
    <xf numFmtId="0" fontId="1" fillId="11" borderId="230" xfId="0" applyFont="1" applyFill="1" applyBorder="1" applyAlignment="1">
      <alignment horizontal="left" vertical="top" wrapText="1"/>
    </xf>
    <xf numFmtId="0" fontId="1" fillId="0" borderId="168" xfId="0" applyFont="1" applyBorder="1" applyAlignment="1">
      <alignment horizontal="center" vertical="center"/>
    </xf>
    <xf numFmtId="0" fontId="1" fillId="7" borderId="168" xfId="0" applyFont="1" applyFill="1" applyBorder="1" applyAlignment="1">
      <alignment horizontal="center" vertical="center"/>
    </xf>
    <xf numFmtId="0" fontId="1" fillId="0" borderId="70" xfId="0" applyFont="1" applyBorder="1" applyAlignment="1">
      <alignment horizontal="left" vertical="top" wrapText="1"/>
    </xf>
    <xf numFmtId="0" fontId="19" fillId="0" borderId="172" xfId="0" applyFont="1" applyBorder="1" applyAlignment="1">
      <alignment horizontal="center" vertical="center" wrapText="1"/>
    </xf>
    <xf numFmtId="0" fontId="19" fillId="0" borderId="172" xfId="0" applyFont="1" applyBorder="1" applyAlignment="1">
      <alignment horizontal="center" vertical="center" textRotation="90" wrapText="1"/>
    </xf>
    <xf numFmtId="0" fontId="19" fillId="0" borderId="177" xfId="0" applyFont="1" applyBorder="1" applyAlignment="1">
      <alignment horizontal="center" vertical="center" textRotation="90" wrapText="1"/>
    </xf>
    <xf numFmtId="0" fontId="3" fillId="0" borderId="189" xfId="0" applyFont="1" applyBorder="1"/>
    <xf numFmtId="0" fontId="5" fillId="0" borderId="70" xfId="0" applyFont="1" applyBorder="1" applyAlignment="1">
      <alignment horizontal="center" vertical="center"/>
    </xf>
    <xf numFmtId="0" fontId="19" fillId="0" borderId="172" xfId="0" applyFont="1" applyBorder="1" applyAlignment="1">
      <alignment horizontal="center" vertical="center"/>
    </xf>
    <xf numFmtId="0" fontId="19" fillId="0" borderId="174" xfId="0" applyFont="1" applyBorder="1" applyAlignment="1">
      <alignment horizontal="center" vertical="center"/>
    </xf>
    <xf numFmtId="0" fontId="3" fillId="0" borderId="234" xfId="0" applyFont="1" applyBorder="1"/>
    <xf numFmtId="0" fontId="3" fillId="0" borderId="188" xfId="0" applyFont="1" applyBorder="1"/>
    <xf numFmtId="0" fontId="33" fillId="0" borderId="70" xfId="0" applyFont="1" applyBorder="1" applyAlignment="1">
      <alignment horizontal="left" vertical="top" wrapText="1"/>
    </xf>
    <xf numFmtId="0" fontId="1" fillId="11" borderId="70" xfId="0" applyFont="1" applyFill="1" applyBorder="1" applyAlignment="1">
      <alignment horizontal="left" vertical="top" wrapText="1"/>
    </xf>
    <xf numFmtId="0" fontId="12" fillId="0" borderId="0" xfId="0" applyFont="1" applyAlignment="1">
      <alignment horizontal="left" vertical="center" wrapText="1"/>
    </xf>
    <xf numFmtId="0" fontId="51" fillId="17" borderId="188" xfId="0" applyFont="1" applyFill="1" applyBorder="1" applyAlignment="1">
      <alignment horizontal="left" vertical="top" wrapText="1"/>
    </xf>
    <xf numFmtId="0" fontId="1" fillId="3" borderId="70" xfId="0" applyFont="1" applyFill="1" applyBorder="1" applyAlignment="1">
      <alignment horizontal="left" vertical="top" wrapText="1"/>
    </xf>
    <xf numFmtId="0" fontId="5" fillId="0" borderId="172" xfId="0" applyFont="1" applyBorder="1" applyAlignment="1">
      <alignment horizontal="center" vertical="center" wrapText="1"/>
    </xf>
    <xf numFmtId="0" fontId="1" fillId="3" borderId="194" xfId="0" applyFont="1" applyFill="1" applyBorder="1" applyAlignment="1">
      <alignment horizontal="left" vertical="top" wrapText="1"/>
    </xf>
    <xf numFmtId="0" fontId="3" fillId="0" borderId="195" xfId="0" applyFont="1" applyBorder="1"/>
    <xf numFmtId="0" fontId="3" fillId="0" borderId="196" xfId="0" applyFont="1" applyBorder="1"/>
    <xf numFmtId="0" fontId="1" fillId="0" borderId="167" xfId="0" applyFont="1" applyBorder="1" applyAlignment="1">
      <alignment horizontal="center" vertical="center"/>
    </xf>
    <xf numFmtId="0" fontId="5" fillId="0" borderId="172" xfId="0" applyFont="1" applyBorder="1" applyAlignment="1">
      <alignment horizontal="center" vertical="center"/>
    </xf>
    <xf numFmtId="0" fontId="1" fillId="3" borderId="168" xfId="0" applyFont="1" applyFill="1" applyBorder="1" applyAlignment="1">
      <alignment horizontal="center" vertical="center"/>
    </xf>
    <xf numFmtId="0" fontId="1" fillId="11" borderId="129" xfId="0" applyFont="1" applyFill="1" applyBorder="1" applyAlignment="1">
      <alignment horizontal="center" vertical="center" wrapText="1"/>
    </xf>
    <xf numFmtId="0" fontId="1" fillId="11" borderId="128" xfId="0" applyFont="1" applyFill="1" applyBorder="1" applyAlignment="1">
      <alignment horizontal="center" vertical="center"/>
    </xf>
    <xf numFmtId="0" fontId="33" fillId="3" borderId="70" xfId="0" applyFont="1" applyFill="1" applyBorder="1" applyAlignment="1">
      <alignment horizontal="center" vertical="top" wrapText="1"/>
    </xf>
    <xf numFmtId="0" fontId="33" fillId="0" borderId="191" xfId="0" applyFont="1" applyBorder="1" applyAlignment="1">
      <alignment vertical="center" wrapText="1"/>
    </xf>
    <xf numFmtId="0" fontId="33" fillId="0" borderId="0" xfId="0" applyFont="1" applyAlignment="1">
      <alignment horizontal="center" vertical="center" wrapText="1"/>
    </xf>
    <xf numFmtId="0" fontId="5" fillId="0" borderId="172" xfId="0" applyFont="1" applyBorder="1" applyAlignment="1">
      <alignment horizontal="center" vertical="center" textRotation="90" wrapText="1"/>
    </xf>
    <xf numFmtId="0" fontId="1" fillId="0" borderId="128" xfId="0" applyFont="1" applyFill="1" applyBorder="1" applyAlignment="1">
      <alignment horizontal="center" vertical="center"/>
    </xf>
    <xf numFmtId="0" fontId="3" fillId="0" borderId="130" xfId="0" applyFont="1" applyFill="1" applyBorder="1"/>
    <xf numFmtId="0" fontId="3" fillId="0" borderId="131" xfId="0" applyFont="1" applyFill="1" applyBorder="1"/>
    <xf numFmtId="0" fontId="33" fillId="3" borderId="72" xfId="0" applyFont="1" applyFill="1" applyBorder="1" applyAlignment="1">
      <alignment horizontal="left" vertical="top" wrapText="1"/>
    </xf>
    <xf numFmtId="0" fontId="5" fillId="0" borderId="174" xfId="0" applyFont="1" applyBorder="1" applyAlignment="1">
      <alignment horizontal="center" vertical="center"/>
    </xf>
    <xf numFmtId="0" fontId="5" fillId="0" borderId="177" xfId="0" applyFont="1" applyBorder="1" applyAlignment="1">
      <alignment horizontal="center" vertical="center" textRotation="90" wrapText="1"/>
    </xf>
    <xf numFmtId="0" fontId="12" fillId="19" borderId="36" xfId="0" applyFont="1" applyFill="1" applyBorder="1" applyAlignment="1">
      <alignment horizontal="center" vertical="center"/>
    </xf>
    <xf numFmtId="0" fontId="12" fillId="19" borderId="172" xfId="0" applyFont="1" applyFill="1" applyBorder="1" applyAlignment="1">
      <alignment horizontal="left" vertical="center" wrapText="1"/>
    </xf>
    <xf numFmtId="0" fontId="27" fillId="19" borderId="172" xfId="0" applyFont="1" applyFill="1" applyBorder="1" applyAlignment="1">
      <alignment horizontal="left" vertical="center" wrapText="1"/>
    </xf>
    <xf numFmtId="0" fontId="12" fillId="19" borderId="172" xfId="0" applyFont="1" applyFill="1" applyBorder="1" applyAlignment="1">
      <alignment horizontal="center" vertical="center" wrapText="1"/>
    </xf>
    <xf numFmtId="0" fontId="12" fillId="19" borderId="172" xfId="0" applyFont="1" applyFill="1" applyBorder="1" applyAlignment="1">
      <alignment horizontal="center" vertical="center" textRotation="90" wrapText="1"/>
    </xf>
    <xf numFmtId="0" fontId="12" fillId="19" borderId="197" xfId="0" applyFont="1" applyFill="1" applyBorder="1" applyAlignment="1">
      <alignment horizontal="center" vertical="center"/>
    </xf>
    <xf numFmtId="0" fontId="3" fillId="0" borderId="198" xfId="0" applyFont="1" applyBorder="1"/>
    <xf numFmtId="0" fontId="3" fillId="0" borderId="199" xfId="0" applyFont="1" applyBorder="1"/>
    <xf numFmtId="0" fontId="12" fillId="19" borderId="172" xfId="0" applyFont="1" applyFill="1" applyBorder="1" applyAlignment="1">
      <alignment horizontal="center" vertical="center"/>
    </xf>
    <xf numFmtId="0" fontId="12" fillId="19" borderId="177" xfId="0" applyFont="1" applyFill="1" applyBorder="1" applyAlignment="1">
      <alignment horizontal="center" vertical="center" textRotation="90" wrapText="1"/>
    </xf>
    <xf numFmtId="169" fontId="12" fillId="0" borderId="0" xfId="0" applyNumberFormat="1" applyFont="1" applyAlignment="1">
      <alignment horizontal="center" vertical="center" textRotation="90" wrapText="1"/>
    </xf>
    <xf numFmtId="169" fontId="27" fillId="0" borderId="0" xfId="0" applyNumberFormat="1" applyFont="1" applyAlignment="1">
      <alignment horizontal="center" vertical="center" wrapText="1"/>
    </xf>
    <xf numFmtId="0" fontId="10" fillId="0" borderId="118" xfId="0" applyFont="1" applyBorder="1" applyAlignment="1">
      <alignment horizontal="left" vertical="top" wrapText="1"/>
    </xf>
    <xf numFmtId="0" fontId="23" fillId="11" borderId="96" xfId="0" applyFont="1" applyFill="1" applyBorder="1" applyAlignment="1">
      <alignment horizontal="center" vertical="center" wrapText="1"/>
    </xf>
    <xf numFmtId="0" fontId="40" fillId="11" borderId="197" xfId="0" applyFont="1" applyFill="1" applyBorder="1" applyAlignment="1">
      <alignment horizontal="center" vertical="center"/>
    </xf>
    <xf numFmtId="0" fontId="12" fillId="11" borderId="102" xfId="0" applyFont="1" applyFill="1" applyBorder="1" applyAlignment="1">
      <alignment horizontal="center" vertical="center" textRotation="90" wrapText="1"/>
    </xf>
    <xf numFmtId="0" fontId="39" fillId="11" borderId="172" xfId="0" applyFont="1" applyFill="1" applyBorder="1" applyAlignment="1">
      <alignment horizontal="left" vertical="center" wrapText="1"/>
    </xf>
    <xf numFmtId="0" fontId="41" fillId="11" borderId="172" xfId="0" applyFont="1" applyFill="1" applyBorder="1" applyAlignment="1">
      <alignment horizontal="center" vertical="center" wrapText="1"/>
    </xf>
    <xf numFmtId="0" fontId="40" fillId="11" borderId="172" xfId="0" applyFont="1" applyFill="1" applyBorder="1" applyAlignment="1">
      <alignment horizontal="center" vertical="center" wrapText="1"/>
    </xf>
    <xf numFmtId="0" fontId="40" fillId="11" borderId="172" xfId="0" applyFont="1" applyFill="1" applyBorder="1" applyAlignment="1">
      <alignment horizontal="center" vertical="center" textRotation="90" wrapText="1"/>
    </xf>
    <xf numFmtId="0" fontId="41" fillId="11" borderId="172" xfId="0" applyFont="1" applyFill="1" applyBorder="1" applyAlignment="1">
      <alignment horizontal="center" vertical="center" textRotation="90" wrapText="1"/>
    </xf>
    <xf numFmtId="0" fontId="41" fillId="11" borderId="177" xfId="0" applyFont="1" applyFill="1" applyBorder="1" applyAlignment="1">
      <alignment horizontal="center" vertical="center" textRotation="90" wrapText="1"/>
    </xf>
    <xf numFmtId="0" fontId="40" fillId="11" borderId="172" xfId="0" applyFont="1" applyFill="1" applyBorder="1" applyAlignment="1">
      <alignment horizontal="center" vertical="center"/>
    </xf>
    <xf numFmtId="0" fontId="10" fillId="11" borderId="66" xfId="0" quotePrefix="1" applyFont="1" applyFill="1" applyBorder="1" applyAlignment="1">
      <alignment vertical="top" wrapText="1"/>
    </xf>
    <xf numFmtId="0" fontId="23" fillId="11" borderId="96" xfId="0" applyFont="1" applyFill="1" applyBorder="1" applyAlignment="1">
      <alignment horizontal="left" vertical="top" wrapText="1"/>
    </xf>
    <xf numFmtId="0" fontId="5" fillId="11" borderId="70" xfId="0" applyFont="1" applyFill="1" applyBorder="1" applyAlignment="1">
      <alignment horizontal="center" vertical="center"/>
    </xf>
    <xf numFmtId="0" fontId="36" fillId="11" borderId="128" xfId="0" applyFont="1" applyFill="1" applyBorder="1" applyAlignment="1">
      <alignment horizontal="center" vertical="center"/>
    </xf>
    <xf numFmtId="0" fontId="10" fillId="16" borderId="66" xfId="0" applyFont="1" applyFill="1" applyBorder="1" applyAlignment="1">
      <alignment horizontal="left" vertical="top" wrapText="1"/>
    </xf>
    <xf numFmtId="0" fontId="33" fillId="3" borderId="70" xfId="0" applyFont="1" applyFill="1" applyBorder="1" applyAlignment="1">
      <alignment horizontal="center" vertical="center"/>
    </xf>
    <xf numFmtId="0" fontId="87" fillId="0" borderId="111" xfId="0" applyFont="1" applyBorder="1" applyAlignment="1">
      <alignment horizontal="center" vertical="center" wrapText="1"/>
    </xf>
    <xf numFmtId="0" fontId="0" fillId="0" borderId="111" xfId="0" applyBorder="1" applyAlignment="1">
      <alignment horizontal="center" vertical="center" wrapText="1"/>
    </xf>
    <xf numFmtId="49" fontId="33" fillId="3" borderId="219" xfId="0" applyNumberFormat="1" applyFont="1" applyFill="1" applyBorder="1" applyAlignment="1">
      <alignment horizontal="left" vertical="center" wrapText="1"/>
    </xf>
    <xf numFmtId="0" fontId="3" fillId="0" borderId="220" xfId="0" applyFont="1" applyBorder="1"/>
    <xf numFmtId="0" fontId="3" fillId="0" borderId="221" xfId="0" applyFont="1" applyBorder="1"/>
    <xf numFmtId="49" fontId="47" fillId="3" borderId="222" xfId="0" applyNumberFormat="1" applyFont="1" applyFill="1" applyBorder="1" applyAlignment="1">
      <alignment horizontal="left" vertical="center" wrapText="1"/>
    </xf>
    <xf numFmtId="0" fontId="3" fillId="0" borderId="223" xfId="0" applyFont="1" applyBorder="1"/>
    <xf numFmtId="49" fontId="33" fillId="3" borderId="219" xfId="0" applyNumberFormat="1" applyFont="1" applyFill="1" applyBorder="1" applyAlignment="1">
      <alignment vertical="center" wrapText="1"/>
    </xf>
    <xf numFmtId="0" fontId="16" fillId="9" borderId="96" xfId="0" applyFont="1" applyFill="1" applyBorder="1" applyAlignment="1">
      <alignment horizontal="center" vertical="center" wrapText="1"/>
    </xf>
    <xf numFmtId="0" fontId="56" fillId="3" borderId="205" xfId="0" applyFont="1" applyFill="1" applyBorder="1" applyAlignment="1">
      <alignment horizontal="center" vertical="center"/>
    </xf>
    <xf numFmtId="0" fontId="3" fillId="0" borderId="7" xfId="0" applyFont="1" applyBorder="1"/>
    <xf numFmtId="0" fontId="3" fillId="0" borderId="206" xfId="0" applyFont="1" applyBorder="1"/>
    <xf numFmtId="0" fontId="3" fillId="0" borderId="208" xfId="0" applyFont="1" applyBorder="1"/>
    <xf numFmtId="0" fontId="3" fillId="0" borderId="209" xfId="0" applyFont="1" applyBorder="1"/>
    <xf numFmtId="0" fontId="57" fillId="3" borderId="30" xfId="0" applyFont="1" applyFill="1" applyBorder="1" applyAlignment="1">
      <alignment horizontal="center" vertical="center"/>
    </xf>
    <xf numFmtId="0" fontId="58" fillId="9" borderId="47" xfId="0" applyFont="1" applyFill="1" applyBorder="1" applyAlignment="1">
      <alignment horizontal="center" vertical="center" wrapText="1"/>
    </xf>
    <xf numFmtId="0" fontId="58" fillId="9" borderId="212" xfId="0" applyFont="1" applyFill="1" applyBorder="1" applyAlignment="1">
      <alignment horizontal="center" vertical="center"/>
    </xf>
    <xf numFmtId="0" fontId="3" fillId="0" borderId="213" xfId="0" applyFont="1" applyBorder="1"/>
    <xf numFmtId="0" fontId="3" fillId="0" borderId="214" xfId="0" applyFont="1" applyBorder="1"/>
    <xf numFmtId="49" fontId="47" fillId="3" borderId="216" xfId="0" applyNumberFormat="1" applyFont="1" applyFill="1" applyBorder="1" applyAlignment="1">
      <alignment horizontal="left" vertical="center" wrapText="1"/>
    </xf>
    <xf numFmtId="0" fontId="3" fillId="0" borderId="217" xfId="0" applyFont="1" applyBorder="1"/>
  </cellXfs>
  <cellStyles count="1">
    <cellStyle name="Normal" xfId="0" builtinId="0"/>
  </cellStyles>
  <dxfs count="24">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19050</xdr:colOff>
      <xdr:row>0</xdr:row>
      <xdr:rowOff>95250</xdr:rowOff>
    </xdr:from>
    <xdr:ext cx="3962400" cy="280987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142875</xdr:rowOff>
    </xdr:from>
    <xdr:ext cx="3952875" cy="39719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www.idep.edu.co/?q=menu-transparencia"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dep.edu.co/sites/default/files/SEGUIMIENTO%20MAPA%20DE%20CORRUPCION%20AGOSTO%202021.xls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hyperlink" Target="http://www.idep.edu.co/?q=es/node/32" TargetMode="External"/><Relationship Id="rId2" Type="http://schemas.openxmlformats.org/officeDocument/2006/relationships/hyperlink" Target="http://www.idep.edu.co/?q=es/node/32" TargetMode="External"/><Relationship Id="rId1" Type="http://schemas.openxmlformats.org/officeDocument/2006/relationships/hyperlink" Target="http://www.idep.edu.co/?q=es/node/32"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idep.edu.co/?q=es/node/32"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idep.edu.co/?q=es/node/3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5703125" defaultRowHeight="15" customHeight="1" x14ac:dyDescent="0.2"/>
  <cols>
    <col min="1" max="1" width="3.8554687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
      <c r="B1" s="1"/>
      <c r="C1" s="1"/>
      <c r="D1" s="1"/>
      <c r="E1" s="1"/>
      <c r="F1" s="1"/>
      <c r="G1" s="1"/>
      <c r="H1" s="1"/>
      <c r="I1" s="1"/>
      <c r="J1" s="1"/>
      <c r="K1" s="1"/>
      <c r="L1" s="1"/>
      <c r="M1" s="1"/>
      <c r="N1" s="1"/>
      <c r="O1" s="1"/>
      <c r="P1" s="1"/>
      <c r="Q1" s="1"/>
      <c r="R1" s="1"/>
      <c r="S1" s="1"/>
      <c r="T1" s="1"/>
      <c r="U1" s="1"/>
      <c r="V1" s="1"/>
    </row>
    <row r="2" spans="1:26" ht="73.5" customHeight="1" x14ac:dyDescent="0.2">
      <c r="A2" s="1" t="e">
        <f>+A2:H15E15A2:H13A2:H19E15A2:H13A2:H26E15A2:H13A2A2:H35</f>
        <v>#NAME?</v>
      </c>
      <c r="B2" s="423" t="s">
        <v>0</v>
      </c>
      <c r="C2" s="424"/>
      <c r="D2" s="424"/>
      <c r="E2" s="424"/>
      <c r="F2" s="424"/>
      <c r="G2" s="424"/>
      <c r="H2" s="425"/>
      <c r="I2" s="1"/>
      <c r="J2" s="1"/>
      <c r="K2" s="1"/>
      <c r="L2" s="1"/>
      <c r="M2" s="1"/>
      <c r="N2" s="1"/>
      <c r="O2" s="1"/>
      <c r="P2" s="1"/>
      <c r="Q2" s="1"/>
      <c r="R2" s="1"/>
      <c r="S2" s="1"/>
      <c r="T2" s="1"/>
      <c r="U2" s="1"/>
      <c r="V2" s="1"/>
    </row>
    <row r="3" spans="1:26" ht="12.75" x14ac:dyDescent="0.2">
      <c r="A3" s="1"/>
      <c r="B3" s="2"/>
      <c r="C3" s="1"/>
      <c r="D3" s="1"/>
      <c r="E3" s="1"/>
      <c r="F3" s="1"/>
      <c r="G3" s="1"/>
      <c r="H3" s="3"/>
      <c r="I3" s="1"/>
      <c r="J3" s="1"/>
      <c r="K3" s="1"/>
      <c r="L3" s="1"/>
      <c r="M3" s="1"/>
      <c r="N3" s="1"/>
      <c r="O3" s="1"/>
      <c r="P3" s="1"/>
      <c r="Q3" s="1"/>
      <c r="R3" s="1"/>
      <c r="S3" s="1"/>
      <c r="T3" s="1"/>
      <c r="U3" s="1"/>
      <c r="V3" s="1"/>
    </row>
    <row r="4" spans="1:26" ht="12.75" x14ac:dyDescent="0.2">
      <c r="A4" s="1"/>
      <c r="B4" s="2"/>
      <c r="C4" s="1"/>
      <c r="D4" s="1"/>
      <c r="E4" s="1"/>
      <c r="F4" s="1"/>
      <c r="G4" s="1"/>
      <c r="H4" s="3"/>
      <c r="I4" s="1"/>
      <c r="J4" s="1"/>
      <c r="K4" s="1"/>
      <c r="L4" s="1"/>
      <c r="M4" s="1"/>
      <c r="N4" s="1"/>
      <c r="O4" s="1"/>
      <c r="P4" s="1"/>
      <c r="Q4" s="1"/>
      <c r="R4" s="1"/>
      <c r="S4" s="1"/>
      <c r="T4" s="1"/>
      <c r="U4" s="1"/>
      <c r="V4" s="1"/>
    </row>
    <row r="5" spans="1:26" ht="12.75" x14ac:dyDescent="0.2">
      <c r="A5" s="1"/>
      <c r="B5" s="4"/>
      <c r="C5" s="5"/>
      <c r="D5" s="5"/>
      <c r="E5" s="5"/>
      <c r="F5" s="5"/>
      <c r="G5" s="5"/>
      <c r="H5" s="6"/>
      <c r="I5" s="1"/>
      <c r="J5" s="1"/>
      <c r="K5" s="1"/>
      <c r="L5" s="1"/>
      <c r="M5" s="1"/>
      <c r="N5" s="1"/>
      <c r="O5" s="1"/>
      <c r="P5" s="1"/>
      <c r="Q5" s="1"/>
      <c r="R5" s="1"/>
      <c r="S5" s="1"/>
      <c r="T5" s="1"/>
      <c r="U5" s="1"/>
      <c r="V5" s="1"/>
    </row>
    <row r="6" spans="1:26" ht="65.25" customHeight="1" x14ac:dyDescent="0.2">
      <c r="A6" s="1"/>
      <c r="B6" s="426" t="s">
        <v>1</v>
      </c>
      <c r="C6" s="427"/>
      <c r="D6" s="427"/>
      <c r="E6" s="427"/>
      <c r="F6" s="427"/>
      <c r="G6" s="427"/>
      <c r="H6" s="428"/>
      <c r="I6" s="1"/>
      <c r="J6" s="1"/>
      <c r="K6" s="1"/>
      <c r="L6" s="1"/>
      <c r="M6" s="1"/>
      <c r="N6" s="1"/>
      <c r="O6" s="1"/>
      <c r="P6" s="1"/>
      <c r="Q6" s="1"/>
      <c r="R6" s="1"/>
      <c r="S6" s="1"/>
      <c r="T6" s="1"/>
      <c r="U6" s="1"/>
      <c r="V6" s="1"/>
    </row>
    <row r="7" spans="1:26" ht="74.25" customHeight="1" x14ac:dyDescent="0.2">
      <c r="A7" s="1"/>
      <c r="B7" s="429"/>
      <c r="C7" s="427"/>
      <c r="D7" s="427"/>
      <c r="E7" s="427"/>
      <c r="F7" s="427"/>
      <c r="G7" s="427"/>
      <c r="H7" s="428"/>
      <c r="I7" s="1"/>
      <c r="J7" s="1"/>
      <c r="K7" s="1"/>
      <c r="L7" s="1"/>
      <c r="M7" s="1"/>
      <c r="N7" s="1"/>
      <c r="O7" s="1"/>
      <c r="P7" s="1"/>
      <c r="Q7" s="1"/>
      <c r="R7" s="1"/>
      <c r="S7" s="1"/>
      <c r="T7" s="1"/>
      <c r="U7" s="1"/>
      <c r="V7" s="1"/>
    </row>
    <row r="8" spans="1:26" ht="21.75" customHeight="1" x14ac:dyDescent="0.2">
      <c r="A8" s="1"/>
      <c r="B8" s="430" t="s">
        <v>2</v>
      </c>
      <c r="C8" s="427"/>
      <c r="D8" s="427"/>
      <c r="E8" s="427"/>
      <c r="F8" s="427"/>
      <c r="G8" s="427"/>
      <c r="H8" s="428"/>
      <c r="I8" s="1"/>
      <c r="J8" s="1"/>
      <c r="K8" s="1"/>
      <c r="L8" s="1"/>
      <c r="M8" s="1"/>
      <c r="N8" s="1"/>
      <c r="O8" s="1"/>
      <c r="P8" s="1"/>
      <c r="Q8" s="1"/>
      <c r="R8" s="1"/>
      <c r="S8" s="1"/>
      <c r="T8" s="1"/>
      <c r="U8" s="1"/>
      <c r="V8" s="1"/>
    </row>
    <row r="9" spans="1:26" ht="42" customHeight="1" x14ac:dyDescent="0.2">
      <c r="A9" s="1"/>
      <c r="B9" s="431" t="s">
        <v>3</v>
      </c>
      <c r="C9" s="427"/>
      <c r="D9" s="427"/>
      <c r="E9" s="427"/>
      <c r="F9" s="427"/>
      <c r="G9" s="427"/>
      <c r="H9" s="428"/>
      <c r="I9" s="1"/>
      <c r="J9" s="1"/>
      <c r="K9" s="1"/>
      <c r="L9" s="1"/>
      <c r="M9" s="1"/>
      <c r="N9" s="1"/>
      <c r="O9" s="1"/>
      <c r="P9" s="1"/>
      <c r="Q9" s="1"/>
      <c r="R9" s="1"/>
      <c r="S9" s="1"/>
      <c r="T9" s="1"/>
      <c r="U9" s="1"/>
      <c r="V9" s="1"/>
      <c r="W9" s="1"/>
      <c r="X9" s="1"/>
      <c r="Y9" s="1"/>
      <c r="Z9" s="1"/>
    </row>
    <row r="10" spans="1:26" ht="43.5" customHeight="1" x14ac:dyDescent="0.2">
      <c r="A10" s="1"/>
      <c r="B10" s="429"/>
      <c r="C10" s="427"/>
      <c r="D10" s="427"/>
      <c r="E10" s="427"/>
      <c r="F10" s="427"/>
      <c r="G10" s="427"/>
      <c r="H10" s="428"/>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432" t="s">
        <v>4</v>
      </c>
      <c r="D12" s="433"/>
      <c r="E12" s="434" t="s">
        <v>5</v>
      </c>
      <c r="F12" s="435"/>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440" t="s">
        <v>6</v>
      </c>
      <c r="D13" s="441"/>
      <c r="E13" s="436" t="s">
        <v>7</v>
      </c>
      <c r="F13" s="437"/>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442" t="s">
        <v>8</v>
      </c>
      <c r="D14" s="443"/>
      <c r="E14" s="444" t="s">
        <v>9</v>
      </c>
      <c r="F14" s="439"/>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442" t="s">
        <v>10</v>
      </c>
      <c r="D15" s="443"/>
      <c r="E15" s="444" t="s">
        <v>11</v>
      </c>
      <c r="F15" s="439"/>
      <c r="G15" s="1"/>
      <c r="H15" s="3"/>
      <c r="I15" s="1"/>
      <c r="J15" s="1"/>
      <c r="K15" s="1"/>
      <c r="L15" s="1"/>
      <c r="M15" s="1"/>
      <c r="N15" s="1"/>
      <c r="O15" s="1"/>
      <c r="P15" s="1"/>
      <c r="Q15" s="1"/>
      <c r="R15" s="1"/>
      <c r="S15" s="1"/>
      <c r="T15" s="1"/>
      <c r="U15" s="1"/>
      <c r="V15" s="1"/>
      <c r="W15" s="1"/>
      <c r="X15" s="1"/>
      <c r="Y15" s="1"/>
      <c r="Z15" s="1"/>
    </row>
    <row r="16" spans="1:26" ht="15.75" customHeight="1" x14ac:dyDescent="0.2">
      <c r="A16" s="1"/>
      <c r="B16" s="2"/>
      <c r="C16" s="445" t="s">
        <v>12</v>
      </c>
      <c r="D16" s="9" t="s">
        <v>13</v>
      </c>
      <c r="E16" s="444" t="s">
        <v>14</v>
      </c>
      <c r="F16" s="439"/>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446"/>
      <c r="D17" s="10" t="s">
        <v>15</v>
      </c>
      <c r="E17" s="438" t="s">
        <v>16</v>
      </c>
      <c r="F17" s="439"/>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447"/>
      <c r="D18" s="10" t="s">
        <v>17</v>
      </c>
      <c r="E18" s="438" t="s">
        <v>18</v>
      </c>
      <c r="F18" s="439"/>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448" t="s">
        <v>19</v>
      </c>
      <c r="D19" s="449"/>
      <c r="E19" s="450" t="s">
        <v>20</v>
      </c>
      <c r="F19" s="451"/>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431" t="s">
        <v>21</v>
      </c>
      <c r="C21" s="427"/>
      <c r="D21" s="427"/>
      <c r="E21" s="427"/>
      <c r="F21" s="427"/>
      <c r="G21" s="427"/>
      <c r="H21" s="428"/>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452" t="s">
        <v>5</v>
      </c>
      <c r="E23" s="453"/>
      <c r="F23" s="452" t="s">
        <v>23</v>
      </c>
      <c r="G23" s="453"/>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454" t="s">
        <v>25</v>
      </c>
      <c r="E24" s="453"/>
      <c r="F24" s="454" t="s">
        <v>26</v>
      </c>
      <c r="G24" s="453"/>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454" t="s">
        <v>28</v>
      </c>
      <c r="E25" s="453"/>
      <c r="F25" s="454" t="s">
        <v>29</v>
      </c>
      <c r="G25" s="453"/>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454" t="s">
        <v>31</v>
      </c>
      <c r="E26" s="453"/>
      <c r="F26" s="454" t="s">
        <v>32</v>
      </c>
      <c r="G26" s="453"/>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454" t="s">
        <v>34</v>
      </c>
      <c r="E27" s="453"/>
      <c r="F27" s="454" t="s">
        <v>35</v>
      </c>
      <c r="G27" s="453"/>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459"/>
      <c r="D29" s="456"/>
      <c r="E29" s="455"/>
      <c r="F29" s="456"/>
      <c r="G29" s="456"/>
      <c r="H29" s="22"/>
      <c r="I29" s="1"/>
      <c r="J29" s="1"/>
      <c r="K29" s="1"/>
      <c r="L29" s="1"/>
      <c r="M29" s="1"/>
      <c r="N29" s="1"/>
      <c r="O29" s="1"/>
      <c r="P29" s="1"/>
      <c r="Q29" s="1"/>
      <c r="R29" s="1"/>
      <c r="S29" s="1"/>
      <c r="T29" s="1"/>
      <c r="U29" s="1"/>
      <c r="V29" s="1"/>
      <c r="W29" s="1"/>
      <c r="X29" s="1"/>
      <c r="Y29" s="1"/>
      <c r="Z29" s="1"/>
    </row>
    <row r="30" spans="1:26" ht="27.75" customHeight="1" x14ac:dyDescent="0.2">
      <c r="A30" s="1"/>
      <c r="B30" s="431" t="s">
        <v>36</v>
      </c>
      <c r="C30" s="427"/>
      <c r="D30" s="427"/>
      <c r="E30" s="427"/>
      <c r="F30" s="427"/>
      <c r="G30" s="427"/>
      <c r="H30" s="428"/>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457"/>
      <c r="F31" s="427"/>
      <c r="G31" s="1"/>
      <c r="H31" s="3"/>
      <c r="I31" s="1"/>
      <c r="J31" s="1"/>
      <c r="K31" s="1"/>
      <c r="L31" s="1"/>
      <c r="M31" s="1"/>
      <c r="N31" s="1"/>
      <c r="O31" s="1"/>
      <c r="P31" s="1"/>
      <c r="Q31" s="1"/>
      <c r="R31" s="1"/>
      <c r="S31" s="1"/>
      <c r="T31" s="1"/>
      <c r="U31" s="1"/>
      <c r="V31" s="1"/>
      <c r="W31" s="1"/>
      <c r="X31" s="1"/>
      <c r="Y31" s="1"/>
      <c r="Z31" s="1"/>
    </row>
    <row r="32" spans="1:26" ht="15.75" customHeight="1" x14ac:dyDescent="0.2">
      <c r="A32" s="1"/>
      <c r="B32" s="458" t="s">
        <v>37</v>
      </c>
      <c r="C32" s="427"/>
      <c r="D32" s="427"/>
      <c r="E32" s="427"/>
      <c r="F32" s="427"/>
      <c r="G32" s="427"/>
      <c r="H32" s="428"/>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showGridLines="0" workbookViewId="0">
      <pane xSplit="1" ySplit="4" topLeftCell="B5" activePane="bottomRight" state="frozen"/>
      <selection pane="topRight" activeCell="B1" sqref="B1"/>
      <selection pane="bottomLeft" activeCell="A5" sqref="A5"/>
      <selection pane="bottomRight" activeCell="B5" sqref="B5"/>
    </sheetView>
  </sheetViews>
  <sheetFormatPr baseColWidth="10" defaultColWidth="12.5703125" defaultRowHeight="15" customHeight="1" x14ac:dyDescent="0.2"/>
  <cols>
    <col min="1" max="1" width="3.5703125" customWidth="1"/>
    <col min="2" max="2" width="36.42578125" customWidth="1"/>
    <col min="3" max="3" width="67.140625" customWidth="1"/>
    <col min="4" max="23" width="11.42578125" customWidth="1"/>
    <col min="24" max="26" width="14.42578125" customWidth="1"/>
  </cols>
  <sheetData>
    <row r="1" spans="1:23" ht="16.5" customHeight="1" x14ac:dyDescent="0.3">
      <c r="A1" s="27"/>
      <c r="B1" s="27"/>
      <c r="C1" s="28"/>
      <c r="D1" s="27"/>
      <c r="E1" s="27"/>
      <c r="F1" s="27"/>
      <c r="G1" s="27"/>
      <c r="H1" s="27"/>
      <c r="I1" s="27"/>
      <c r="J1" s="27"/>
      <c r="K1" s="27"/>
      <c r="L1" s="27"/>
      <c r="M1" s="27"/>
      <c r="N1" s="27"/>
      <c r="O1" s="27"/>
      <c r="P1" s="27"/>
      <c r="Q1" s="27"/>
      <c r="R1" s="27"/>
      <c r="S1" s="27"/>
      <c r="T1" s="27"/>
      <c r="U1" s="27"/>
      <c r="V1" s="27"/>
      <c r="W1" s="27"/>
    </row>
    <row r="2" spans="1:23" ht="16.5" customHeight="1" x14ac:dyDescent="0.3">
      <c r="A2" s="27"/>
      <c r="B2" s="460" t="s">
        <v>38</v>
      </c>
      <c r="C2" s="461"/>
      <c r="D2" s="29"/>
      <c r="E2" s="29"/>
      <c r="F2" s="29"/>
      <c r="G2" s="29"/>
      <c r="H2" s="29"/>
      <c r="I2" s="29"/>
      <c r="J2" s="29"/>
      <c r="K2" s="29"/>
      <c r="L2" s="29"/>
      <c r="M2" s="27"/>
      <c r="N2" s="27"/>
      <c r="O2" s="27"/>
      <c r="P2" s="27"/>
      <c r="Q2" s="27"/>
      <c r="R2" s="27"/>
      <c r="S2" s="27"/>
      <c r="T2" s="27"/>
      <c r="U2" s="27"/>
      <c r="V2" s="27"/>
      <c r="W2" s="27"/>
    </row>
    <row r="3" spans="1:23" ht="16.5" customHeight="1" x14ac:dyDescent="0.3">
      <c r="A3" s="27"/>
      <c r="B3" s="27"/>
      <c r="C3" s="28"/>
      <c r="D3" s="27"/>
      <c r="E3" s="27"/>
      <c r="F3" s="27"/>
      <c r="G3" s="27"/>
      <c r="H3" s="27"/>
      <c r="I3" s="27"/>
      <c r="J3" s="27"/>
      <c r="K3" s="27"/>
      <c r="L3" s="27"/>
      <c r="M3" s="27"/>
      <c r="N3" s="27"/>
      <c r="O3" s="27"/>
      <c r="P3" s="27"/>
      <c r="Q3" s="27"/>
      <c r="R3" s="27"/>
      <c r="S3" s="27"/>
      <c r="T3" s="27"/>
      <c r="U3" s="27"/>
      <c r="V3" s="27"/>
      <c r="W3" s="27"/>
    </row>
    <row r="4" spans="1:23" ht="16.5" customHeight="1" x14ac:dyDescent="0.3">
      <c r="A4" s="27"/>
      <c r="B4" s="30" t="s">
        <v>39</v>
      </c>
      <c r="C4" s="31" t="s">
        <v>5</v>
      </c>
      <c r="D4" s="27"/>
      <c r="E4" s="27"/>
      <c r="F4" s="27"/>
      <c r="G4" s="27"/>
      <c r="H4" s="27"/>
      <c r="I4" s="27"/>
      <c r="J4" s="27"/>
      <c r="K4" s="27"/>
      <c r="L4" s="27"/>
      <c r="M4" s="27"/>
      <c r="N4" s="27"/>
      <c r="O4" s="27"/>
      <c r="P4" s="27"/>
      <c r="Q4" s="27"/>
      <c r="R4" s="27"/>
      <c r="S4" s="27"/>
      <c r="T4" s="27"/>
      <c r="U4" s="27"/>
      <c r="V4" s="27"/>
      <c r="W4" s="27"/>
    </row>
    <row r="5" spans="1:23" ht="16.5" customHeight="1" x14ac:dyDescent="0.3">
      <c r="A5" s="27"/>
      <c r="B5" s="32" t="s">
        <v>40</v>
      </c>
      <c r="C5" s="33" t="s">
        <v>41</v>
      </c>
      <c r="D5" s="27"/>
      <c r="E5" s="27"/>
      <c r="F5" s="27"/>
      <c r="G5" s="27"/>
      <c r="H5" s="27"/>
      <c r="I5" s="27"/>
      <c r="J5" s="27"/>
      <c r="K5" s="27"/>
      <c r="L5" s="27"/>
      <c r="M5" s="27"/>
      <c r="N5" s="27"/>
      <c r="O5" s="27"/>
      <c r="P5" s="27"/>
      <c r="Q5" s="27"/>
      <c r="R5" s="27"/>
      <c r="S5" s="27"/>
      <c r="T5" s="27"/>
      <c r="U5" s="27"/>
      <c r="V5" s="27"/>
      <c r="W5" s="27"/>
    </row>
    <row r="6" spans="1:23" ht="46.5" customHeight="1" x14ac:dyDescent="0.3">
      <c r="A6" s="27"/>
      <c r="B6" s="34" t="s">
        <v>42</v>
      </c>
      <c r="C6" s="35" t="s">
        <v>43</v>
      </c>
      <c r="D6" s="27"/>
      <c r="E6" s="27"/>
      <c r="F6" s="27"/>
      <c r="G6" s="27"/>
      <c r="H6" s="27"/>
      <c r="I6" s="27"/>
      <c r="J6" s="27"/>
      <c r="K6" s="27"/>
      <c r="L6" s="27"/>
      <c r="M6" s="27"/>
      <c r="N6" s="27"/>
      <c r="O6" s="27"/>
      <c r="P6" s="27"/>
      <c r="Q6" s="27"/>
      <c r="R6" s="27"/>
      <c r="S6" s="27"/>
      <c r="T6" s="27"/>
      <c r="U6" s="27"/>
      <c r="V6" s="27"/>
      <c r="W6" s="27"/>
    </row>
    <row r="7" spans="1:23" ht="16.5" customHeight="1" x14ac:dyDescent="0.3">
      <c r="A7" s="27"/>
      <c r="B7" s="36" t="s">
        <v>44</v>
      </c>
      <c r="C7" s="37" t="s">
        <v>45</v>
      </c>
      <c r="D7" s="27"/>
      <c r="E7" s="27"/>
      <c r="F7" s="27"/>
      <c r="G7" s="27"/>
      <c r="H7" s="27"/>
      <c r="I7" s="27"/>
      <c r="J7" s="27"/>
      <c r="K7" s="27"/>
      <c r="L7" s="27"/>
      <c r="M7" s="27"/>
      <c r="N7" s="27"/>
      <c r="O7" s="27"/>
      <c r="P7" s="27"/>
      <c r="Q7" s="27"/>
      <c r="R7" s="27"/>
      <c r="S7" s="27"/>
      <c r="T7" s="27"/>
      <c r="U7" s="27"/>
      <c r="V7" s="27"/>
      <c r="W7" s="27"/>
    </row>
    <row r="8" spans="1:23" ht="16.5" customHeight="1" x14ac:dyDescent="0.3">
      <c r="A8" s="27"/>
      <c r="B8" s="36" t="s">
        <v>46</v>
      </c>
      <c r="C8" s="37" t="s">
        <v>47</v>
      </c>
      <c r="D8" s="27"/>
      <c r="E8" s="27"/>
      <c r="F8" s="27"/>
      <c r="G8" s="27"/>
      <c r="H8" s="27"/>
      <c r="I8" s="27"/>
      <c r="J8" s="27"/>
      <c r="K8" s="27"/>
      <c r="L8" s="27"/>
      <c r="M8" s="27"/>
      <c r="N8" s="27"/>
      <c r="O8" s="27"/>
      <c r="P8" s="27"/>
      <c r="Q8" s="27"/>
      <c r="R8" s="27"/>
      <c r="S8" s="27"/>
      <c r="T8" s="27"/>
      <c r="U8" s="27"/>
      <c r="V8" s="27"/>
      <c r="W8" s="27"/>
    </row>
    <row r="9" spans="1:23" ht="16.5" customHeight="1" x14ac:dyDescent="0.3">
      <c r="A9" s="27"/>
      <c r="B9" s="36" t="s">
        <v>48</v>
      </c>
      <c r="C9" s="37" t="s">
        <v>49</v>
      </c>
      <c r="D9" s="27"/>
      <c r="E9" s="27"/>
      <c r="F9" s="27"/>
      <c r="G9" s="27"/>
      <c r="H9" s="27"/>
      <c r="I9" s="27"/>
      <c r="J9" s="27"/>
      <c r="K9" s="27"/>
      <c r="L9" s="27"/>
      <c r="M9" s="27"/>
      <c r="N9" s="27"/>
      <c r="O9" s="27"/>
      <c r="P9" s="27"/>
      <c r="Q9" s="27"/>
      <c r="R9" s="27"/>
      <c r="S9" s="27"/>
      <c r="T9" s="27"/>
      <c r="U9" s="27"/>
      <c r="V9" s="27"/>
      <c r="W9" s="27"/>
    </row>
    <row r="10" spans="1:23" ht="16.5" customHeight="1" x14ac:dyDescent="0.3">
      <c r="A10" s="27"/>
      <c r="B10" s="36" t="s">
        <v>50</v>
      </c>
      <c r="C10" s="37" t="s">
        <v>51</v>
      </c>
      <c r="D10" s="27"/>
      <c r="E10" s="27"/>
      <c r="F10" s="27"/>
      <c r="G10" s="27"/>
      <c r="H10" s="27"/>
      <c r="I10" s="27"/>
      <c r="J10" s="27"/>
      <c r="K10" s="27"/>
      <c r="L10" s="27"/>
      <c r="M10" s="27"/>
      <c r="N10" s="27"/>
      <c r="O10" s="27"/>
      <c r="P10" s="27"/>
      <c r="Q10" s="27"/>
      <c r="R10" s="27"/>
      <c r="S10" s="27"/>
      <c r="T10" s="27"/>
      <c r="U10" s="27"/>
      <c r="V10" s="27"/>
      <c r="W10" s="27"/>
    </row>
    <row r="11" spans="1:23" ht="16.5" customHeight="1" x14ac:dyDescent="0.3">
      <c r="A11" s="27"/>
      <c r="B11" s="36" t="s">
        <v>52</v>
      </c>
      <c r="C11" s="37" t="s">
        <v>53</v>
      </c>
      <c r="D11" s="27"/>
      <c r="E11" s="27"/>
      <c r="F11" s="27"/>
      <c r="G11" s="27"/>
      <c r="H11" s="27"/>
      <c r="I11" s="27"/>
      <c r="J11" s="27"/>
      <c r="K11" s="27"/>
      <c r="L11" s="27"/>
      <c r="M11" s="27"/>
      <c r="N11" s="27"/>
      <c r="O11" s="27"/>
      <c r="P11" s="27"/>
      <c r="Q11" s="27"/>
      <c r="R11" s="27"/>
      <c r="S11" s="27"/>
      <c r="T11" s="27"/>
      <c r="U11" s="27"/>
      <c r="V11" s="27"/>
      <c r="W11" s="27"/>
    </row>
    <row r="12" spans="1:23" ht="16.5" customHeight="1" x14ac:dyDescent="0.3">
      <c r="A12" s="27"/>
      <c r="B12" s="36" t="s">
        <v>54</v>
      </c>
      <c r="C12" s="37" t="s">
        <v>55</v>
      </c>
      <c r="D12" s="27"/>
      <c r="E12" s="27"/>
      <c r="F12" s="27"/>
      <c r="G12" s="27"/>
      <c r="H12" s="27"/>
      <c r="I12" s="27"/>
      <c r="J12" s="27"/>
      <c r="K12" s="27"/>
      <c r="L12" s="27"/>
      <c r="M12" s="27"/>
      <c r="N12" s="27"/>
      <c r="O12" s="27"/>
      <c r="P12" s="27"/>
      <c r="Q12" s="27"/>
      <c r="R12" s="27"/>
      <c r="S12" s="27"/>
      <c r="T12" s="27"/>
      <c r="U12" s="27"/>
      <c r="V12" s="27"/>
      <c r="W12" s="27"/>
    </row>
    <row r="13" spans="1:23" ht="16.5" customHeight="1" x14ac:dyDescent="0.3">
      <c r="A13" s="27"/>
      <c r="B13" s="36" t="s">
        <v>56</v>
      </c>
      <c r="C13" s="37" t="s">
        <v>57</v>
      </c>
      <c r="D13" s="27"/>
      <c r="E13" s="27"/>
      <c r="F13" s="27"/>
      <c r="G13" s="27"/>
      <c r="H13" s="27"/>
      <c r="I13" s="27"/>
      <c r="J13" s="27"/>
      <c r="K13" s="27"/>
      <c r="L13" s="27"/>
      <c r="M13" s="27"/>
      <c r="N13" s="27"/>
      <c r="O13" s="27"/>
      <c r="P13" s="27"/>
      <c r="Q13" s="27"/>
      <c r="R13" s="27"/>
      <c r="S13" s="27"/>
      <c r="T13" s="27"/>
      <c r="U13" s="27"/>
      <c r="V13" s="27"/>
      <c r="W13" s="27"/>
    </row>
    <row r="14" spans="1:23" ht="16.5" customHeight="1" x14ac:dyDescent="0.3">
      <c r="A14" s="27"/>
      <c r="B14" s="36" t="s">
        <v>58</v>
      </c>
      <c r="C14" s="37" t="s">
        <v>59</v>
      </c>
      <c r="D14" s="27"/>
      <c r="E14" s="27"/>
      <c r="F14" s="27"/>
      <c r="G14" s="27"/>
      <c r="H14" s="27"/>
      <c r="I14" s="27"/>
      <c r="J14" s="27"/>
      <c r="K14" s="27"/>
      <c r="L14" s="27"/>
      <c r="M14" s="27"/>
      <c r="N14" s="27"/>
      <c r="O14" s="27"/>
      <c r="P14" s="27"/>
      <c r="Q14" s="27"/>
      <c r="R14" s="27"/>
      <c r="S14" s="27"/>
      <c r="T14" s="27"/>
      <c r="U14" s="27"/>
      <c r="V14" s="27"/>
      <c r="W14" s="27"/>
    </row>
    <row r="15" spans="1:23" ht="16.5" customHeight="1" x14ac:dyDescent="0.3">
      <c r="A15" s="27"/>
      <c r="B15" s="36" t="s">
        <v>60</v>
      </c>
      <c r="C15" s="37" t="s">
        <v>61</v>
      </c>
      <c r="D15" s="27"/>
      <c r="E15" s="27"/>
      <c r="F15" s="27"/>
      <c r="G15" s="27"/>
      <c r="H15" s="27"/>
      <c r="I15" s="27"/>
      <c r="J15" s="27"/>
      <c r="K15" s="27"/>
      <c r="L15" s="27"/>
      <c r="M15" s="27"/>
      <c r="N15" s="27"/>
      <c r="O15" s="27"/>
      <c r="P15" s="27"/>
      <c r="Q15" s="27"/>
      <c r="R15" s="27"/>
      <c r="S15" s="27"/>
      <c r="T15" s="27"/>
      <c r="U15" s="27"/>
      <c r="V15" s="27"/>
      <c r="W15" s="27"/>
    </row>
    <row r="16" spans="1:23" ht="16.5" customHeight="1" x14ac:dyDescent="0.3">
      <c r="A16" s="27"/>
      <c r="B16" s="36" t="s">
        <v>62</v>
      </c>
      <c r="C16" s="37" t="s">
        <v>63</v>
      </c>
      <c r="D16" s="27"/>
      <c r="E16" s="27"/>
      <c r="F16" s="27"/>
      <c r="G16" s="27"/>
      <c r="H16" s="27"/>
      <c r="I16" s="27"/>
      <c r="J16" s="27"/>
      <c r="K16" s="27"/>
      <c r="L16" s="27"/>
      <c r="M16" s="27"/>
      <c r="N16" s="27"/>
      <c r="O16" s="27"/>
      <c r="P16" s="27"/>
      <c r="Q16" s="27"/>
      <c r="R16" s="27"/>
      <c r="S16" s="27"/>
      <c r="T16" s="27"/>
      <c r="U16" s="27"/>
      <c r="V16" s="27"/>
      <c r="W16" s="27"/>
    </row>
    <row r="17" spans="1:23" ht="16.5" customHeight="1" x14ac:dyDescent="0.3">
      <c r="A17" s="27"/>
      <c r="B17" s="36" t="s">
        <v>64</v>
      </c>
      <c r="C17" s="37" t="s">
        <v>65</v>
      </c>
      <c r="D17" s="27"/>
      <c r="E17" s="27"/>
      <c r="F17" s="27"/>
      <c r="G17" s="27"/>
      <c r="H17" s="27"/>
      <c r="I17" s="27"/>
      <c r="J17" s="27"/>
      <c r="K17" s="27"/>
      <c r="L17" s="27"/>
      <c r="M17" s="27"/>
      <c r="N17" s="27"/>
      <c r="O17" s="27"/>
      <c r="P17" s="27"/>
      <c r="Q17" s="27"/>
      <c r="R17" s="27"/>
      <c r="S17" s="27"/>
      <c r="T17" s="27"/>
      <c r="U17" s="27"/>
      <c r="V17" s="27"/>
      <c r="W17" s="27"/>
    </row>
    <row r="18" spans="1:23" ht="16.5" customHeight="1" x14ac:dyDescent="0.3">
      <c r="A18" s="27"/>
      <c r="B18" s="36" t="s">
        <v>66</v>
      </c>
      <c r="C18" s="37" t="s">
        <v>67</v>
      </c>
      <c r="D18" s="27"/>
      <c r="E18" s="27"/>
      <c r="F18" s="27"/>
      <c r="G18" s="27"/>
      <c r="H18" s="27"/>
      <c r="I18" s="27"/>
      <c r="J18" s="27"/>
      <c r="K18" s="27"/>
      <c r="L18" s="27"/>
      <c r="M18" s="27"/>
      <c r="N18" s="27"/>
      <c r="O18" s="27"/>
      <c r="P18" s="27"/>
      <c r="Q18" s="27"/>
      <c r="R18" s="27"/>
      <c r="S18" s="27"/>
      <c r="T18" s="27"/>
      <c r="U18" s="27"/>
      <c r="V18" s="27"/>
      <c r="W18" s="27"/>
    </row>
    <row r="19" spans="1:23" ht="16.5" customHeight="1" x14ac:dyDescent="0.3">
      <c r="A19" s="27"/>
      <c r="B19" s="36" t="s">
        <v>68</v>
      </c>
      <c r="C19" s="37" t="s">
        <v>69</v>
      </c>
      <c r="D19" s="27"/>
      <c r="E19" s="27"/>
      <c r="F19" s="27"/>
      <c r="G19" s="27"/>
      <c r="H19" s="27"/>
      <c r="I19" s="27"/>
      <c r="J19" s="27"/>
      <c r="K19" s="27"/>
      <c r="L19" s="27"/>
      <c r="M19" s="27"/>
      <c r="N19" s="27"/>
      <c r="O19" s="27"/>
      <c r="P19" s="27"/>
      <c r="Q19" s="27"/>
      <c r="R19" s="27"/>
      <c r="S19" s="27"/>
      <c r="T19" s="27"/>
      <c r="U19" s="27"/>
      <c r="V19" s="27"/>
      <c r="W19" s="27"/>
    </row>
    <row r="20" spans="1:23" ht="16.5" customHeight="1" x14ac:dyDescent="0.3">
      <c r="A20" s="27"/>
      <c r="B20" s="36" t="s">
        <v>70</v>
      </c>
      <c r="C20" s="37" t="s">
        <v>71</v>
      </c>
      <c r="D20" s="27"/>
      <c r="E20" s="27"/>
      <c r="F20" s="27"/>
      <c r="G20" s="27"/>
      <c r="H20" s="27"/>
      <c r="I20" s="27"/>
      <c r="J20" s="27"/>
      <c r="K20" s="27"/>
      <c r="L20" s="27"/>
      <c r="M20" s="27"/>
      <c r="N20" s="27"/>
      <c r="O20" s="27"/>
      <c r="P20" s="27"/>
      <c r="Q20" s="27"/>
      <c r="R20" s="27"/>
      <c r="S20" s="27"/>
      <c r="T20" s="27"/>
      <c r="U20" s="27"/>
      <c r="V20" s="27"/>
      <c r="W20" s="27"/>
    </row>
    <row r="21" spans="1:23" ht="16.5" customHeight="1" x14ac:dyDescent="0.3">
      <c r="A21" s="27"/>
      <c r="B21" s="36" t="s">
        <v>72</v>
      </c>
      <c r="C21" s="37" t="s">
        <v>73</v>
      </c>
      <c r="D21" s="27"/>
      <c r="E21" s="27"/>
      <c r="F21" s="27"/>
      <c r="G21" s="27"/>
      <c r="H21" s="27"/>
      <c r="I21" s="27"/>
      <c r="J21" s="27"/>
      <c r="K21" s="27"/>
      <c r="L21" s="27"/>
      <c r="M21" s="27"/>
      <c r="N21" s="27"/>
      <c r="O21" s="27"/>
      <c r="P21" s="27"/>
      <c r="Q21" s="27"/>
      <c r="R21" s="27"/>
      <c r="S21" s="27"/>
      <c r="T21" s="27"/>
      <c r="U21" s="27"/>
      <c r="V21" s="27"/>
      <c r="W21" s="27"/>
    </row>
    <row r="22" spans="1:23" ht="16.5" customHeight="1" x14ac:dyDescent="0.3">
      <c r="A22" s="27"/>
      <c r="B22" s="36" t="s">
        <v>74</v>
      </c>
      <c r="C22" s="37" t="s">
        <v>75</v>
      </c>
      <c r="D22" s="27"/>
      <c r="E22" s="27"/>
      <c r="F22" s="27"/>
      <c r="G22" s="27"/>
      <c r="H22" s="27"/>
      <c r="I22" s="27"/>
      <c r="J22" s="27"/>
      <c r="K22" s="27"/>
      <c r="L22" s="27"/>
      <c r="M22" s="27"/>
      <c r="N22" s="27"/>
      <c r="O22" s="27"/>
      <c r="P22" s="27"/>
      <c r="Q22" s="27"/>
      <c r="R22" s="27"/>
      <c r="S22" s="27"/>
      <c r="T22" s="27"/>
      <c r="U22" s="27"/>
      <c r="V22" s="27"/>
      <c r="W22" s="27"/>
    </row>
    <row r="23" spans="1:23" ht="16.5" customHeight="1" x14ac:dyDescent="0.3">
      <c r="A23" s="27"/>
      <c r="B23" s="36" t="s">
        <v>76</v>
      </c>
      <c r="C23" s="37" t="s">
        <v>77</v>
      </c>
      <c r="D23" s="27"/>
      <c r="E23" s="27"/>
      <c r="F23" s="27"/>
      <c r="G23" s="27"/>
      <c r="H23" s="27"/>
      <c r="I23" s="27"/>
      <c r="J23" s="27"/>
      <c r="K23" s="27"/>
      <c r="L23" s="27"/>
      <c r="M23" s="27"/>
      <c r="N23" s="27"/>
      <c r="O23" s="27"/>
      <c r="P23" s="27"/>
      <c r="Q23" s="27"/>
      <c r="R23" s="27"/>
      <c r="S23" s="27"/>
      <c r="T23" s="27"/>
      <c r="U23" s="27"/>
      <c r="V23" s="27"/>
      <c r="W23" s="27"/>
    </row>
    <row r="24" spans="1:23" ht="16.5" customHeight="1" x14ac:dyDescent="0.3">
      <c r="A24" s="27"/>
      <c r="B24" s="36" t="s">
        <v>78</v>
      </c>
      <c r="C24" s="37" t="s">
        <v>79</v>
      </c>
      <c r="D24" s="27"/>
      <c r="E24" s="27"/>
      <c r="F24" s="27"/>
      <c r="G24" s="27"/>
      <c r="H24" s="27"/>
      <c r="I24" s="27"/>
      <c r="J24" s="27"/>
      <c r="K24" s="27"/>
      <c r="L24" s="27"/>
      <c r="M24" s="27"/>
      <c r="N24" s="27"/>
      <c r="O24" s="27"/>
      <c r="P24" s="27"/>
      <c r="Q24" s="27"/>
      <c r="R24" s="27"/>
      <c r="S24" s="27"/>
      <c r="T24" s="27"/>
      <c r="U24" s="27"/>
      <c r="V24" s="27"/>
      <c r="W24" s="27"/>
    </row>
    <row r="25" spans="1:23" ht="16.5" customHeight="1" x14ac:dyDescent="0.3">
      <c r="A25" s="27"/>
      <c r="B25" s="36" t="s">
        <v>80</v>
      </c>
      <c r="C25" s="37" t="s">
        <v>81</v>
      </c>
      <c r="D25" s="27"/>
      <c r="E25" s="27"/>
      <c r="F25" s="27"/>
      <c r="G25" s="27"/>
      <c r="H25" s="27"/>
      <c r="I25" s="27"/>
      <c r="J25" s="27"/>
      <c r="K25" s="27"/>
      <c r="L25" s="27"/>
      <c r="M25" s="27"/>
      <c r="N25" s="27"/>
      <c r="O25" s="27"/>
      <c r="P25" s="27"/>
      <c r="Q25" s="27"/>
      <c r="R25" s="27"/>
      <c r="S25" s="27"/>
      <c r="T25" s="27"/>
      <c r="U25" s="27"/>
      <c r="V25" s="27"/>
      <c r="W25" s="27"/>
    </row>
    <row r="26" spans="1:23" ht="16.5" customHeight="1" x14ac:dyDescent="0.3">
      <c r="A26" s="27"/>
      <c r="B26" s="36" t="s">
        <v>82</v>
      </c>
      <c r="C26" s="37" t="s">
        <v>83</v>
      </c>
      <c r="D26" s="27"/>
      <c r="E26" s="27"/>
      <c r="F26" s="27"/>
      <c r="G26" s="27"/>
      <c r="H26" s="27"/>
      <c r="I26" s="27"/>
      <c r="J26" s="27"/>
      <c r="K26" s="27"/>
      <c r="L26" s="27"/>
      <c r="M26" s="27"/>
      <c r="N26" s="27"/>
      <c r="O26" s="27"/>
      <c r="P26" s="27"/>
      <c r="Q26" s="27"/>
      <c r="R26" s="27"/>
      <c r="S26" s="27"/>
      <c r="T26" s="27"/>
      <c r="U26" s="27"/>
      <c r="V26" s="27"/>
      <c r="W26" s="27"/>
    </row>
    <row r="27" spans="1:23" ht="16.5" customHeight="1" x14ac:dyDescent="0.3">
      <c r="A27" s="27"/>
      <c r="B27" s="36" t="s">
        <v>84</v>
      </c>
      <c r="C27" s="37" t="s">
        <v>85</v>
      </c>
      <c r="D27" s="27"/>
      <c r="E27" s="27"/>
      <c r="F27" s="27"/>
      <c r="G27" s="27"/>
      <c r="H27" s="27"/>
      <c r="I27" s="27"/>
      <c r="J27" s="27"/>
      <c r="K27" s="27"/>
      <c r="L27" s="27"/>
      <c r="M27" s="27"/>
      <c r="N27" s="27"/>
      <c r="O27" s="27"/>
      <c r="P27" s="27"/>
      <c r="Q27" s="27"/>
      <c r="R27" s="27"/>
      <c r="S27" s="27"/>
      <c r="T27" s="27"/>
      <c r="U27" s="27"/>
      <c r="V27" s="27"/>
      <c r="W27" s="27"/>
    </row>
    <row r="28" spans="1:23" ht="16.5" customHeight="1" x14ac:dyDescent="0.3">
      <c r="A28" s="27"/>
      <c r="B28" s="36" t="s">
        <v>27</v>
      </c>
      <c r="C28" s="37" t="s">
        <v>86</v>
      </c>
      <c r="D28" s="27"/>
      <c r="E28" s="27"/>
      <c r="F28" s="27"/>
      <c r="G28" s="27"/>
      <c r="H28" s="27"/>
      <c r="I28" s="27"/>
      <c r="J28" s="27"/>
      <c r="K28" s="27"/>
      <c r="L28" s="27"/>
      <c r="M28" s="27"/>
      <c r="N28" s="27"/>
      <c r="O28" s="27"/>
      <c r="P28" s="27"/>
      <c r="Q28" s="27"/>
      <c r="R28" s="27"/>
      <c r="S28" s="27"/>
      <c r="T28" s="27"/>
      <c r="U28" s="27"/>
      <c r="V28" s="27"/>
      <c r="W28" s="27"/>
    </row>
    <row r="29" spans="1:23" ht="16.5" customHeight="1" x14ac:dyDescent="0.3">
      <c r="A29" s="27"/>
      <c r="B29" s="36" t="s">
        <v>87</v>
      </c>
      <c r="C29" s="37" t="s">
        <v>88</v>
      </c>
      <c r="D29" s="27"/>
      <c r="E29" s="27"/>
      <c r="F29" s="27"/>
      <c r="G29" s="27"/>
      <c r="H29" s="27"/>
      <c r="I29" s="27"/>
      <c r="J29" s="27"/>
      <c r="K29" s="27"/>
      <c r="L29" s="27"/>
      <c r="M29" s="27"/>
      <c r="N29" s="27"/>
      <c r="O29" s="27"/>
      <c r="P29" s="27"/>
      <c r="Q29" s="27"/>
      <c r="R29" s="27"/>
      <c r="S29" s="27"/>
      <c r="T29" s="27"/>
      <c r="U29" s="27"/>
      <c r="V29" s="27"/>
      <c r="W29" s="27"/>
    </row>
    <row r="30" spans="1:23" ht="16.5" customHeight="1" x14ac:dyDescent="0.3">
      <c r="A30" s="27"/>
      <c r="B30" s="36" t="s">
        <v>89</v>
      </c>
      <c r="C30" s="37" t="s">
        <v>90</v>
      </c>
      <c r="D30" s="27"/>
      <c r="E30" s="27"/>
      <c r="F30" s="27"/>
      <c r="G30" s="27"/>
      <c r="H30" s="27"/>
      <c r="I30" s="27"/>
      <c r="J30" s="27"/>
      <c r="K30" s="27"/>
      <c r="L30" s="27"/>
      <c r="M30" s="27"/>
      <c r="N30" s="27"/>
      <c r="O30" s="27"/>
      <c r="P30" s="27"/>
      <c r="Q30" s="27"/>
      <c r="R30" s="27"/>
      <c r="S30" s="27"/>
      <c r="T30" s="27"/>
      <c r="U30" s="27"/>
      <c r="V30" s="27"/>
      <c r="W30" s="27"/>
    </row>
    <row r="31" spans="1:23" ht="16.5" customHeight="1" x14ac:dyDescent="0.3">
      <c r="A31" s="27"/>
      <c r="B31" s="36" t="s">
        <v>91</v>
      </c>
      <c r="C31" s="37" t="s">
        <v>92</v>
      </c>
      <c r="D31" s="27"/>
      <c r="E31" s="27"/>
      <c r="F31" s="27"/>
      <c r="G31" s="27"/>
      <c r="H31" s="27"/>
      <c r="I31" s="27"/>
      <c r="J31" s="27"/>
      <c r="K31" s="27"/>
      <c r="L31" s="27"/>
      <c r="M31" s="27"/>
      <c r="N31" s="27"/>
      <c r="O31" s="27"/>
      <c r="P31" s="27"/>
      <c r="Q31" s="27"/>
      <c r="R31" s="27"/>
      <c r="S31" s="27"/>
      <c r="T31" s="27"/>
      <c r="U31" s="27"/>
      <c r="V31" s="27"/>
      <c r="W31" s="27"/>
    </row>
    <row r="32" spans="1:23" ht="16.5" customHeight="1" x14ac:dyDescent="0.3">
      <c r="A32" s="27"/>
      <c r="B32" s="36" t="s">
        <v>93</v>
      </c>
      <c r="C32" s="37" t="s">
        <v>94</v>
      </c>
      <c r="D32" s="27"/>
      <c r="E32" s="27"/>
      <c r="F32" s="27"/>
      <c r="G32" s="27"/>
      <c r="H32" s="27"/>
      <c r="I32" s="27"/>
      <c r="J32" s="27"/>
      <c r="K32" s="27"/>
      <c r="L32" s="27"/>
      <c r="M32" s="27"/>
      <c r="N32" s="27"/>
      <c r="O32" s="27"/>
      <c r="P32" s="27"/>
      <c r="Q32" s="27"/>
      <c r="R32" s="27"/>
      <c r="S32" s="27"/>
      <c r="T32" s="27"/>
      <c r="U32" s="27"/>
      <c r="V32" s="27"/>
      <c r="W32" s="27"/>
    </row>
    <row r="33" spans="1:23" ht="16.5" customHeight="1" x14ac:dyDescent="0.3">
      <c r="A33" s="27"/>
      <c r="B33" s="36" t="s">
        <v>95</v>
      </c>
      <c r="C33" s="37" t="s">
        <v>96</v>
      </c>
      <c r="D33" s="27"/>
      <c r="E33" s="27"/>
      <c r="F33" s="27"/>
      <c r="G33" s="27"/>
      <c r="H33" s="27"/>
      <c r="I33" s="27"/>
      <c r="J33" s="27"/>
      <c r="K33" s="27"/>
      <c r="L33" s="27"/>
      <c r="M33" s="27"/>
      <c r="N33" s="27"/>
      <c r="O33" s="27"/>
      <c r="P33" s="27"/>
      <c r="Q33" s="27"/>
      <c r="R33" s="27"/>
      <c r="S33" s="27"/>
      <c r="T33" s="27"/>
      <c r="U33" s="27"/>
      <c r="V33" s="27"/>
      <c r="W33" s="27"/>
    </row>
    <row r="34" spans="1:23" ht="16.5" customHeight="1" x14ac:dyDescent="0.3">
      <c r="A34" s="27"/>
      <c r="B34" s="36" t="s">
        <v>97</v>
      </c>
      <c r="C34" s="37" t="s">
        <v>98</v>
      </c>
      <c r="D34" s="27"/>
      <c r="E34" s="27"/>
      <c r="F34" s="27"/>
      <c r="G34" s="27"/>
      <c r="H34" s="27"/>
      <c r="I34" s="27"/>
      <c r="J34" s="27"/>
      <c r="K34" s="27"/>
      <c r="L34" s="27"/>
      <c r="M34" s="27"/>
      <c r="N34" s="27"/>
      <c r="O34" s="27"/>
      <c r="P34" s="27"/>
      <c r="Q34" s="27"/>
      <c r="R34" s="27"/>
      <c r="S34" s="27"/>
      <c r="T34" s="27"/>
      <c r="U34" s="27"/>
      <c r="V34" s="27"/>
      <c r="W34" s="27"/>
    </row>
    <row r="35" spans="1:23" ht="16.5" customHeight="1" x14ac:dyDescent="0.3">
      <c r="A35" s="27"/>
      <c r="B35" s="36" t="s">
        <v>99</v>
      </c>
      <c r="C35" s="37" t="s">
        <v>100</v>
      </c>
      <c r="D35" s="27"/>
      <c r="E35" s="27"/>
      <c r="F35" s="27"/>
      <c r="G35" s="27"/>
      <c r="H35" s="27"/>
      <c r="I35" s="27"/>
      <c r="J35" s="27"/>
      <c r="K35" s="27"/>
      <c r="L35" s="27"/>
      <c r="M35" s="27"/>
      <c r="N35" s="27"/>
      <c r="O35" s="27"/>
      <c r="P35" s="27"/>
      <c r="Q35" s="27"/>
      <c r="R35" s="27"/>
      <c r="S35" s="27"/>
      <c r="T35" s="27"/>
      <c r="U35" s="27"/>
      <c r="V35" s="27"/>
      <c r="W35" s="27"/>
    </row>
    <row r="36" spans="1:23" ht="16.5" customHeight="1" x14ac:dyDescent="0.3">
      <c r="A36" s="27"/>
      <c r="B36" s="36" t="s">
        <v>101</v>
      </c>
      <c r="C36" s="37" t="s">
        <v>102</v>
      </c>
      <c r="D36" s="27"/>
      <c r="E36" s="27"/>
      <c r="F36" s="27"/>
      <c r="G36" s="27"/>
      <c r="H36" s="27"/>
      <c r="I36" s="27"/>
      <c r="J36" s="27"/>
      <c r="K36" s="27"/>
      <c r="L36" s="27"/>
      <c r="M36" s="27"/>
      <c r="N36" s="27"/>
      <c r="O36" s="27"/>
      <c r="P36" s="27"/>
      <c r="Q36" s="27"/>
      <c r="R36" s="27"/>
      <c r="S36" s="27"/>
      <c r="T36" s="27"/>
      <c r="U36" s="27"/>
      <c r="V36" s="27"/>
      <c r="W36" s="27"/>
    </row>
    <row r="37" spans="1:23" ht="16.5" customHeight="1" x14ac:dyDescent="0.3">
      <c r="A37" s="27"/>
      <c r="B37" s="36" t="s">
        <v>103</v>
      </c>
      <c r="C37" s="37" t="s">
        <v>104</v>
      </c>
      <c r="D37" s="27"/>
      <c r="E37" s="27"/>
      <c r="F37" s="27"/>
      <c r="G37" s="27"/>
      <c r="H37" s="27"/>
      <c r="I37" s="27"/>
      <c r="J37" s="27"/>
      <c r="K37" s="27"/>
      <c r="L37" s="27"/>
      <c r="M37" s="27"/>
      <c r="N37" s="27"/>
      <c r="O37" s="27"/>
      <c r="P37" s="27"/>
      <c r="Q37" s="27"/>
      <c r="R37" s="27"/>
      <c r="S37" s="27"/>
      <c r="T37" s="27"/>
      <c r="U37" s="27"/>
      <c r="V37" s="27"/>
      <c r="W37" s="27"/>
    </row>
    <row r="38" spans="1:23" ht="16.5" customHeight="1" x14ac:dyDescent="0.3">
      <c r="A38" s="27"/>
      <c r="B38" s="36" t="s">
        <v>105</v>
      </c>
      <c r="C38" s="37" t="s">
        <v>106</v>
      </c>
      <c r="D38" s="27"/>
      <c r="E38" s="27"/>
      <c r="F38" s="27"/>
      <c r="G38" s="27"/>
      <c r="H38" s="27"/>
      <c r="I38" s="27"/>
      <c r="J38" s="27"/>
      <c r="K38" s="27"/>
      <c r="L38" s="27"/>
      <c r="M38" s="27"/>
      <c r="N38" s="27"/>
      <c r="O38" s="27"/>
      <c r="P38" s="27"/>
      <c r="Q38" s="27"/>
      <c r="R38" s="27"/>
      <c r="S38" s="27"/>
      <c r="T38" s="27"/>
      <c r="U38" s="27"/>
      <c r="V38" s="27"/>
      <c r="W38" s="27"/>
    </row>
    <row r="39" spans="1:23" ht="82.5" customHeight="1" x14ac:dyDescent="0.3">
      <c r="A39" s="27"/>
      <c r="B39" s="36" t="s">
        <v>107</v>
      </c>
      <c r="C39" s="37" t="s">
        <v>108</v>
      </c>
      <c r="D39" s="27"/>
      <c r="E39" s="27"/>
      <c r="F39" s="27"/>
      <c r="G39" s="27"/>
      <c r="H39" s="27"/>
      <c r="I39" s="27"/>
      <c r="J39" s="27"/>
      <c r="K39" s="27"/>
      <c r="L39" s="27"/>
      <c r="M39" s="27"/>
      <c r="N39" s="27"/>
      <c r="O39" s="27"/>
      <c r="P39" s="27"/>
      <c r="Q39" s="27"/>
      <c r="R39" s="27"/>
      <c r="S39" s="27"/>
      <c r="T39" s="27"/>
      <c r="U39" s="27"/>
      <c r="V39" s="27"/>
      <c r="W39" s="27"/>
    </row>
    <row r="40" spans="1:23" ht="16.5" customHeight="1" x14ac:dyDescent="0.3">
      <c r="A40" s="27"/>
      <c r="B40" s="27"/>
      <c r="C40" s="28"/>
      <c r="D40" s="27"/>
      <c r="E40" s="27"/>
      <c r="F40" s="27"/>
      <c r="G40" s="27"/>
      <c r="H40" s="27"/>
      <c r="I40" s="27"/>
      <c r="J40" s="27"/>
      <c r="K40" s="27"/>
      <c r="L40" s="27"/>
      <c r="M40" s="27"/>
      <c r="N40" s="27"/>
      <c r="O40" s="27"/>
      <c r="P40" s="27"/>
      <c r="Q40" s="27"/>
      <c r="R40" s="27"/>
      <c r="S40" s="27"/>
      <c r="T40" s="27"/>
      <c r="U40" s="27"/>
      <c r="V40" s="27"/>
      <c r="W40" s="27"/>
    </row>
    <row r="41" spans="1:23" ht="16.5" customHeight="1" x14ac:dyDescent="0.3">
      <c r="A41" s="27"/>
      <c r="B41" s="27"/>
      <c r="C41" s="28"/>
      <c r="D41" s="27"/>
      <c r="E41" s="27"/>
      <c r="F41" s="27"/>
      <c r="G41" s="27"/>
      <c r="H41" s="27"/>
      <c r="I41" s="27"/>
      <c r="J41" s="27"/>
      <c r="K41" s="27"/>
      <c r="L41" s="27"/>
      <c r="M41" s="27"/>
      <c r="N41" s="27"/>
      <c r="O41" s="27"/>
      <c r="P41" s="27"/>
      <c r="Q41" s="27"/>
      <c r="R41" s="27"/>
      <c r="S41" s="27"/>
      <c r="T41" s="27"/>
      <c r="U41" s="27"/>
      <c r="V41" s="27"/>
      <c r="W41" s="27"/>
    </row>
    <row r="42" spans="1:23" ht="16.5" customHeight="1" x14ac:dyDescent="0.3">
      <c r="A42" s="27"/>
      <c r="B42" s="27"/>
      <c r="C42" s="28"/>
      <c r="D42" s="27"/>
      <c r="E42" s="27"/>
      <c r="F42" s="27"/>
      <c r="G42" s="27"/>
      <c r="H42" s="27"/>
      <c r="I42" s="27"/>
      <c r="J42" s="27"/>
      <c r="K42" s="27"/>
      <c r="L42" s="27"/>
      <c r="M42" s="27"/>
      <c r="N42" s="27"/>
      <c r="O42" s="27"/>
      <c r="P42" s="27"/>
      <c r="Q42" s="27"/>
      <c r="R42" s="27"/>
      <c r="S42" s="27"/>
      <c r="T42" s="27"/>
      <c r="U42" s="27"/>
      <c r="V42" s="27"/>
      <c r="W42" s="27"/>
    </row>
    <row r="43" spans="1:23" ht="16.5" customHeight="1" x14ac:dyDescent="0.3">
      <c r="A43" s="27"/>
      <c r="B43" s="27"/>
      <c r="C43" s="28"/>
      <c r="D43" s="27"/>
      <c r="E43" s="27"/>
      <c r="F43" s="27"/>
      <c r="G43" s="27"/>
      <c r="H43" s="27"/>
      <c r="I43" s="27"/>
      <c r="J43" s="27"/>
      <c r="K43" s="27"/>
      <c r="L43" s="27"/>
      <c r="M43" s="27"/>
      <c r="N43" s="27"/>
      <c r="O43" s="27"/>
      <c r="P43" s="27"/>
      <c r="Q43" s="27"/>
      <c r="R43" s="27"/>
      <c r="S43" s="27"/>
      <c r="T43" s="27"/>
      <c r="U43" s="27"/>
      <c r="V43" s="27"/>
      <c r="W43" s="27"/>
    </row>
    <row r="44" spans="1:23" ht="16.5" customHeight="1" x14ac:dyDescent="0.3">
      <c r="A44" s="27"/>
      <c r="B44" s="27"/>
      <c r="C44" s="28"/>
      <c r="D44" s="27"/>
      <c r="E44" s="27"/>
      <c r="F44" s="27"/>
      <c r="G44" s="27"/>
      <c r="H44" s="27"/>
      <c r="I44" s="27"/>
      <c r="J44" s="27"/>
      <c r="K44" s="27"/>
      <c r="L44" s="27"/>
      <c r="M44" s="27"/>
      <c r="N44" s="27"/>
      <c r="O44" s="27"/>
      <c r="P44" s="27"/>
      <c r="Q44" s="27"/>
      <c r="R44" s="27"/>
      <c r="S44" s="27"/>
      <c r="T44" s="27"/>
      <c r="U44" s="27"/>
      <c r="V44" s="27"/>
      <c r="W44" s="27"/>
    </row>
    <row r="45" spans="1:23" ht="16.5" customHeight="1" x14ac:dyDescent="0.3">
      <c r="A45" s="27"/>
      <c r="B45" s="27"/>
      <c r="C45" s="28"/>
      <c r="D45" s="27"/>
      <c r="E45" s="27"/>
      <c r="F45" s="27"/>
      <c r="G45" s="27"/>
      <c r="H45" s="27"/>
      <c r="I45" s="27"/>
      <c r="J45" s="27"/>
      <c r="K45" s="27"/>
      <c r="L45" s="27"/>
      <c r="M45" s="27"/>
      <c r="N45" s="27"/>
      <c r="O45" s="27"/>
      <c r="P45" s="27"/>
      <c r="Q45" s="27"/>
      <c r="R45" s="27"/>
      <c r="S45" s="27"/>
      <c r="T45" s="27"/>
      <c r="U45" s="27"/>
      <c r="V45" s="27"/>
      <c r="W45" s="27"/>
    </row>
    <row r="46" spans="1:23" ht="16.5" customHeight="1" x14ac:dyDescent="0.3">
      <c r="A46" s="27"/>
      <c r="B46" s="27"/>
      <c r="C46" s="28"/>
      <c r="D46" s="27"/>
      <c r="E46" s="27"/>
      <c r="F46" s="27"/>
      <c r="G46" s="27"/>
      <c r="H46" s="27"/>
      <c r="I46" s="27"/>
      <c r="J46" s="27"/>
      <c r="K46" s="27"/>
      <c r="L46" s="27"/>
      <c r="M46" s="27"/>
      <c r="N46" s="27"/>
      <c r="O46" s="27"/>
      <c r="P46" s="27"/>
      <c r="Q46" s="27"/>
      <c r="R46" s="27"/>
      <c r="S46" s="27"/>
      <c r="T46" s="27"/>
      <c r="U46" s="27"/>
      <c r="V46" s="27"/>
      <c r="W46" s="27"/>
    </row>
    <row r="47" spans="1:23" ht="16.5" customHeight="1" x14ac:dyDescent="0.3">
      <c r="A47" s="27"/>
      <c r="B47" s="27"/>
      <c r="C47" s="28"/>
      <c r="D47" s="27"/>
      <c r="E47" s="27"/>
      <c r="F47" s="27"/>
      <c r="G47" s="27"/>
      <c r="H47" s="27"/>
      <c r="I47" s="27"/>
      <c r="J47" s="27"/>
      <c r="K47" s="27"/>
      <c r="L47" s="27"/>
      <c r="M47" s="27"/>
      <c r="N47" s="27"/>
      <c r="O47" s="27"/>
      <c r="P47" s="27"/>
      <c r="Q47" s="27"/>
      <c r="R47" s="27"/>
      <c r="S47" s="27"/>
      <c r="T47" s="27"/>
      <c r="U47" s="27"/>
      <c r="V47" s="27"/>
      <c r="W47" s="27"/>
    </row>
    <row r="48" spans="1:23" ht="16.5" customHeight="1" x14ac:dyDescent="0.3">
      <c r="A48" s="27"/>
      <c r="B48" s="27"/>
      <c r="C48" s="28"/>
      <c r="D48" s="27"/>
      <c r="E48" s="27"/>
      <c r="F48" s="27"/>
      <c r="G48" s="27"/>
      <c r="H48" s="27"/>
      <c r="I48" s="27"/>
      <c r="J48" s="27"/>
      <c r="K48" s="27"/>
      <c r="L48" s="27"/>
      <c r="M48" s="27"/>
      <c r="N48" s="27"/>
      <c r="O48" s="27"/>
      <c r="P48" s="27"/>
      <c r="Q48" s="27"/>
      <c r="R48" s="27"/>
      <c r="S48" s="27"/>
      <c r="T48" s="27"/>
      <c r="U48" s="27"/>
      <c r="V48" s="27"/>
      <c r="W48" s="27"/>
    </row>
    <row r="49" spans="1:23" ht="16.5" customHeight="1" x14ac:dyDescent="0.3">
      <c r="A49" s="27"/>
      <c r="B49" s="27"/>
      <c r="C49" s="28"/>
      <c r="D49" s="27"/>
      <c r="E49" s="27"/>
      <c r="F49" s="27"/>
      <c r="G49" s="27"/>
      <c r="H49" s="27"/>
      <c r="I49" s="27"/>
      <c r="J49" s="27"/>
      <c r="K49" s="27"/>
      <c r="L49" s="27"/>
      <c r="M49" s="27"/>
      <c r="N49" s="27"/>
      <c r="O49" s="27"/>
      <c r="P49" s="27"/>
      <c r="Q49" s="27"/>
      <c r="R49" s="27"/>
      <c r="S49" s="27"/>
      <c r="T49" s="27"/>
      <c r="U49" s="27"/>
      <c r="V49" s="27"/>
      <c r="W49" s="27"/>
    </row>
    <row r="50" spans="1:23" ht="16.5" customHeight="1" x14ac:dyDescent="0.3">
      <c r="A50" s="27"/>
      <c r="B50" s="27"/>
      <c r="C50" s="28"/>
      <c r="D50" s="27"/>
      <c r="E50" s="27"/>
      <c r="F50" s="27"/>
      <c r="G50" s="27"/>
      <c r="H50" s="27"/>
      <c r="I50" s="27"/>
      <c r="J50" s="27"/>
      <c r="K50" s="27"/>
      <c r="L50" s="27"/>
      <c r="M50" s="27"/>
      <c r="N50" s="27"/>
      <c r="O50" s="27"/>
      <c r="P50" s="27"/>
      <c r="Q50" s="27"/>
      <c r="R50" s="27"/>
      <c r="S50" s="27"/>
      <c r="T50" s="27"/>
      <c r="U50" s="27"/>
      <c r="V50" s="27"/>
      <c r="W50" s="27"/>
    </row>
    <row r="51" spans="1:23" ht="16.5" customHeight="1" x14ac:dyDescent="0.3">
      <c r="A51" s="27"/>
      <c r="B51" s="27"/>
      <c r="C51" s="28"/>
      <c r="D51" s="27"/>
      <c r="E51" s="27"/>
      <c r="F51" s="27"/>
      <c r="G51" s="27"/>
      <c r="H51" s="27"/>
      <c r="I51" s="27"/>
      <c r="J51" s="27"/>
      <c r="K51" s="27"/>
      <c r="L51" s="27"/>
      <c r="M51" s="27"/>
      <c r="N51" s="27"/>
      <c r="O51" s="27"/>
      <c r="P51" s="27"/>
      <c r="Q51" s="27"/>
      <c r="R51" s="27"/>
      <c r="S51" s="27"/>
      <c r="T51" s="27"/>
      <c r="U51" s="27"/>
      <c r="V51" s="27"/>
      <c r="W51" s="27"/>
    </row>
    <row r="52" spans="1:23" ht="16.5" customHeight="1" x14ac:dyDescent="0.3">
      <c r="A52" s="27"/>
      <c r="B52" s="27"/>
      <c r="C52" s="28"/>
      <c r="D52" s="27"/>
      <c r="E52" s="27"/>
      <c r="F52" s="27"/>
      <c r="G52" s="27"/>
      <c r="H52" s="27"/>
      <c r="I52" s="27"/>
      <c r="J52" s="27"/>
      <c r="K52" s="27"/>
      <c r="L52" s="27"/>
      <c r="M52" s="27"/>
      <c r="N52" s="27"/>
      <c r="O52" s="27"/>
      <c r="P52" s="27"/>
      <c r="Q52" s="27"/>
      <c r="R52" s="27"/>
      <c r="S52" s="27"/>
      <c r="T52" s="27"/>
      <c r="U52" s="27"/>
      <c r="V52" s="27"/>
      <c r="W52" s="27"/>
    </row>
    <row r="53" spans="1:23" ht="16.5" customHeight="1" x14ac:dyDescent="0.3">
      <c r="A53" s="27"/>
      <c r="B53" s="27"/>
      <c r="C53" s="28"/>
      <c r="D53" s="27"/>
      <c r="E53" s="27"/>
      <c r="F53" s="27"/>
      <c r="G53" s="27"/>
      <c r="H53" s="27"/>
      <c r="I53" s="27"/>
      <c r="J53" s="27"/>
      <c r="K53" s="27"/>
      <c r="L53" s="27"/>
      <c r="M53" s="27"/>
      <c r="N53" s="27"/>
      <c r="O53" s="27"/>
      <c r="P53" s="27"/>
      <c r="Q53" s="27"/>
      <c r="R53" s="27"/>
      <c r="S53" s="27"/>
      <c r="T53" s="27"/>
      <c r="U53" s="27"/>
      <c r="V53" s="27"/>
      <c r="W53" s="27"/>
    </row>
    <row r="54" spans="1:23" ht="16.5" customHeight="1" x14ac:dyDescent="0.3">
      <c r="A54" s="27"/>
      <c r="B54" s="27"/>
      <c r="C54" s="28"/>
      <c r="D54" s="27"/>
      <c r="E54" s="27"/>
      <c r="F54" s="27"/>
      <c r="G54" s="27"/>
      <c r="H54" s="27"/>
      <c r="I54" s="27"/>
      <c r="J54" s="27"/>
      <c r="K54" s="27"/>
      <c r="L54" s="27"/>
      <c r="M54" s="27"/>
      <c r="N54" s="27"/>
      <c r="O54" s="27"/>
      <c r="P54" s="27"/>
      <c r="Q54" s="27"/>
      <c r="R54" s="27"/>
      <c r="S54" s="27"/>
      <c r="T54" s="27"/>
      <c r="U54" s="27"/>
      <c r="V54" s="27"/>
      <c r="W54" s="27"/>
    </row>
    <row r="55" spans="1:23" ht="16.5" customHeight="1" x14ac:dyDescent="0.3">
      <c r="A55" s="27"/>
      <c r="B55" s="27"/>
      <c r="C55" s="28"/>
      <c r="D55" s="27"/>
      <c r="E55" s="27"/>
      <c r="F55" s="27"/>
      <c r="G55" s="27"/>
      <c r="H55" s="27"/>
      <c r="I55" s="27"/>
      <c r="J55" s="27"/>
      <c r="K55" s="27"/>
      <c r="L55" s="27"/>
      <c r="M55" s="27"/>
      <c r="N55" s="27"/>
      <c r="O55" s="27"/>
      <c r="P55" s="27"/>
      <c r="Q55" s="27"/>
      <c r="R55" s="27"/>
      <c r="S55" s="27"/>
      <c r="T55" s="27"/>
      <c r="U55" s="27"/>
      <c r="V55" s="27"/>
      <c r="W55" s="27"/>
    </row>
    <row r="56" spans="1:23" ht="16.5" customHeight="1" x14ac:dyDescent="0.3">
      <c r="A56" s="27"/>
      <c r="B56" s="27"/>
      <c r="C56" s="28"/>
      <c r="D56" s="27"/>
      <c r="E56" s="27"/>
      <c r="F56" s="27"/>
      <c r="G56" s="27"/>
      <c r="H56" s="27"/>
      <c r="I56" s="27"/>
      <c r="J56" s="27"/>
      <c r="K56" s="27"/>
      <c r="L56" s="27"/>
      <c r="M56" s="27"/>
      <c r="N56" s="27"/>
      <c r="O56" s="27"/>
      <c r="P56" s="27"/>
      <c r="Q56" s="27"/>
      <c r="R56" s="27"/>
      <c r="S56" s="27"/>
      <c r="T56" s="27"/>
      <c r="U56" s="27"/>
      <c r="V56" s="27"/>
      <c r="W56" s="27"/>
    </row>
    <row r="57" spans="1:23" ht="16.5" customHeight="1" x14ac:dyDescent="0.3">
      <c r="A57" s="27"/>
      <c r="B57" s="27"/>
      <c r="C57" s="28"/>
      <c r="D57" s="27"/>
      <c r="E57" s="27"/>
      <c r="F57" s="27"/>
      <c r="G57" s="27"/>
      <c r="H57" s="27"/>
      <c r="I57" s="27"/>
      <c r="J57" s="27"/>
      <c r="K57" s="27"/>
      <c r="L57" s="27"/>
      <c r="M57" s="27"/>
      <c r="N57" s="27"/>
      <c r="O57" s="27"/>
      <c r="P57" s="27"/>
      <c r="Q57" s="27"/>
      <c r="R57" s="27"/>
      <c r="S57" s="27"/>
      <c r="T57" s="27"/>
      <c r="U57" s="27"/>
      <c r="V57" s="27"/>
      <c r="W57" s="27"/>
    </row>
    <row r="58" spans="1:23" ht="16.5" customHeight="1" x14ac:dyDescent="0.3">
      <c r="A58" s="27"/>
      <c r="B58" s="27"/>
      <c r="C58" s="28"/>
      <c r="D58" s="27"/>
      <c r="E58" s="27"/>
      <c r="F58" s="27"/>
      <c r="G58" s="27"/>
      <c r="H58" s="27"/>
      <c r="I58" s="27"/>
      <c r="J58" s="27"/>
      <c r="K58" s="27"/>
      <c r="L58" s="27"/>
      <c r="M58" s="27"/>
      <c r="N58" s="27"/>
      <c r="O58" s="27"/>
      <c r="P58" s="27"/>
      <c r="Q58" s="27"/>
      <c r="R58" s="27"/>
      <c r="S58" s="27"/>
      <c r="T58" s="27"/>
      <c r="U58" s="27"/>
      <c r="V58" s="27"/>
      <c r="W58" s="27"/>
    </row>
    <row r="59" spans="1:23" ht="16.5" customHeight="1" x14ac:dyDescent="0.3">
      <c r="A59" s="27"/>
      <c r="B59" s="27"/>
      <c r="C59" s="28"/>
      <c r="D59" s="27"/>
      <c r="E59" s="27"/>
      <c r="F59" s="27"/>
      <c r="G59" s="27"/>
      <c r="H59" s="27"/>
      <c r="I59" s="27"/>
      <c r="J59" s="27"/>
      <c r="K59" s="27"/>
      <c r="L59" s="27"/>
      <c r="M59" s="27"/>
      <c r="N59" s="27"/>
      <c r="O59" s="27"/>
      <c r="P59" s="27"/>
      <c r="Q59" s="27"/>
      <c r="R59" s="27"/>
      <c r="S59" s="27"/>
      <c r="T59" s="27"/>
      <c r="U59" s="27"/>
      <c r="V59" s="27"/>
      <c r="W59" s="27"/>
    </row>
    <row r="60" spans="1:23" ht="16.5" customHeight="1" x14ac:dyDescent="0.3">
      <c r="A60" s="27"/>
      <c r="B60" s="27"/>
      <c r="C60" s="28"/>
      <c r="D60" s="27"/>
      <c r="E60" s="27"/>
      <c r="F60" s="27"/>
      <c r="G60" s="27"/>
      <c r="H60" s="27"/>
      <c r="I60" s="27"/>
      <c r="J60" s="27"/>
      <c r="K60" s="27"/>
      <c r="L60" s="27"/>
      <c r="M60" s="27"/>
      <c r="N60" s="27"/>
      <c r="O60" s="27"/>
      <c r="P60" s="27"/>
      <c r="Q60" s="27"/>
      <c r="R60" s="27"/>
      <c r="S60" s="27"/>
      <c r="T60" s="27"/>
      <c r="U60" s="27"/>
      <c r="V60" s="27"/>
      <c r="W60" s="27"/>
    </row>
    <row r="61" spans="1:23" ht="16.5" customHeight="1" x14ac:dyDescent="0.3">
      <c r="A61" s="27"/>
      <c r="B61" s="27"/>
      <c r="C61" s="28"/>
      <c r="D61" s="27"/>
      <c r="E61" s="27"/>
      <c r="F61" s="27"/>
      <c r="G61" s="27"/>
      <c r="H61" s="27"/>
      <c r="I61" s="27"/>
      <c r="J61" s="27"/>
      <c r="K61" s="27"/>
      <c r="L61" s="27"/>
      <c r="M61" s="27"/>
      <c r="N61" s="27"/>
      <c r="O61" s="27"/>
      <c r="P61" s="27"/>
      <c r="Q61" s="27"/>
      <c r="R61" s="27"/>
      <c r="S61" s="27"/>
      <c r="T61" s="27"/>
      <c r="U61" s="27"/>
      <c r="V61" s="27"/>
      <c r="W61" s="27"/>
    </row>
    <row r="62" spans="1:23" ht="16.5" customHeight="1" x14ac:dyDescent="0.3">
      <c r="A62" s="27"/>
      <c r="B62" s="27"/>
      <c r="C62" s="28"/>
      <c r="D62" s="27"/>
      <c r="E62" s="27"/>
      <c r="F62" s="27"/>
      <c r="G62" s="27"/>
      <c r="H62" s="27"/>
      <c r="I62" s="27"/>
      <c r="J62" s="27"/>
      <c r="K62" s="27"/>
      <c r="L62" s="27"/>
      <c r="M62" s="27"/>
      <c r="N62" s="27"/>
      <c r="O62" s="27"/>
      <c r="P62" s="27"/>
      <c r="Q62" s="27"/>
      <c r="R62" s="27"/>
      <c r="S62" s="27"/>
      <c r="T62" s="27"/>
      <c r="U62" s="27"/>
      <c r="V62" s="27"/>
      <c r="W62" s="27"/>
    </row>
    <row r="63" spans="1:23" ht="16.5" customHeight="1" x14ac:dyDescent="0.3">
      <c r="A63" s="27"/>
      <c r="B63" s="27"/>
      <c r="C63" s="28"/>
      <c r="D63" s="27"/>
      <c r="E63" s="27"/>
      <c r="F63" s="27"/>
      <c r="G63" s="27"/>
      <c r="H63" s="27"/>
      <c r="I63" s="27"/>
      <c r="J63" s="27"/>
      <c r="K63" s="27"/>
      <c r="L63" s="27"/>
      <c r="M63" s="27"/>
      <c r="N63" s="27"/>
      <c r="O63" s="27"/>
      <c r="P63" s="27"/>
      <c r="Q63" s="27"/>
      <c r="R63" s="27"/>
      <c r="S63" s="27"/>
      <c r="T63" s="27"/>
      <c r="U63" s="27"/>
      <c r="V63" s="27"/>
      <c r="W63" s="27"/>
    </row>
    <row r="64" spans="1:23" ht="16.5" customHeight="1" x14ac:dyDescent="0.3">
      <c r="A64" s="27"/>
      <c r="B64" s="27"/>
      <c r="C64" s="28"/>
      <c r="D64" s="27"/>
      <c r="E64" s="27"/>
      <c r="F64" s="27"/>
      <c r="G64" s="27"/>
      <c r="H64" s="27"/>
      <c r="I64" s="27"/>
      <c r="J64" s="27"/>
      <c r="K64" s="27"/>
      <c r="L64" s="27"/>
      <c r="M64" s="27"/>
      <c r="N64" s="27"/>
      <c r="O64" s="27"/>
      <c r="P64" s="27"/>
      <c r="Q64" s="27"/>
      <c r="R64" s="27"/>
      <c r="S64" s="27"/>
      <c r="T64" s="27"/>
      <c r="U64" s="27"/>
      <c r="V64" s="27"/>
      <c r="W64" s="27"/>
    </row>
    <row r="65" spans="1:23" ht="16.5" customHeight="1" x14ac:dyDescent="0.3">
      <c r="A65" s="27"/>
      <c r="B65" s="27"/>
      <c r="C65" s="28"/>
      <c r="D65" s="27"/>
      <c r="E65" s="27"/>
      <c r="F65" s="27"/>
      <c r="G65" s="27"/>
      <c r="H65" s="27"/>
      <c r="I65" s="27"/>
      <c r="J65" s="27"/>
      <c r="K65" s="27"/>
      <c r="L65" s="27"/>
      <c r="M65" s="27"/>
      <c r="N65" s="27"/>
      <c r="O65" s="27"/>
      <c r="P65" s="27"/>
      <c r="Q65" s="27"/>
      <c r="R65" s="27"/>
      <c r="S65" s="27"/>
      <c r="T65" s="27"/>
      <c r="U65" s="27"/>
      <c r="V65" s="27"/>
      <c r="W65" s="27"/>
    </row>
    <row r="66" spans="1:23" ht="16.5" customHeight="1" x14ac:dyDescent="0.3">
      <c r="A66" s="27"/>
      <c r="B66" s="27"/>
      <c r="C66" s="28"/>
      <c r="D66" s="27"/>
      <c r="E66" s="27"/>
      <c r="F66" s="27"/>
      <c r="G66" s="27"/>
      <c r="H66" s="27"/>
      <c r="I66" s="27"/>
      <c r="J66" s="27"/>
      <c r="K66" s="27"/>
      <c r="L66" s="27"/>
      <c r="M66" s="27"/>
      <c r="N66" s="27"/>
      <c r="O66" s="27"/>
      <c r="P66" s="27"/>
      <c r="Q66" s="27"/>
      <c r="R66" s="27"/>
      <c r="S66" s="27"/>
      <c r="T66" s="27"/>
      <c r="U66" s="27"/>
      <c r="V66" s="27"/>
      <c r="W66" s="27"/>
    </row>
    <row r="67" spans="1:23" ht="16.5" customHeight="1" x14ac:dyDescent="0.3">
      <c r="A67" s="27"/>
      <c r="B67" s="27"/>
      <c r="C67" s="28"/>
      <c r="D67" s="27"/>
      <c r="E67" s="27"/>
      <c r="F67" s="27"/>
      <c r="G67" s="27"/>
      <c r="H67" s="27"/>
      <c r="I67" s="27"/>
      <c r="J67" s="27"/>
      <c r="K67" s="27"/>
      <c r="L67" s="27"/>
      <c r="M67" s="27"/>
      <c r="N67" s="27"/>
      <c r="O67" s="27"/>
      <c r="P67" s="27"/>
      <c r="Q67" s="27"/>
      <c r="R67" s="27"/>
      <c r="S67" s="27"/>
      <c r="T67" s="27"/>
      <c r="U67" s="27"/>
      <c r="V67" s="27"/>
      <c r="W67" s="27"/>
    </row>
    <row r="68" spans="1:23" ht="16.5" customHeight="1" x14ac:dyDescent="0.3">
      <c r="A68" s="27"/>
      <c r="B68" s="27"/>
      <c r="C68" s="28"/>
      <c r="D68" s="27"/>
      <c r="E68" s="27"/>
      <c r="F68" s="27"/>
      <c r="G68" s="27"/>
      <c r="H68" s="27"/>
      <c r="I68" s="27"/>
      <c r="J68" s="27"/>
      <c r="K68" s="27"/>
      <c r="L68" s="27"/>
      <c r="M68" s="27"/>
      <c r="N68" s="27"/>
      <c r="O68" s="27"/>
      <c r="P68" s="27"/>
      <c r="Q68" s="27"/>
      <c r="R68" s="27"/>
      <c r="S68" s="27"/>
      <c r="T68" s="27"/>
      <c r="U68" s="27"/>
      <c r="V68" s="27"/>
      <c r="W68" s="27"/>
    </row>
    <row r="69" spans="1:23" ht="16.5" customHeight="1" x14ac:dyDescent="0.3">
      <c r="A69" s="27"/>
      <c r="B69" s="27"/>
      <c r="C69" s="28"/>
      <c r="D69" s="27"/>
      <c r="E69" s="27"/>
      <c r="F69" s="27"/>
      <c r="G69" s="27"/>
      <c r="H69" s="27"/>
      <c r="I69" s="27"/>
      <c r="J69" s="27"/>
      <c r="K69" s="27"/>
      <c r="L69" s="27"/>
      <c r="M69" s="27"/>
      <c r="N69" s="27"/>
      <c r="O69" s="27"/>
      <c r="P69" s="27"/>
      <c r="Q69" s="27"/>
      <c r="R69" s="27"/>
      <c r="S69" s="27"/>
      <c r="T69" s="27"/>
      <c r="U69" s="27"/>
      <c r="V69" s="27"/>
      <c r="W69" s="27"/>
    </row>
    <row r="70" spans="1:23" ht="16.5" customHeight="1" x14ac:dyDescent="0.3">
      <c r="A70" s="27"/>
      <c r="B70" s="27"/>
      <c r="C70" s="28"/>
      <c r="D70" s="27"/>
      <c r="E70" s="27"/>
      <c r="F70" s="27"/>
      <c r="G70" s="27"/>
      <c r="H70" s="27"/>
      <c r="I70" s="27"/>
      <c r="J70" s="27"/>
      <c r="K70" s="27"/>
      <c r="L70" s="27"/>
      <c r="M70" s="27"/>
      <c r="N70" s="27"/>
      <c r="O70" s="27"/>
      <c r="P70" s="27"/>
      <c r="Q70" s="27"/>
      <c r="R70" s="27"/>
      <c r="S70" s="27"/>
      <c r="T70" s="27"/>
      <c r="U70" s="27"/>
      <c r="V70" s="27"/>
      <c r="W70" s="27"/>
    </row>
    <row r="71" spans="1:23" ht="16.5" customHeight="1" x14ac:dyDescent="0.3">
      <c r="A71" s="27"/>
      <c r="B71" s="27"/>
      <c r="C71" s="28"/>
      <c r="D71" s="27"/>
      <c r="E71" s="27"/>
      <c r="F71" s="27"/>
      <c r="G71" s="27"/>
      <c r="H71" s="27"/>
      <c r="I71" s="27"/>
      <c r="J71" s="27"/>
      <c r="K71" s="27"/>
      <c r="L71" s="27"/>
      <c r="M71" s="27"/>
      <c r="N71" s="27"/>
      <c r="O71" s="27"/>
      <c r="P71" s="27"/>
      <c r="Q71" s="27"/>
      <c r="R71" s="27"/>
      <c r="S71" s="27"/>
      <c r="T71" s="27"/>
      <c r="U71" s="27"/>
      <c r="V71" s="27"/>
      <c r="W71" s="27"/>
    </row>
    <row r="72" spans="1:23" ht="16.5" customHeight="1" x14ac:dyDescent="0.3">
      <c r="A72" s="27"/>
      <c r="B72" s="27"/>
      <c r="C72" s="28"/>
      <c r="D72" s="27"/>
      <c r="E72" s="27"/>
      <c r="F72" s="27"/>
      <c r="G72" s="27"/>
      <c r="H72" s="27"/>
      <c r="I72" s="27"/>
      <c r="J72" s="27"/>
      <c r="K72" s="27"/>
      <c r="L72" s="27"/>
      <c r="M72" s="27"/>
      <c r="N72" s="27"/>
      <c r="O72" s="27"/>
      <c r="P72" s="27"/>
      <c r="Q72" s="27"/>
      <c r="R72" s="27"/>
      <c r="S72" s="27"/>
      <c r="T72" s="27"/>
      <c r="U72" s="27"/>
      <c r="V72" s="27"/>
      <c r="W72" s="27"/>
    </row>
    <row r="73" spans="1:23" ht="16.5" customHeight="1" x14ac:dyDescent="0.3">
      <c r="A73" s="27"/>
      <c r="B73" s="27"/>
      <c r="C73" s="28"/>
      <c r="D73" s="27"/>
      <c r="E73" s="27"/>
      <c r="F73" s="27"/>
      <c r="G73" s="27"/>
      <c r="H73" s="27"/>
      <c r="I73" s="27"/>
      <c r="J73" s="27"/>
      <c r="K73" s="27"/>
      <c r="L73" s="27"/>
      <c r="M73" s="27"/>
      <c r="N73" s="27"/>
      <c r="O73" s="27"/>
      <c r="P73" s="27"/>
      <c r="Q73" s="27"/>
      <c r="R73" s="27"/>
      <c r="S73" s="27"/>
      <c r="T73" s="27"/>
      <c r="U73" s="27"/>
      <c r="V73" s="27"/>
      <c r="W73" s="27"/>
    </row>
    <row r="74" spans="1:23" ht="16.5" customHeight="1" x14ac:dyDescent="0.3">
      <c r="A74" s="27"/>
      <c r="B74" s="27"/>
      <c r="C74" s="28"/>
      <c r="D74" s="27"/>
      <c r="E74" s="27"/>
      <c r="F74" s="27"/>
      <c r="G74" s="27"/>
      <c r="H74" s="27"/>
      <c r="I74" s="27"/>
      <c r="J74" s="27"/>
      <c r="K74" s="27"/>
      <c r="L74" s="27"/>
      <c r="M74" s="27"/>
      <c r="N74" s="27"/>
      <c r="O74" s="27"/>
      <c r="P74" s="27"/>
      <c r="Q74" s="27"/>
      <c r="R74" s="27"/>
      <c r="S74" s="27"/>
      <c r="T74" s="27"/>
      <c r="U74" s="27"/>
      <c r="V74" s="27"/>
      <c r="W74" s="27"/>
    </row>
    <row r="75" spans="1:23" ht="16.5" customHeight="1" x14ac:dyDescent="0.3">
      <c r="A75" s="27"/>
      <c r="B75" s="27"/>
      <c r="C75" s="28"/>
      <c r="D75" s="27"/>
      <c r="E75" s="27"/>
      <c r="F75" s="27"/>
      <c r="G75" s="27"/>
      <c r="H75" s="27"/>
      <c r="I75" s="27"/>
      <c r="J75" s="27"/>
      <c r="K75" s="27"/>
      <c r="L75" s="27"/>
      <c r="M75" s="27"/>
      <c r="N75" s="27"/>
      <c r="O75" s="27"/>
      <c r="P75" s="27"/>
      <c r="Q75" s="27"/>
      <c r="R75" s="27"/>
      <c r="S75" s="27"/>
      <c r="T75" s="27"/>
      <c r="U75" s="27"/>
      <c r="V75" s="27"/>
      <c r="W75" s="27"/>
    </row>
    <row r="76" spans="1:23" ht="16.5" customHeight="1" x14ac:dyDescent="0.3">
      <c r="A76" s="27"/>
      <c r="B76" s="27"/>
      <c r="C76" s="28"/>
      <c r="D76" s="27"/>
      <c r="E76" s="27"/>
      <c r="F76" s="27"/>
      <c r="G76" s="27"/>
      <c r="H76" s="27"/>
      <c r="I76" s="27"/>
      <c r="J76" s="27"/>
      <c r="K76" s="27"/>
      <c r="L76" s="27"/>
      <c r="M76" s="27"/>
      <c r="N76" s="27"/>
      <c r="O76" s="27"/>
      <c r="P76" s="27"/>
      <c r="Q76" s="27"/>
      <c r="R76" s="27"/>
      <c r="S76" s="27"/>
      <c r="T76" s="27"/>
      <c r="U76" s="27"/>
      <c r="V76" s="27"/>
      <c r="W76" s="27"/>
    </row>
    <row r="77" spans="1:23" ht="16.5" customHeight="1" x14ac:dyDescent="0.3">
      <c r="A77" s="27"/>
      <c r="B77" s="27"/>
      <c r="C77" s="28"/>
      <c r="D77" s="27"/>
      <c r="E77" s="27"/>
      <c r="F77" s="27"/>
      <c r="G77" s="27"/>
      <c r="H77" s="27"/>
      <c r="I77" s="27"/>
      <c r="J77" s="27"/>
      <c r="K77" s="27"/>
      <c r="L77" s="27"/>
      <c r="M77" s="27"/>
      <c r="N77" s="27"/>
      <c r="O77" s="27"/>
      <c r="P77" s="27"/>
      <c r="Q77" s="27"/>
      <c r="R77" s="27"/>
      <c r="S77" s="27"/>
      <c r="T77" s="27"/>
      <c r="U77" s="27"/>
      <c r="V77" s="27"/>
      <c r="W77" s="27"/>
    </row>
    <row r="78" spans="1:23" ht="16.5" customHeight="1" x14ac:dyDescent="0.3">
      <c r="A78" s="27"/>
      <c r="B78" s="27"/>
      <c r="C78" s="28"/>
      <c r="D78" s="27"/>
      <c r="E78" s="27"/>
      <c r="F78" s="27"/>
      <c r="G78" s="27"/>
      <c r="H78" s="27"/>
      <c r="I78" s="27"/>
      <c r="J78" s="27"/>
      <c r="K78" s="27"/>
      <c r="L78" s="27"/>
      <c r="M78" s="27"/>
      <c r="N78" s="27"/>
      <c r="O78" s="27"/>
      <c r="P78" s="27"/>
      <c r="Q78" s="27"/>
      <c r="R78" s="27"/>
      <c r="S78" s="27"/>
      <c r="T78" s="27"/>
      <c r="U78" s="27"/>
      <c r="V78" s="27"/>
      <c r="W78" s="27"/>
    </row>
    <row r="79" spans="1:23" ht="16.5" customHeight="1" x14ac:dyDescent="0.3">
      <c r="A79" s="27"/>
      <c r="B79" s="27"/>
      <c r="C79" s="28"/>
      <c r="D79" s="27"/>
      <c r="E79" s="27"/>
      <c r="F79" s="27"/>
      <c r="G79" s="27"/>
      <c r="H79" s="27"/>
      <c r="I79" s="27"/>
      <c r="J79" s="27"/>
      <c r="K79" s="27"/>
      <c r="L79" s="27"/>
      <c r="M79" s="27"/>
      <c r="N79" s="27"/>
      <c r="O79" s="27"/>
      <c r="P79" s="27"/>
      <c r="Q79" s="27"/>
      <c r="R79" s="27"/>
      <c r="S79" s="27"/>
      <c r="T79" s="27"/>
      <c r="U79" s="27"/>
      <c r="V79" s="27"/>
      <c r="W79" s="27"/>
    </row>
    <row r="80" spans="1:23" ht="16.5" customHeight="1" x14ac:dyDescent="0.3">
      <c r="A80" s="27"/>
      <c r="B80" s="27"/>
      <c r="C80" s="28"/>
      <c r="D80" s="27"/>
      <c r="E80" s="27"/>
      <c r="F80" s="27"/>
      <c r="G80" s="27"/>
      <c r="H80" s="27"/>
      <c r="I80" s="27"/>
      <c r="J80" s="27"/>
      <c r="K80" s="27"/>
      <c r="L80" s="27"/>
      <c r="M80" s="27"/>
      <c r="N80" s="27"/>
      <c r="O80" s="27"/>
      <c r="P80" s="27"/>
      <c r="Q80" s="27"/>
      <c r="R80" s="27"/>
      <c r="S80" s="27"/>
      <c r="T80" s="27"/>
      <c r="U80" s="27"/>
      <c r="V80" s="27"/>
      <c r="W80" s="27"/>
    </row>
    <row r="81" spans="1:23" ht="16.5" customHeight="1" x14ac:dyDescent="0.3">
      <c r="A81" s="27"/>
      <c r="B81" s="27"/>
      <c r="C81" s="28"/>
      <c r="D81" s="27"/>
      <c r="E81" s="27"/>
      <c r="F81" s="27"/>
      <c r="G81" s="27"/>
      <c r="H81" s="27"/>
      <c r="I81" s="27"/>
      <c r="J81" s="27"/>
      <c r="K81" s="27"/>
      <c r="L81" s="27"/>
      <c r="M81" s="27"/>
      <c r="N81" s="27"/>
      <c r="O81" s="27"/>
      <c r="P81" s="27"/>
      <c r="Q81" s="27"/>
      <c r="R81" s="27"/>
      <c r="S81" s="27"/>
      <c r="T81" s="27"/>
      <c r="U81" s="27"/>
      <c r="V81" s="27"/>
      <c r="W81" s="27"/>
    </row>
    <row r="82" spans="1:23" ht="16.5" customHeight="1" x14ac:dyDescent="0.3">
      <c r="A82" s="27"/>
      <c r="B82" s="27"/>
      <c r="C82" s="28"/>
      <c r="D82" s="27"/>
      <c r="E82" s="27"/>
      <c r="F82" s="27"/>
      <c r="G82" s="27"/>
      <c r="H82" s="27"/>
      <c r="I82" s="27"/>
      <c r="J82" s="27"/>
      <c r="K82" s="27"/>
      <c r="L82" s="27"/>
      <c r="M82" s="27"/>
      <c r="N82" s="27"/>
      <c r="O82" s="27"/>
      <c r="P82" s="27"/>
      <c r="Q82" s="27"/>
      <c r="R82" s="27"/>
      <c r="S82" s="27"/>
      <c r="T82" s="27"/>
      <c r="U82" s="27"/>
      <c r="V82" s="27"/>
      <c r="W82" s="27"/>
    </row>
    <row r="83" spans="1:23" ht="16.5" customHeight="1" x14ac:dyDescent="0.3">
      <c r="A83" s="27"/>
      <c r="B83" s="27"/>
      <c r="C83" s="28"/>
      <c r="D83" s="27"/>
      <c r="E83" s="27"/>
      <c r="F83" s="27"/>
      <c r="G83" s="27"/>
      <c r="H83" s="27"/>
      <c r="I83" s="27"/>
      <c r="J83" s="27"/>
      <c r="K83" s="27"/>
      <c r="L83" s="27"/>
      <c r="M83" s="27"/>
      <c r="N83" s="27"/>
      <c r="O83" s="27"/>
      <c r="P83" s="27"/>
      <c r="Q83" s="27"/>
      <c r="R83" s="27"/>
      <c r="S83" s="27"/>
      <c r="T83" s="27"/>
      <c r="U83" s="27"/>
      <c r="V83" s="27"/>
      <c r="W83" s="27"/>
    </row>
    <row r="84" spans="1:23" ht="16.5" customHeight="1" x14ac:dyDescent="0.3">
      <c r="A84" s="27"/>
      <c r="B84" s="27"/>
      <c r="C84" s="28"/>
      <c r="D84" s="27"/>
      <c r="E84" s="27"/>
      <c r="F84" s="27"/>
      <c r="G84" s="27"/>
      <c r="H84" s="27"/>
      <c r="I84" s="27"/>
      <c r="J84" s="27"/>
      <c r="K84" s="27"/>
      <c r="L84" s="27"/>
      <c r="M84" s="27"/>
      <c r="N84" s="27"/>
      <c r="O84" s="27"/>
      <c r="P84" s="27"/>
      <c r="Q84" s="27"/>
      <c r="R84" s="27"/>
      <c r="S84" s="27"/>
      <c r="T84" s="27"/>
      <c r="U84" s="27"/>
      <c r="V84" s="27"/>
      <c r="W84" s="27"/>
    </row>
    <row r="85" spans="1:23" ht="16.5" customHeight="1" x14ac:dyDescent="0.3">
      <c r="A85" s="27"/>
      <c r="B85" s="27"/>
      <c r="C85" s="28"/>
      <c r="D85" s="27"/>
      <c r="E85" s="27"/>
      <c r="F85" s="27"/>
      <c r="G85" s="27"/>
      <c r="H85" s="27"/>
      <c r="I85" s="27"/>
      <c r="J85" s="27"/>
      <c r="K85" s="27"/>
      <c r="L85" s="27"/>
      <c r="M85" s="27"/>
      <c r="N85" s="27"/>
      <c r="O85" s="27"/>
      <c r="P85" s="27"/>
      <c r="Q85" s="27"/>
      <c r="R85" s="27"/>
      <c r="S85" s="27"/>
      <c r="T85" s="27"/>
      <c r="U85" s="27"/>
      <c r="V85" s="27"/>
      <c r="W85" s="27"/>
    </row>
    <row r="86" spans="1:23" ht="16.5" customHeight="1" x14ac:dyDescent="0.3">
      <c r="A86" s="27"/>
      <c r="B86" s="27"/>
      <c r="C86" s="28"/>
      <c r="D86" s="27"/>
      <c r="E86" s="27"/>
      <c r="F86" s="27"/>
      <c r="G86" s="27"/>
      <c r="H86" s="27"/>
      <c r="I86" s="27"/>
      <c r="J86" s="27"/>
      <c r="K86" s="27"/>
      <c r="L86" s="27"/>
      <c r="M86" s="27"/>
      <c r="N86" s="27"/>
      <c r="O86" s="27"/>
      <c r="P86" s="27"/>
      <c r="Q86" s="27"/>
      <c r="R86" s="27"/>
      <c r="S86" s="27"/>
      <c r="T86" s="27"/>
      <c r="U86" s="27"/>
      <c r="V86" s="27"/>
      <c r="W86" s="27"/>
    </row>
    <row r="87" spans="1:23" ht="16.5" customHeight="1" x14ac:dyDescent="0.3">
      <c r="A87" s="27"/>
      <c r="B87" s="27"/>
      <c r="C87" s="28"/>
      <c r="D87" s="27"/>
      <c r="E87" s="27"/>
      <c r="F87" s="27"/>
      <c r="G87" s="27"/>
      <c r="H87" s="27"/>
      <c r="I87" s="27"/>
      <c r="J87" s="27"/>
      <c r="K87" s="27"/>
      <c r="L87" s="27"/>
      <c r="M87" s="27"/>
      <c r="N87" s="27"/>
      <c r="O87" s="27"/>
      <c r="P87" s="27"/>
      <c r="Q87" s="27"/>
      <c r="R87" s="27"/>
      <c r="S87" s="27"/>
      <c r="T87" s="27"/>
      <c r="U87" s="27"/>
      <c r="V87" s="27"/>
      <c r="W87" s="27"/>
    </row>
    <row r="88" spans="1:23" ht="16.5" customHeight="1" x14ac:dyDescent="0.3">
      <c r="A88" s="27"/>
      <c r="B88" s="27"/>
      <c r="C88" s="28"/>
      <c r="D88" s="27"/>
      <c r="E88" s="27"/>
      <c r="F88" s="27"/>
      <c r="G88" s="27"/>
      <c r="H88" s="27"/>
      <c r="I88" s="27"/>
      <c r="J88" s="27"/>
      <c r="K88" s="27"/>
      <c r="L88" s="27"/>
      <c r="M88" s="27"/>
      <c r="N88" s="27"/>
      <c r="O88" s="27"/>
      <c r="P88" s="27"/>
      <c r="Q88" s="27"/>
      <c r="R88" s="27"/>
      <c r="S88" s="27"/>
      <c r="T88" s="27"/>
      <c r="U88" s="27"/>
      <c r="V88" s="27"/>
      <c r="W88" s="27"/>
    </row>
    <row r="89" spans="1:23" ht="16.5" customHeight="1" x14ac:dyDescent="0.3">
      <c r="A89" s="27"/>
      <c r="B89" s="27"/>
      <c r="C89" s="28"/>
      <c r="D89" s="27"/>
      <c r="E89" s="27"/>
      <c r="F89" s="27"/>
      <c r="G89" s="27"/>
      <c r="H89" s="27"/>
      <c r="I89" s="27"/>
      <c r="J89" s="27"/>
      <c r="K89" s="27"/>
      <c r="L89" s="27"/>
      <c r="M89" s="27"/>
      <c r="N89" s="27"/>
      <c r="O89" s="27"/>
      <c r="P89" s="27"/>
      <c r="Q89" s="27"/>
      <c r="R89" s="27"/>
      <c r="S89" s="27"/>
      <c r="T89" s="27"/>
      <c r="U89" s="27"/>
      <c r="V89" s="27"/>
      <c r="W89" s="27"/>
    </row>
    <row r="90" spans="1:23" ht="16.5" customHeight="1" x14ac:dyDescent="0.3">
      <c r="A90" s="27"/>
      <c r="B90" s="27"/>
      <c r="C90" s="28"/>
      <c r="D90" s="27"/>
      <c r="E90" s="27"/>
      <c r="F90" s="27"/>
      <c r="G90" s="27"/>
      <c r="H90" s="27"/>
      <c r="I90" s="27"/>
      <c r="J90" s="27"/>
      <c r="K90" s="27"/>
      <c r="L90" s="27"/>
      <c r="M90" s="27"/>
      <c r="N90" s="27"/>
      <c r="O90" s="27"/>
      <c r="P90" s="27"/>
      <c r="Q90" s="27"/>
      <c r="R90" s="27"/>
      <c r="S90" s="27"/>
      <c r="T90" s="27"/>
      <c r="U90" s="27"/>
      <c r="V90" s="27"/>
      <c r="W90" s="27"/>
    </row>
    <row r="91" spans="1:23" ht="16.5" customHeight="1" x14ac:dyDescent="0.3">
      <c r="A91" s="27"/>
      <c r="B91" s="27"/>
      <c r="C91" s="28"/>
      <c r="D91" s="27"/>
      <c r="E91" s="27"/>
      <c r="F91" s="27"/>
      <c r="G91" s="27"/>
      <c r="H91" s="27"/>
      <c r="I91" s="27"/>
      <c r="J91" s="27"/>
      <c r="K91" s="27"/>
      <c r="L91" s="27"/>
      <c r="M91" s="27"/>
      <c r="N91" s="27"/>
      <c r="O91" s="27"/>
      <c r="P91" s="27"/>
      <c r="Q91" s="27"/>
      <c r="R91" s="27"/>
      <c r="S91" s="27"/>
      <c r="T91" s="27"/>
      <c r="U91" s="27"/>
      <c r="V91" s="27"/>
      <c r="W91" s="27"/>
    </row>
    <row r="92" spans="1:23" ht="16.5" customHeight="1" x14ac:dyDescent="0.3">
      <c r="A92" s="27"/>
      <c r="B92" s="27"/>
      <c r="C92" s="28"/>
      <c r="D92" s="27"/>
      <c r="E92" s="27"/>
      <c r="F92" s="27"/>
      <c r="G92" s="27"/>
      <c r="H92" s="27"/>
      <c r="I92" s="27"/>
      <c r="J92" s="27"/>
      <c r="K92" s="27"/>
      <c r="L92" s="27"/>
      <c r="M92" s="27"/>
      <c r="N92" s="27"/>
      <c r="O92" s="27"/>
      <c r="P92" s="27"/>
      <c r="Q92" s="27"/>
      <c r="R92" s="27"/>
      <c r="S92" s="27"/>
      <c r="T92" s="27"/>
      <c r="U92" s="27"/>
      <c r="V92" s="27"/>
      <c r="W92" s="27"/>
    </row>
    <row r="93" spans="1:23" ht="16.5" customHeight="1" x14ac:dyDescent="0.3">
      <c r="A93" s="27"/>
      <c r="B93" s="27"/>
      <c r="C93" s="28"/>
      <c r="D93" s="27"/>
      <c r="E93" s="27"/>
      <c r="F93" s="27"/>
      <c r="G93" s="27"/>
      <c r="H93" s="27"/>
      <c r="I93" s="27"/>
      <c r="J93" s="27"/>
      <c r="K93" s="27"/>
      <c r="L93" s="27"/>
      <c r="M93" s="27"/>
      <c r="N93" s="27"/>
      <c r="O93" s="27"/>
      <c r="P93" s="27"/>
      <c r="Q93" s="27"/>
      <c r="R93" s="27"/>
      <c r="S93" s="27"/>
      <c r="T93" s="27"/>
      <c r="U93" s="27"/>
      <c r="V93" s="27"/>
      <c r="W93" s="27"/>
    </row>
    <row r="94" spans="1:23" ht="16.5" customHeight="1" x14ac:dyDescent="0.3">
      <c r="A94" s="27"/>
      <c r="B94" s="27"/>
      <c r="C94" s="28"/>
      <c r="D94" s="27"/>
      <c r="E94" s="27"/>
      <c r="F94" s="27"/>
      <c r="G94" s="27"/>
      <c r="H94" s="27"/>
      <c r="I94" s="27"/>
      <c r="J94" s="27"/>
      <c r="K94" s="27"/>
      <c r="L94" s="27"/>
      <c r="M94" s="27"/>
      <c r="N94" s="27"/>
      <c r="O94" s="27"/>
      <c r="P94" s="27"/>
      <c r="Q94" s="27"/>
      <c r="R94" s="27"/>
      <c r="S94" s="27"/>
      <c r="T94" s="27"/>
      <c r="U94" s="27"/>
      <c r="V94" s="27"/>
      <c r="W94" s="27"/>
    </row>
    <row r="95" spans="1:23" ht="16.5" customHeight="1" x14ac:dyDescent="0.3">
      <c r="A95" s="27"/>
      <c r="B95" s="27"/>
      <c r="C95" s="28"/>
      <c r="D95" s="27"/>
      <c r="E95" s="27"/>
      <c r="F95" s="27"/>
      <c r="G95" s="27"/>
      <c r="H95" s="27"/>
      <c r="I95" s="27"/>
      <c r="J95" s="27"/>
      <c r="K95" s="27"/>
      <c r="L95" s="27"/>
      <c r="M95" s="27"/>
      <c r="N95" s="27"/>
      <c r="O95" s="27"/>
      <c r="P95" s="27"/>
      <c r="Q95" s="27"/>
      <c r="R95" s="27"/>
      <c r="S95" s="27"/>
      <c r="T95" s="27"/>
      <c r="U95" s="27"/>
      <c r="V95" s="27"/>
      <c r="W95" s="27"/>
    </row>
    <row r="96" spans="1:23" ht="16.5" customHeight="1" x14ac:dyDescent="0.3">
      <c r="A96" s="27"/>
      <c r="B96" s="27"/>
      <c r="C96" s="28"/>
      <c r="D96" s="27"/>
      <c r="E96" s="27"/>
      <c r="F96" s="27"/>
      <c r="G96" s="27"/>
      <c r="H96" s="27"/>
      <c r="I96" s="27"/>
      <c r="J96" s="27"/>
      <c r="K96" s="27"/>
      <c r="L96" s="27"/>
      <c r="M96" s="27"/>
      <c r="N96" s="27"/>
      <c r="O96" s="27"/>
      <c r="P96" s="27"/>
      <c r="Q96" s="27"/>
      <c r="R96" s="27"/>
      <c r="S96" s="27"/>
      <c r="T96" s="27"/>
      <c r="U96" s="27"/>
      <c r="V96" s="27"/>
      <c r="W96" s="27"/>
    </row>
    <row r="97" spans="1:23" ht="16.5" customHeight="1" x14ac:dyDescent="0.3">
      <c r="A97" s="27"/>
      <c r="B97" s="27"/>
      <c r="C97" s="28"/>
      <c r="D97" s="27"/>
      <c r="E97" s="27"/>
      <c r="F97" s="27"/>
      <c r="G97" s="27"/>
      <c r="H97" s="27"/>
      <c r="I97" s="27"/>
      <c r="J97" s="27"/>
      <c r="K97" s="27"/>
      <c r="L97" s="27"/>
      <c r="M97" s="27"/>
      <c r="N97" s="27"/>
      <c r="O97" s="27"/>
      <c r="P97" s="27"/>
      <c r="Q97" s="27"/>
      <c r="R97" s="27"/>
      <c r="S97" s="27"/>
      <c r="T97" s="27"/>
      <c r="U97" s="27"/>
      <c r="V97" s="27"/>
      <c r="W97" s="27"/>
    </row>
    <row r="98" spans="1:23" ht="16.5" customHeight="1" x14ac:dyDescent="0.3">
      <c r="A98" s="27"/>
      <c r="B98" s="27"/>
      <c r="C98" s="28"/>
      <c r="D98" s="27"/>
      <c r="E98" s="27"/>
      <c r="F98" s="27"/>
      <c r="G98" s="27"/>
      <c r="H98" s="27"/>
      <c r="I98" s="27"/>
      <c r="J98" s="27"/>
      <c r="K98" s="27"/>
      <c r="L98" s="27"/>
      <c r="M98" s="27"/>
      <c r="N98" s="27"/>
      <c r="O98" s="27"/>
      <c r="P98" s="27"/>
      <c r="Q98" s="27"/>
      <c r="R98" s="27"/>
      <c r="S98" s="27"/>
      <c r="T98" s="27"/>
      <c r="U98" s="27"/>
      <c r="V98" s="27"/>
      <c r="W98" s="27"/>
    </row>
    <row r="99" spans="1:23" ht="16.5" customHeight="1" x14ac:dyDescent="0.3">
      <c r="A99" s="27"/>
      <c r="B99" s="27"/>
      <c r="C99" s="28"/>
      <c r="D99" s="27"/>
      <c r="E99" s="27"/>
      <c r="F99" s="27"/>
      <c r="G99" s="27"/>
      <c r="H99" s="27"/>
      <c r="I99" s="27"/>
      <c r="J99" s="27"/>
      <c r="K99" s="27"/>
      <c r="L99" s="27"/>
      <c r="M99" s="27"/>
      <c r="N99" s="27"/>
      <c r="O99" s="27"/>
      <c r="P99" s="27"/>
      <c r="Q99" s="27"/>
      <c r="R99" s="27"/>
      <c r="S99" s="27"/>
      <c r="T99" s="27"/>
      <c r="U99" s="27"/>
      <c r="V99" s="27"/>
      <c r="W99" s="27"/>
    </row>
    <row r="100" spans="1:23" ht="16.5" customHeight="1" x14ac:dyDescent="0.3">
      <c r="A100" s="27"/>
      <c r="B100" s="27"/>
      <c r="C100" s="28"/>
      <c r="D100" s="27"/>
      <c r="E100" s="27"/>
      <c r="F100" s="27"/>
      <c r="G100" s="27"/>
      <c r="H100" s="27"/>
      <c r="I100" s="27"/>
      <c r="J100" s="27"/>
      <c r="K100" s="27"/>
      <c r="L100" s="27"/>
      <c r="M100" s="27"/>
      <c r="N100" s="27"/>
      <c r="O100" s="27"/>
      <c r="P100" s="27"/>
      <c r="Q100" s="27"/>
      <c r="R100" s="27"/>
      <c r="S100" s="27"/>
      <c r="T100" s="27"/>
      <c r="U100" s="27"/>
      <c r="V100" s="27"/>
      <c r="W100" s="27"/>
    </row>
    <row r="101" spans="1:23" ht="16.5" customHeight="1" x14ac:dyDescent="0.3">
      <c r="A101" s="27"/>
      <c r="B101" s="27"/>
      <c r="C101" s="28"/>
      <c r="D101" s="27"/>
      <c r="E101" s="27"/>
      <c r="F101" s="27"/>
      <c r="G101" s="27"/>
      <c r="H101" s="27"/>
      <c r="I101" s="27"/>
      <c r="J101" s="27"/>
      <c r="K101" s="27"/>
      <c r="L101" s="27"/>
      <c r="M101" s="27"/>
      <c r="N101" s="27"/>
      <c r="O101" s="27"/>
      <c r="P101" s="27"/>
      <c r="Q101" s="27"/>
      <c r="R101" s="27"/>
      <c r="S101" s="27"/>
      <c r="T101" s="27"/>
      <c r="U101" s="27"/>
      <c r="V101" s="27"/>
      <c r="W101" s="27"/>
    </row>
    <row r="102" spans="1:23" ht="16.5" customHeight="1" x14ac:dyDescent="0.3">
      <c r="A102" s="27"/>
      <c r="B102" s="27"/>
      <c r="C102" s="28"/>
      <c r="D102" s="27"/>
      <c r="E102" s="27"/>
      <c r="F102" s="27"/>
      <c r="G102" s="27"/>
      <c r="H102" s="27"/>
      <c r="I102" s="27"/>
      <c r="J102" s="27"/>
      <c r="K102" s="27"/>
      <c r="L102" s="27"/>
      <c r="M102" s="27"/>
      <c r="N102" s="27"/>
      <c r="O102" s="27"/>
      <c r="P102" s="27"/>
      <c r="Q102" s="27"/>
      <c r="R102" s="27"/>
      <c r="S102" s="27"/>
      <c r="T102" s="27"/>
      <c r="U102" s="27"/>
      <c r="V102" s="27"/>
      <c r="W102" s="27"/>
    </row>
    <row r="103" spans="1:23" ht="16.5" customHeight="1" x14ac:dyDescent="0.3">
      <c r="A103" s="27"/>
      <c r="B103" s="27"/>
      <c r="C103" s="28"/>
      <c r="D103" s="27"/>
      <c r="E103" s="27"/>
      <c r="F103" s="27"/>
      <c r="G103" s="27"/>
      <c r="H103" s="27"/>
      <c r="I103" s="27"/>
      <c r="J103" s="27"/>
      <c r="K103" s="27"/>
      <c r="L103" s="27"/>
      <c r="M103" s="27"/>
      <c r="N103" s="27"/>
      <c r="O103" s="27"/>
      <c r="P103" s="27"/>
      <c r="Q103" s="27"/>
      <c r="R103" s="27"/>
      <c r="S103" s="27"/>
      <c r="T103" s="27"/>
      <c r="U103" s="27"/>
      <c r="V103" s="27"/>
      <c r="W103" s="27"/>
    </row>
    <row r="104" spans="1:23" ht="16.5" customHeight="1" x14ac:dyDescent="0.3">
      <c r="A104" s="27"/>
      <c r="B104" s="27"/>
      <c r="C104" s="28"/>
      <c r="D104" s="27"/>
      <c r="E104" s="27"/>
      <c r="F104" s="27"/>
      <c r="G104" s="27"/>
      <c r="H104" s="27"/>
      <c r="I104" s="27"/>
      <c r="J104" s="27"/>
      <c r="K104" s="27"/>
      <c r="L104" s="27"/>
      <c r="M104" s="27"/>
      <c r="N104" s="27"/>
      <c r="O104" s="27"/>
      <c r="P104" s="27"/>
      <c r="Q104" s="27"/>
      <c r="R104" s="27"/>
      <c r="S104" s="27"/>
      <c r="T104" s="27"/>
      <c r="U104" s="27"/>
      <c r="V104" s="27"/>
      <c r="W104" s="27"/>
    </row>
    <row r="105" spans="1:23" ht="16.5" customHeight="1" x14ac:dyDescent="0.3">
      <c r="A105" s="27"/>
      <c r="B105" s="27"/>
      <c r="C105" s="28"/>
      <c r="D105" s="27"/>
      <c r="E105" s="27"/>
      <c r="F105" s="27"/>
      <c r="G105" s="27"/>
      <c r="H105" s="27"/>
      <c r="I105" s="27"/>
      <c r="J105" s="27"/>
      <c r="K105" s="27"/>
      <c r="L105" s="27"/>
      <c r="M105" s="27"/>
      <c r="N105" s="27"/>
      <c r="O105" s="27"/>
      <c r="P105" s="27"/>
      <c r="Q105" s="27"/>
      <c r="R105" s="27"/>
      <c r="S105" s="27"/>
      <c r="T105" s="27"/>
      <c r="U105" s="27"/>
      <c r="V105" s="27"/>
      <c r="W105" s="27"/>
    </row>
    <row r="106" spans="1:23" ht="16.5" customHeight="1" x14ac:dyDescent="0.3">
      <c r="A106" s="27"/>
      <c r="B106" s="27"/>
      <c r="C106" s="28"/>
      <c r="D106" s="27"/>
      <c r="E106" s="27"/>
      <c r="F106" s="27"/>
      <c r="G106" s="27"/>
      <c r="H106" s="27"/>
      <c r="I106" s="27"/>
      <c r="J106" s="27"/>
      <c r="K106" s="27"/>
      <c r="L106" s="27"/>
      <c r="M106" s="27"/>
      <c r="N106" s="27"/>
      <c r="O106" s="27"/>
      <c r="P106" s="27"/>
      <c r="Q106" s="27"/>
      <c r="R106" s="27"/>
      <c r="S106" s="27"/>
      <c r="T106" s="27"/>
      <c r="U106" s="27"/>
      <c r="V106" s="27"/>
      <c r="W106" s="27"/>
    </row>
    <row r="107" spans="1:23" ht="16.5" customHeight="1" x14ac:dyDescent="0.3">
      <c r="A107" s="27"/>
      <c r="B107" s="27"/>
      <c r="C107" s="28"/>
      <c r="D107" s="27"/>
      <c r="E107" s="27"/>
      <c r="F107" s="27"/>
      <c r="G107" s="27"/>
      <c r="H107" s="27"/>
      <c r="I107" s="27"/>
      <c r="J107" s="27"/>
      <c r="K107" s="27"/>
      <c r="L107" s="27"/>
      <c r="M107" s="27"/>
      <c r="N107" s="27"/>
      <c r="O107" s="27"/>
      <c r="P107" s="27"/>
      <c r="Q107" s="27"/>
      <c r="R107" s="27"/>
      <c r="S107" s="27"/>
      <c r="T107" s="27"/>
      <c r="U107" s="27"/>
      <c r="V107" s="27"/>
      <c r="W107" s="27"/>
    </row>
    <row r="108" spans="1:23" ht="16.5" customHeight="1" x14ac:dyDescent="0.3">
      <c r="A108" s="27"/>
      <c r="B108" s="27"/>
      <c r="C108" s="28"/>
      <c r="D108" s="27"/>
      <c r="E108" s="27"/>
      <c r="F108" s="27"/>
      <c r="G108" s="27"/>
      <c r="H108" s="27"/>
      <c r="I108" s="27"/>
      <c r="J108" s="27"/>
      <c r="K108" s="27"/>
      <c r="L108" s="27"/>
      <c r="M108" s="27"/>
      <c r="N108" s="27"/>
      <c r="O108" s="27"/>
      <c r="P108" s="27"/>
      <c r="Q108" s="27"/>
      <c r="R108" s="27"/>
      <c r="S108" s="27"/>
      <c r="T108" s="27"/>
      <c r="U108" s="27"/>
      <c r="V108" s="27"/>
      <c r="W108" s="27"/>
    </row>
    <row r="109" spans="1:23" ht="16.5" customHeight="1" x14ac:dyDescent="0.3">
      <c r="A109" s="27"/>
      <c r="B109" s="27"/>
      <c r="C109" s="28"/>
      <c r="D109" s="27"/>
      <c r="E109" s="27"/>
      <c r="F109" s="27"/>
      <c r="G109" s="27"/>
      <c r="H109" s="27"/>
      <c r="I109" s="27"/>
      <c r="J109" s="27"/>
      <c r="K109" s="27"/>
      <c r="L109" s="27"/>
      <c r="M109" s="27"/>
      <c r="N109" s="27"/>
      <c r="O109" s="27"/>
      <c r="P109" s="27"/>
      <c r="Q109" s="27"/>
      <c r="R109" s="27"/>
      <c r="S109" s="27"/>
      <c r="T109" s="27"/>
      <c r="U109" s="27"/>
      <c r="V109" s="27"/>
      <c r="W109" s="27"/>
    </row>
    <row r="110" spans="1:23" ht="16.5" customHeight="1" x14ac:dyDescent="0.3">
      <c r="A110" s="27"/>
      <c r="B110" s="27"/>
      <c r="C110" s="28"/>
      <c r="D110" s="27"/>
      <c r="E110" s="27"/>
      <c r="F110" s="27"/>
      <c r="G110" s="27"/>
      <c r="H110" s="27"/>
      <c r="I110" s="27"/>
      <c r="J110" s="27"/>
      <c r="K110" s="27"/>
      <c r="L110" s="27"/>
      <c r="M110" s="27"/>
      <c r="N110" s="27"/>
      <c r="O110" s="27"/>
      <c r="P110" s="27"/>
      <c r="Q110" s="27"/>
      <c r="R110" s="27"/>
      <c r="S110" s="27"/>
      <c r="T110" s="27"/>
      <c r="U110" s="27"/>
      <c r="V110" s="27"/>
      <c r="W110" s="27"/>
    </row>
    <row r="111" spans="1:23" ht="16.5" customHeight="1" x14ac:dyDescent="0.3">
      <c r="A111" s="27"/>
      <c r="B111" s="27"/>
      <c r="C111" s="28"/>
      <c r="D111" s="27"/>
      <c r="E111" s="27"/>
      <c r="F111" s="27"/>
      <c r="G111" s="27"/>
      <c r="H111" s="27"/>
      <c r="I111" s="27"/>
      <c r="J111" s="27"/>
      <c r="K111" s="27"/>
      <c r="L111" s="27"/>
      <c r="M111" s="27"/>
      <c r="N111" s="27"/>
      <c r="O111" s="27"/>
      <c r="P111" s="27"/>
      <c r="Q111" s="27"/>
      <c r="R111" s="27"/>
      <c r="S111" s="27"/>
      <c r="T111" s="27"/>
      <c r="U111" s="27"/>
      <c r="V111" s="27"/>
      <c r="W111" s="27"/>
    </row>
    <row r="112" spans="1:23" ht="16.5" customHeight="1" x14ac:dyDescent="0.3">
      <c r="A112" s="27"/>
      <c r="B112" s="27"/>
      <c r="C112" s="28"/>
      <c r="D112" s="27"/>
      <c r="E112" s="27"/>
      <c r="F112" s="27"/>
      <c r="G112" s="27"/>
      <c r="H112" s="27"/>
      <c r="I112" s="27"/>
      <c r="J112" s="27"/>
      <c r="K112" s="27"/>
      <c r="L112" s="27"/>
      <c r="M112" s="27"/>
      <c r="N112" s="27"/>
      <c r="O112" s="27"/>
      <c r="P112" s="27"/>
      <c r="Q112" s="27"/>
      <c r="R112" s="27"/>
      <c r="S112" s="27"/>
      <c r="T112" s="27"/>
      <c r="U112" s="27"/>
      <c r="V112" s="27"/>
      <c r="W112" s="27"/>
    </row>
    <row r="113" spans="1:23" ht="16.5" customHeight="1" x14ac:dyDescent="0.3">
      <c r="A113" s="27"/>
      <c r="B113" s="27"/>
      <c r="C113" s="28"/>
      <c r="D113" s="27"/>
      <c r="E113" s="27"/>
      <c r="F113" s="27"/>
      <c r="G113" s="27"/>
      <c r="H113" s="27"/>
      <c r="I113" s="27"/>
      <c r="J113" s="27"/>
      <c r="K113" s="27"/>
      <c r="L113" s="27"/>
      <c r="M113" s="27"/>
      <c r="N113" s="27"/>
      <c r="O113" s="27"/>
      <c r="P113" s="27"/>
      <c r="Q113" s="27"/>
      <c r="R113" s="27"/>
      <c r="S113" s="27"/>
      <c r="T113" s="27"/>
      <c r="U113" s="27"/>
      <c r="V113" s="27"/>
      <c r="W113" s="27"/>
    </row>
    <row r="114" spans="1:23" ht="16.5" customHeight="1" x14ac:dyDescent="0.3">
      <c r="A114" s="27"/>
      <c r="B114" s="27"/>
      <c r="C114" s="28"/>
      <c r="D114" s="27"/>
      <c r="E114" s="27"/>
      <c r="F114" s="27"/>
      <c r="G114" s="27"/>
      <c r="H114" s="27"/>
      <c r="I114" s="27"/>
      <c r="J114" s="27"/>
      <c r="K114" s="27"/>
      <c r="L114" s="27"/>
      <c r="M114" s="27"/>
      <c r="N114" s="27"/>
      <c r="O114" s="27"/>
      <c r="P114" s="27"/>
      <c r="Q114" s="27"/>
      <c r="R114" s="27"/>
      <c r="S114" s="27"/>
      <c r="T114" s="27"/>
      <c r="U114" s="27"/>
      <c r="V114" s="27"/>
      <c r="W114" s="27"/>
    </row>
    <row r="115" spans="1:23" ht="16.5" customHeight="1" x14ac:dyDescent="0.3">
      <c r="A115" s="27"/>
      <c r="B115" s="27"/>
      <c r="C115" s="28"/>
      <c r="D115" s="27"/>
      <c r="E115" s="27"/>
      <c r="F115" s="27"/>
      <c r="G115" s="27"/>
      <c r="H115" s="27"/>
      <c r="I115" s="27"/>
      <c r="J115" s="27"/>
      <c r="K115" s="27"/>
      <c r="L115" s="27"/>
      <c r="M115" s="27"/>
      <c r="N115" s="27"/>
      <c r="O115" s="27"/>
      <c r="P115" s="27"/>
      <c r="Q115" s="27"/>
      <c r="R115" s="27"/>
      <c r="S115" s="27"/>
      <c r="T115" s="27"/>
      <c r="U115" s="27"/>
      <c r="V115" s="27"/>
      <c r="W115" s="27"/>
    </row>
    <row r="116" spans="1:23" ht="16.5" customHeight="1" x14ac:dyDescent="0.3">
      <c r="A116" s="27"/>
      <c r="B116" s="27"/>
      <c r="C116" s="28"/>
      <c r="D116" s="27"/>
      <c r="E116" s="27"/>
      <c r="F116" s="27"/>
      <c r="G116" s="27"/>
      <c r="H116" s="27"/>
      <c r="I116" s="27"/>
      <c r="J116" s="27"/>
      <c r="K116" s="27"/>
      <c r="L116" s="27"/>
      <c r="M116" s="27"/>
      <c r="N116" s="27"/>
      <c r="O116" s="27"/>
      <c r="P116" s="27"/>
      <c r="Q116" s="27"/>
      <c r="R116" s="27"/>
      <c r="S116" s="27"/>
      <c r="T116" s="27"/>
      <c r="U116" s="27"/>
      <c r="V116" s="27"/>
      <c r="W116" s="27"/>
    </row>
    <row r="117" spans="1:23" ht="16.5" customHeight="1" x14ac:dyDescent="0.3">
      <c r="A117" s="27"/>
      <c r="B117" s="27"/>
      <c r="C117" s="28"/>
      <c r="D117" s="27"/>
      <c r="E117" s="27"/>
      <c r="F117" s="27"/>
      <c r="G117" s="27"/>
      <c r="H117" s="27"/>
      <c r="I117" s="27"/>
      <c r="J117" s="27"/>
      <c r="K117" s="27"/>
      <c r="L117" s="27"/>
      <c r="M117" s="27"/>
      <c r="N117" s="27"/>
      <c r="O117" s="27"/>
      <c r="P117" s="27"/>
      <c r="Q117" s="27"/>
      <c r="R117" s="27"/>
      <c r="S117" s="27"/>
      <c r="T117" s="27"/>
      <c r="U117" s="27"/>
      <c r="V117" s="27"/>
      <c r="W117" s="27"/>
    </row>
    <row r="118" spans="1:23" ht="16.5" customHeight="1" x14ac:dyDescent="0.3">
      <c r="A118" s="27"/>
      <c r="B118" s="27"/>
      <c r="C118" s="28"/>
      <c r="D118" s="27"/>
      <c r="E118" s="27"/>
      <c r="F118" s="27"/>
      <c r="G118" s="27"/>
      <c r="H118" s="27"/>
      <c r="I118" s="27"/>
      <c r="J118" s="27"/>
      <c r="K118" s="27"/>
      <c r="L118" s="27"/>
      <c r="M118" s="27"/>
      <c r="N118" s="27"/>
      <c r="O118" s="27"/>
      <c r="P118" s="27"/>
      <c r="Q118" s="27"/>
      <c r="R118" s="27"/>
      <c r="S118" s="27"/>
      <c r="T118" s="27"/>
      <c r="U118" s="27"/>
      <c r="V118" s="27"/>
      <c r="W118" s="27"/>
    </row>
    <row r="119" spans="1:23" ht="16.5" customHeight="1" x14ac:dyDescent="0.3">
      <c r="A119" s="27"/>
      <c r="B119" s="27"/>
      <c r="C119" s="28"/>
      <c r="D119" s="27"/>
      <c r="E119" s="27"/>
      <c r="F119" s="27"/>
      <c r="G119" s="27"/>
      <c r="H119" s="27"/>
      <c r="I119" s="27"/>
      <c r="J119" s="27"/>
      <c r="K119" s="27"/>
      <c r="L119" s="27"/>
      <c r="M119" s="27"/>
      <c r="N119" s="27"/>
      <c r="O119" s="27"/>
      <c r="P119" s="27"/>
      <c r="Q119" s="27"/>
      <c r="R119" s="27"/>
      <c r="S119" s="27"/>
      <c r="T119" s="27"/>
      <c r="U119" s="27"/>
      <c r="V119" s="27"/>
      <c r="W119" s="27"/>
    </row>
    <row r="120" spans="1:23" ht="16.5" customHeight="1" x14ac:dyDescent="0.3">
      <c r="A120" s="27"/>
      <c r="B120" s="27"/>
      <c r="C120" s="28"/>
      <c r="D120" s="27"/>
      <c r="E120" s="27"/>
      <c r="F120" s="27"/>
      <c r="G120" s="27"/>
      <c r="H120" s="27"/>
      <c r="I120" s="27"/>
      <c r="J120" s="27"/>
      <c r="K120" s="27"/>
      <c r="L120" s="27"/>
      <c r="M120" s="27"/>
      <c r="N120" s="27"/>
      <c r="O120" s="27"/>
      <c r="P120" s="27"/>
      <c r="Q120" s="27"/>
      <c r="R120" s="27"/>
      <c r="S120" s="27"/>
      <c r="T120" s="27"/>
      <c r="U120" s="27"/>
      <c r="V120" s="27"/>
      <c r="W120" s="27"/>
    </row>
    <row r="121" spans="1:23" ht="16.5" customHeight="1" x14ac:dyDescent="0.3">
      <c r="A121" s="27"/>
      <c r="B121" s="27"/>
      <c r="C121" s="28"/>
      <c r="D121" s="27"/>
      <c r="E121" s="27"/>
      <c r="F121" s="27"/>
      <c r="G121" s="27"/>
      <c r="H121" s="27"/>
      <c r="I121" s="27"/>
      <c r="J121" s="27"/>
      <c r="K121" s="27"/>
      <c r="L121" s="27"/>
      <c r="M121" s="27"/>
      <c r="N121" s="27"/>
      <c r="O121" s="27"/>
      <c r="P121" s="27"/>
      <c r="Q121" s="27"/>
      <c r="R121" s="27"/>
      <c r="S121" s="27"/>
      <c r="T121" s="27"/>
      <c r="U121" s="27"/>
      <c r="V121" s="27"/>
      <c r="W121" s="27"/>
    </row>
    <row r="122" spans="1:23" ht="16.5" customHeight="1" x14ac:dyDescent="0.3">
      <c r="A122" s="27"/>
      <c r="B122" s="27"/>
      <c r="C122" s="28"/>
      <c r="D122" s="27"/>
      <c r="E122" s="27"/>
      <c r="F122" s="27"/>
      <c r="G122" s="27"/>
      <c r="H122" s="27"/>
      <c r="I122" s="27"/>
      <c r="J122" s="27"/>
      <c r="K122" s="27"/>
      <c r="L122" s="27"/>
      <c r="M122" s="27"/>
      <c r="N122" s="27"/>
      <c r="O122" s="27"/>
      <c r="P122" s="27"/>
      <c r="Q122" s="27"/>
      <c r="R122" s="27"/>
      <c r="S122" s="27"/>
      <c r="T122" s="27"/>
      <c r="U122" s="27"/>
      <c r="V122" s="27"/>
      <c r="W122" s="27"/>
    </row>
    <row r="123" spans="1:23" ht="16.5" customHeight="1" x14ac:dyDescent="0.3">
      <c r="A123" s="27"/>
      <c r="B123" s="27"/>
      <c r="C123" s="28"/>
      <c r="D123" s="27"/>
      <c r="E123" s="27"/>
      <c r="F123" s="27"/>
      <c r="G123" s="27"/>
      <c r="H123" s="27"/>
      <c r="I123" s="27"/>
      <c r="J123" s="27"/>
      <c r="K123" s="27"/>
      <c r="L123" s="27"/>
      <c r="M123" s="27"/>
      <c r="N123" s="27"/>
      <c r="O123" s="27"/>
      <c r="P123" s="27"/>
      <c r="Q123" s="27"/>
      <c r="R123" s="27"/>
      <c r="S123" s="27"/>
      <c r="T123" s="27"/>
      <c r="U123" s="27"/>
      <c r="V123" s="27"/>
      <c r="W123" s="27"/>
    </row>
    <row r="124" spans="1:23" ht="16.5" customHeight="1" x14ac:dyDescent="0.3">
      <c r="A124" s="27"/>
      <c r="B124" s="27"/>
      <c r="C124" s="28"/>
      <c r="D124" s="27"/>
      <c r="E124" s="27"/>
      <c r="F124" s="27"/>
      <c r="G124" s="27"/>
      <c r="H124" s="27"/>
      <c r="I124" s="27"/>
      <c r="J124" s="27"/>
      <c r="K124" s="27"/>
      <c r="L124" s="27"/>
      <c r="M124" s="27"/>
      <c r="N124" s="27"/>
      <c r="O124" s="27"/>
      <c r="P124" s="27"/>
      <c r="Q124" s="27"/>
      <c r="R124" s="27"/>
      <c r="S124" s="27"/>
      <c r="T124" s="27"/>
      <c r="U124" s="27"/>
      <c r="V124" s="27"/>
      <c r="W124" s="27"/>
    </row>
    <row r="125" spans="1:23" ht="16.5" customHeight="1" x14ac:dyDescent="0.3">
      <c r="A125" s="27"/>
      <c r="B125" s="27"/>
      <c r="C125" s="28"/>
      <c r="D125" s="27"/>
      <c r="E125" s="27"/>
      <c r="F125" s="27"/>
      <c r="G125" s="27"/>
      <c r="H125" s="27"/>
      <c r="I125" s="27"/>
      <c r="J125" s="27"/>
      <c r="K125" s="27"/>
      <c r="L125" s="27"/>
      <c r="M125" s="27"/>
      <c r="N125" s="27"/>
      <c r="O125" s="27"/>
      <c r="P125" s="27"/>
      <c r="Q125" s="27"/>
      <c r="R125" s="27"/>
      <c r="S125" s="27"/>
      <c r="T125" s="27"/>
      <c r="U125" s="27"/>
      <c r="V125" s="27"/>
      <c r="W125" s="27"/>
    </row>
    <row r="126" spans="1:23" ht="16.5" customHeight="1" x14ac:dyDescent="0.3">
      <c r="A126" s="27"/>
      <c r="B126" s="27"/>
      <c r="C126" s="28"/>
      <c r="D126" s="27"/>
      <c r="E126" s="27"/>
      <c r="F126" s="27"/>
      <c r="G126" s="27"/>
      <c r="H126" s="27"/>
      <c r="I126" s="27"/>
      <c r="J126" s="27"/>
      <c r="K126" s="27"/>
      <c r="L126" s="27"/>
      <c r="M126" s="27"/>
      <c r="N126" s="27"/>
      <c r="O126" s="27"/>
      <c r="P126" s="27"/>
      <c r="Q126" s="27"/>
      <c r="R126" s="27"/>
      <c r="S126" s="27"/>
      <c r="T126" s="27"/>
      <c r="U126" s="27"/>
      <c r="V126" s="27"/>
      <c r="W126" s="27"/>
    </row>
    <row r="127" spans="1:23" ht="16.5" customHeight="1" x14ac:dyDescent="0.3">
      <c r="A127" s="27"/>
      <c r="B127" s="27"/>
      <c r="C127" s="28"/>
      <c r="D127" s="27"/>
      <c r="E127" s="27"/>
      <c r="F127" s="27"/>
      <c r="G127" s="27"/>
      <c r="H127" s="27"/>
      <c r="I127" s="27"/>
      <c r="J127" s="27"/>
      <c r="K127" s="27"/>
      <c r="L127" s="27"/>
      <c r="M127" s="27"/>
      <c r="N127" s="27"/>
      <c r="O127" s="27"/>
      <c r="P127" s="27"/>
      <c r="Q127" s="27"/>
      <c r="R127" s="27"/>
      <c r="S127" s="27"/>
      <c r="T127" s="27"/>
      <c r="U127" s="27"/>
      <c r="V127" s="27"/>
      <c r="W127" s="27"/>
    </row>
    <row r="128" spans="1:23" ht="16.5" customHeight="1" x14ac:dyDescent="0.3">
      <c r="A128" s="27"/>
      <c r="B128" s="27"/>
      <c r="C128" s="28"/>
      <c r="D128" s="27"/>
      <c r="E128" s="27"/>
      <c r="F128" s="27"/>
      <c r="G128" s="27"/>
      <c r="H128" s="27"/>
      <c r="I128" s="27"/>
      <c r="J128" s="27"/>
      <c r="K128" s="27"/>
      <c r="L128" s="27"/>
      <c r="M128" s="27"/>
      <c r="N128" s="27"/>
      <c r="O128" s="27"/>
      <c r="P128" s="27"/>
      <c r="Q128" s="27"/>
      <c r="R128" s="27"/>
      <c r="S128" s="27"/>
      <c r="T128" s="27"/>
      <c r="U128" s="27"/>
      <c r="V128" s="27"/>
      <c r="W128" s="27"/>
    </row>
    <row r="129" spans="1:23" ht="16.5" customHeight="1" x14ac:dyDescent="0.3">
      <c r="A129" s="27"/>
      <c r="B129" s="27"/>
      <c r="C129" s="28"/>
      <c r="D129" s="27"/>
      <c r="E129" s="27"/>
      <c r="F129" s="27"/>
      <c r="G129" s="27"/>
      <c r="H129" s="27"/>
      <c r="I129" s="27"/>
      <c r="J129" s="27"/>
      <c r="K129" s="27"/>
      <c r="L129" s="27"/>
      <c r="M129" s="27"/>
      <c r="N129" s="27"/>
      <c r="O129" s="27"/>
      <c r="P129" s="27"/>
      <c r="Q129" s="27"/>
      <c r="R129" s="27"/>
      <c r="S129" s="27"/>
      <c r="T129" s="27"/>
      <c r="U129" s="27"/>
      <c r="V129" s="27"/>
      <c r="W129" s="27"/>
    </row>
    <row r="130" spans="1:23" ht="16.5" customHeight="1" x14ac:dyDescent="0.3">
      <c r="A130" s="27"/>
      <c r="B130" s="27"/>
      <c r="C130" s="28"/>
      <c r="D130" s="27"/>
      <c r="E130" s="27"/>
      <c r="F130" s="27"/>
      <c r="G130" s="27"/>
      <c r="H130" s="27"/>
      <c r="I130" s="27"/>
      <c r="J130" s="27"/>
      <c r="K130" s="27"/>
      <c r="L130" s="27"/>
      <c r="M130" s="27"/>
      <c r="N130" s="27"/>
      <c r="O130" s="27"/>
      <c r="P130" s="27"/>
      <c r="Q130" s="27"/>
      <c r="R130" s="27"/>
      <c r="S130" s="27"/>
      <c r="T130" s="27"/>
      <c r="U130" s="27"/>
      <c r="V130" s="27"/>
      <c r="W130" s="27"/>
    </row>
    <row r="131" spans="1:23" ht="16.5" customHeight="1" x14ac:dyDescent="0.3">
      <c r="A131" s="27"/>
      <c r="B131" s="27"/>
      <c r="C131" s="28"/>
      <c r="D131" s="27"/>
      <c r="E131" s="27"/>
      <c r="F131" s="27"/>
      <c r="G131" s="27"/>
      <c r="H131" s="27"/>
      <c r="I131" s="27"/>
      <c r="J131" s="27"/>
      <c r="K131" s="27"/>
      <c r="L131" s="27"/>
      <c r="M131" s="27"/>
      <c r="N131" s="27"/>
      <c r="O131" s="27"/>
      <c r="P131" s="27"/>
      <c r="Q131" s="27"/>
      <c r="R131" s="27"/>
      <c r="S131" s="27"/>
      <c r="T131" s="27"/>
      <c r="U131" s="27"/>
      <c r="V131" s="27"/>
      <c r="W131" s="27"/>
    </row>
    <row r="132" spans="1:23" ht="16.5" customHeight="1" x14ac:dyDescent="0.3">
      <c r="A132" s="27"/>
      <c r="B132" s="27"/>
      <c r="C132" s="28"/>
      <c r="D132" s="27"/>
      <c r="E132" s="27"/>
      <c r="F132" s="27"/>
      <c r="G132" s="27"/>
      <c r="H132" s="27"/>
      <c r="I132" s="27"/>
      <c r="J132" s="27"/>
      <c r="K132" s="27"/>
      <c r="L132" s="27"/>
      <c r="M132" s="27"/>
      <c r="N132" s="27"/>
      <c r="O132" s="27"/>
      <c r="P132" s="27"/>
      <c r="Q132" s="27"/>
      <c r="R132" s="27"/>
      <c r="S132" s="27"/>
      <c r="T132" s="27"/>
      <c r="U132" s="27"/>
      <c r="V132" s="27"/>
      <c r="W132" s="27"/>
    </row>
    <row r="133" spans="1:23" ht="16.5" customHeight="1" x14ac:dyDescent="0.3">
      <c r="A133" s="27"/>
      <c r="B133" s="27"/>
      <c r="C133" s="28"/>
      <c r="D133" s="27"/>
      <c r="E133" s="27"/>
      <c r="F133" s="27"/>
      <c r="G133" s="27"/>
      <c r="H133" s="27"/>
      <c r="I133" s="27"/>
      <c r="J133" s="27"/>
      <c r="K133" s="27"/>
      <c r="L133" s="27"/>
      <c r="M133" s="27"/>
      <c r="N133" s="27"/>
      <c r="O133" s="27"/>
      <c r="P133" s="27"/>
      <c r="Q133" s="27"/>
      <c r="R133" s="27"/>
      <c r="S133" s="27"/>
      <c r="T133" s="27"/>
      <c r="U133" s="27"/>
      <c r="V133" s="27"/>
      <c r="W133" s="27"/>
    </row>
    <row r="134" spans="1:23" ht="16.5" customHeight="1" x14ac:dyDescent="0.3">
      <c r="A134" s="27"/>
      <c r="B134" s="27"/>
      <c r="C134" s="28"/>
      <c r="D134" s="27"/>
      <c r="E134" s="27"/>
      <c r="F134" s="27"/>
      <c r="G134" s="27"/>
      <c r="H134" s="27"/>
      <c r="I134" s="27"/>
      <c r="J134" s="27"/>
      <c r="K134" s="27"/>
      <c r="L134" s="27"/>
      <c r="M134" s="27"/>
      <c r="N134" s="27"/>
      <c r="O134" s="27"/>
      <c r="P134" s="27"/>
      <c r="Q134" s="27"/>
      <c r="R134" s="27"/>
      <c r="S134" s="27"/>
      <c r="T134" s="27"/>
      <c r="U134" s="27"/>
      <c r="V134" s="27"/>
      <c r="W134" s="27"/>
    </row>
    <row r="135" spans="1:23" ht="16.5" customHeight="1" x14ac:dyDescent="0.3">
      <c r="A135" s="27"/>
      <c r="B135" s="27"/>
      <c r="C135" s="28"/>
      <c r="D135" s="27"/>
      <c r="E135" s="27"/>
      <c r="F135" s="27"/>
      <c r="G135" s="27"/>
      <c r="H135" s="27"/>
      <c r="I135" s="27"/>
      <c r="J135" s="27"/>
      <c r="K135" s="27"/>
      <c r="L135" s="27"/>
      <c r="M135" s="27"/>
      <c r="N135" s="27"/>
      <c r="O135" s="27"/>
      <c r="P135" s="27"/>
      <c r="Q135" s="27"/>
      <c r="R135" s="27"/>
      <c r="S135" s="27"/>
      <c r="T135" s="27"/>
      <c r="U135" s="27"/>
      <c r="V135" s="27"/>
      <c r="W135" s="27"/>
    </row>
    <row r="136" spans="1:23" ht="16.5" customHeight="1" x14ac:dyDescent="0.3">
      <c r="A136" s="27"/>
      <c r="B136" s="27"/>
      <c r="C136" s="28"/>
      <c r="D136" s="27"/>
      <c r="E136" s="27"/>
      <c r="F136" s="27"/>
      <c r="G136" s="27"/>
      <c r="H136" s="27"/>
      <c r="I136" s="27"/>
      <c r="J136" s="27"/>
      <c r="K136" s="27"/>
      <c r="L136" s="27"/>
      <c r="M136" s="27"/>
      <c r="N136" s="27"/>
      <c r="O136" s="27"/>
      <c r="P136" s="27"/>
      <c r="Q136" s="27"/>
      <c r="R136" s="27"/>
      <c r="S136" s="27"/>
      <c r="T136" s="27"/>
      <c r="U136" s="27"/>
      <c r="V136" s="27"/>
      <c r="W136" s="27"/>
    </row>
    <row r="137" spans="1:23" ht="16.5" customHeight="1" x14ac:dyDescent="0.3">
      <c r="A137" s="27"/>
      <c r="B137" s="27"/>
      <c r="C137" s="28"/>
      <c r="D137" s="27"/>
      <c r="E137" s="27"/>
      <c r="F137" s="27"/>
      <c r="G137" s="27"/>
      <c r="H137" s="27"/>
      <c r="I137" s="27"/>
      <c r="J137" s="27"/>
      <c r="K137" s="27"/>
      <c r="L137" s="27"/>
      <c r="M137" s="27"/>
      <c r="N137" s="27"/>
      <c r="O137" s="27"/>
      <c r="P137" s="27"/>
      <c r="Q137" s="27"/>
      <c r="R137" s="27"/>
      <c r="S137" s="27"/>
      <c r="T137" s="27"/>
      <c r="U137" s="27"/>
      <c r="V137" s="27"/>
      <c r="W137" s="27"/>
    </row>
    <row r="138" spans="1:23" ht="16.5" customHeight="1" x14ac:dyDescent="0.3">
      <c r="A138" s="27"/>
      <c r="B138" s="27"/>
      <c r="C138" s="28"/>
      <c r="D138" s="27"/>
      <c r="E138" s="27"/>
      <c r="F138" s="27"/>
      <c r="G138" s="27"/>
      <c r="H138" s="27"/>
      <c r="I138" s="27"/>
      <c r="J138" s="27"/>
      <c r="K138" s="27"/>
      <c r="L138" s="27"/>
      <c r="M138" s="27"/>
      <c r="N138" s="27"/>
      <c r="O138" s="27"/>
      <c r="P138" s="27"/>
      <c r="Q138" s="27"/>
      <c r="R138" s="27"/>
      <c r="S138" s="27"/>
      <c r="T138" s="27"/>
      <c r="U138" s="27"/>
      <c r="V138" s="27"/>
      <c r="W138" s="27"/>
    </row>
    <row r="139" spans="1:23" ht="16.5" customHeight="1" x14ac:dyDescent="0.3">
      <c r="A139" s="27"/>
      <c r="B139" s="27"/>
      <c r="C139" s="28"/>
      <c r="D139" s="27"/>
      <c r="E139" s="27"/>
      <c r="F139" s="27"/>
      <c r="G139" s="27"/>
      <c r="H139" s="27"/>
      <c r="I139" s="27"/>
      <c r="J139" s="27"/>
      <c r="K139" s="27"/>
      <c r="L139" s="27"/>
      <c r="M139" s="27"/>
      <c r="N139" s="27"/>
      <c r="O139" s="27"/>
      <c r="P139" s="27"/>
      <c r="Q139" s="27"/>
      <c r="R139" s="27"/>
      <c r="S139" s="27"/>
      <c r="T139" s="27"/>
      <c r="U139" s="27"/>
      <c r="V139" s="27"/>
      <c r="W139" s="27"/>
    </row>
    <row r="140" spans="1:23" ht="16.5" customHeight="1" x14ac:dyDescent="0.3">
      <c r="A140" s="27"/>
      <c r="B140" s="27"/>
      <c r="C140" s="28"/>
      <c r="D140" s="27"/>
      <c r="E140" s="27"/>
      <c r="F140" s="27"/>
      <c r="G140" s="27"/>
      <c r="H140" s="27"/>
      <c r="I140" s="27"/>
      <c r="J140" s="27"/>
      <c r="K140" s="27"/>
      <c r="L140" s="27"/>
      <c r="M140" s="27"/>
      <c r="N140" s="27"/>
      <c r="O140" s="27"/>
      <c r="P140" s="27"/>
      <c r="Q140" s="27"/>
      <c r="R140" s="27"/>
      <c r="S140" s="27"/>
      <c r="T140" s="27"/>
      <c r="U140" s="27"/>
      <c r="V140" s="27"/>
      <c r="W140" s="27"/>
    </row>
    <row r="141" spans="1:23" ht="16.5" customHeight="1" x14ac:dyDescent="0.3">
      <c r="A141" s="27"/>
      <c r="B141" s="27"/>
      <c r="C141" s="28"/>
      <c r="D141" s="27"/>
      <c r="E141" s="27"/>
      <c r="F141" s="27"/>
      <c r="G141" s="27"/>
      <c r="H141" s="27"/>
      <c r="I141" s="27"/>
      <c r="J141" s="27"/>
      <c r="K141" s="27"/>
      <c r="L141" s="27"/>
      <c r="M141" s="27"/>
      <c r="N141" s="27"/>
      <c r="O141" s="27"/>
      <c r="P141" s="27"/>
      <c r="Q141" s="27"/>
      <c r="R141" s="27"/>
      <c r="S141" s="27"/>
      <c r="T141" s="27"/>
      <c r="U141" s="27"/>
      <c r="V141" s="27"/>
      <c r="W141" s="27"/>
    </row>
    <row r="142" spans="1:23" ht="16.5" customHeight="1" x14ac:dyDescent="0.3">
      <c r="A142" s="27"/>
      <c r="B142" s="27"/>
      <c r="C142" s="28"/>
      <c r="D142" s="27"/>
      <c r="E142" s="27"/>
      <c r="F142" s="27"/>
      <c r="G142" s="27"/>
      <c r="H142" s="27"/>
      <c r="I142" s="27"/>
      <c r="J142" s="27"/>
      <c r="K142" s="27"/>
      <c r="L142" s="27"/>
      <c r="M142" s="27"/>
      <c r="N142" s="27"/>
      <c r="O142" s="27"/>
      <c r="P142" s="27"/>
      <c r="Q142" s="27"/>
      <c r="R142" s="27"/>
      <c r="S142" s="27"/>
      <c r="T142" s="27"/>
      <c r="U142" s="27"/>
      <c r="V142" s="27"/>
      <c r="W142" s="27"/>
    </row>
    <row r="143" spans="1:23" ht="16.5" customHeight="1" x14ac:dyDescent="0.3">
      <c r="A143" s="27"/>
      <c r="B143" s="27"/>
      <c r="C143" s="28"/>
      <c r="D143" s="27"/>
      <c r="E143" s="27"/>
      <c r="F143" s="27"/>
      <c r="G143" s="27"/>
      <c r="H143" s="27"/>
      <c r="I143" s="27"/>
      <c r="J143" s="27"/>
      <c r="K143" s="27"/>
      <c r="L143" s="27"/>
      <c r="M143" s="27"/>
      <c r="N143" s="27"/>
      <c r="O143" s="27"/>
      <c r="P143" s="27"/>
      <c r="Q143" s="27"/>
      <c r="R143" s="27"/>
      <c r="S143" s="27"/>
      <c r="T143" s="27"/>
      <c r="U143" s="27"/>
      <c r="V143" s="27"/>
      <c r="W143" s="27"/>
    </row>
    <row r="144" spans="1:23" ht="16.5" customHeight="1" x14ac:dyDescent="0.3">
      <c r="A144" s="27"/>
      <c r="B144" s="27"/>
      <c r="C144" s="28"/>
      <c r="D144" s="27"/>
      <c r="E144" s="27"/>
      <c r="F144" s="27"/>
      <c r="G144" s="27"/>
      <c r="H144" s="27"/>
      <c r="I144" s="27"/>
      <c r="J144" s="27"/>
      <c r="K144" s="27"/>
      <c r="L144" s="27"/>
      <c r="M144" s="27"/>
      <c r="N144" s="27"/>
      <c r="O144" s="27"/>
      <c r="P144" s="27"/>
      <c r="Q144" s="27"/>
      <c r="R144" s="27"/>
      <c r="S144" s="27"/>
      <c r="T144" s="27"/>
      <c r="U144" s="27"/>
      <c r="V144" s="27"/>
      <c r="W144" s="27"/>
    </row>
    <row r="145" spans="1:23" ht="16.5" customHeight="1" x14ac:dyDescent="0.3">
      <c r="A145" s="27"/>
      <c r="B145" s="27"/>
      <c r="C145" s="28"/>
      <c r="D145" s="27"/>
      <c r="E145" s="27"/>
      <c r="F145" s="27"/>
      <c r="G145" s="27"/>
      <c r="H145" s="27"/>
      <c r="I145" s="27"/>
      <c r="J145" s="27"/>
      <c r="K145" s="27"/>
      <c r="L145" s="27"/>
      <c r="M145" s="27"/>
      <c r="N145" s="27"/>
      <c r="O145" s="27"/>
      <c r="P145" s="27"/>
      <c r="Q145" s="27"/>
      <c r="R145" s="27"/>
      <c r="S145" s="27"/>
      <c r="T145" s="27"/>
      <c r="U145" s="27"/>
      <c r="V145" s="27"/>
      <c r="W145" s="27"/>
    </row>
    <row r="146" spans="1:23" ht="16.5" customHeight="1" x14ac:dyDescent="0.3">
      <c r="A146" s="27"/>
      <c r="B146" s="27"/>
      <c r="C146" s="28"/>
      <c r="D146" s="27"/>
      <c r="E146" s="27"/>
      <c r="F146" s="27"/>
      <c r="G146" s="27"/>
      <c r="H146" s="27"/>
      <c r="I146" s="27"/>
      <c r="J146" s="27"/>
      <c r="K146" s="27"/>
      <c r="L146" s="27"/>
      <c r="M146" s="27"/>
      <c r="N146" s="27"/>
      <c r="O146" s="27"/>
      <c r="P146" s="27"/>
      <c r="Q146" s="27"/>
      <c r="R146" s="27"/>
      <c r="S146" s="27"/>
      <c r="T146" s="27"/>
      <c r="U146" s="27"/>
      <c r="V146" s="27"/>
      <c r="W146" s="27"/>
    </row>
    <row r="147" spans="1:23" ht="16.5" customHeight="1" x14ac:dyDescent="0.3">
      <c r="A147" s="27"/>
      <c r="B147" s="27"/>
      <c r="C147" s="28"/>
      <c r="D147" s="27"/>
      <c r="E147" s="27"/>
      <c r="F147" s="27"/>
      <c r="G147" s="27"/>
      <c r="H147" s="27"/>
      <c r="I147" s="27"/>
      <c r="J147" s="27"/>
      <c r="K147" s="27"/>
      <c r="L147" s="27"/>
      <c r="M147" s="27"/>
      <c r="N147" s="27"/>
      <c r="O147" s="27"/>
      <c r="P147" s="27"/>
      <c r="Q147" s="27"/>
      <c r="R147" s="27"/>
      <c r="S147" s="27"/>
      <c r="T147" s="27"/>
      <c r="U147" s="27"/>
      <c r="V147" s="27"/>
      <c r="W147" s="27"/>
    </row>
    <row r="148" spans="1:23" ht="16.5" customHeight="1" x14ac:dyDescent="0.3">
      <c r="A148" s="27"/>
      <c r="B148" s="27"/>
      <c r="C148" s="28"/>
      <c r="D148" s="27"/>
      <c r="E148" s="27"/>
      <c r="F148" s="27"/>
      <c r="G148" s="27"/>
      <c r="H148" s="27"/>
      <c r="I148" s="27"/>
      <c r="J148" s="27"/>
      <c r="K148" s="27"/>
      <c r="L148" s="27"/>
      <c r="M148" s="27"/>
      <c r="N148" s="27"/>
      <c r="O148" s="27"/>
      <c r="P148" s="27"/>
      <c r="Q148" s="27"/>
      <c r="R148" s="27"/>
      <c r="S148" s="27"/>
      <c r="T148" s="27"/>
      <c r="U148" s="27"/>
      <c r="V148" s="27"/>
      <c r="W148" s="27"/>
    </row>
    <row r="149" spans="1:23" ht="16.5" customHeight="1" x14ac:dyDescent="0.3">
      <c r="A149" s="27"/>
      <c r="B149" s="27"/>
      <c r="C149" s="28"/>
      <c r="D149" s="27"/>
      <c r="E149" s="27"/>
      <c r="F149" s="27"/>
      <c r="G149" s="27"/>
      <c r="H149" s="27"/>
      <c r="I149" s="27"/>
      <c r="J149" s="27"/>
      <c r="K149" s="27"/>
      <c r="L149" s="27"/>
      <c r="M149" s="27"/>
      <c r="N149" s="27"/>
      <c r="O149" s="27"/>
      <c r="P149" s="27"/>
      <c r="Q149" s="27"/>
      <c r="R149" s="27"/>
      <c r="S149" s="27"/>
      <c r="T149" s="27"/>
      <c r="U149" s="27"/>
      <c r="V149" s="27"/>
      <c r="W149" s="27"/>
    </row>
    <row r="150" spans="1:23" ht="16.5" customHeight="1" x14ac:dyDescent="0.3">
      <c r="A150" s="27"/>
      <c r="B150" s="27"/>
      <c r="C150" s="28"/>
      <c r="D150" s="27"/>
      <c r="E150" s="27"/>
      <c r="F150" s="27"/>
      <c r="G150" s="27"/>
      <c r="H150" s="27"/>
      <c r="I150" s="27"/>
      <c r="J150" s="27"/>
      <c r="K150" s="27"/>
      <c r="L150" s="27"/>
      <c r="M150" s="27"/>
      <c r="N150" s="27"/>
      <c r="O150" s="27"/>
      <c r="P150" s="27"/>
      <c r="Q150" s="27"/>
      <c r="R150" s="27"/>
      <c r="S150" s="27"/>
      <c r="T150" s="27"/>
      <c r="U150" s="27"/>
      <c r="V150" s="27"/>
      <c r="W150" s="27"/>
    </row>
    <row r="151" spans="1:23" ht="16.5" customHeight="1" x14ac:dyDescent="0.3">
      <c r="A151" s="27"/>
      <c r="B151" s="27"/>
      <c r="C151" s="28"/>
      <c r="D151" s="27"/>
      <c r="E151" s="27"/>
      <c r="F151" s="27"/>
      <c r="G151" s="27"/>
      <c r="H151" s="27"/>
      <c r="I151" s="27"/>
      <c r="J151" s="27"/>
      <c r="K151" s="27"/>
      <c r="L151" s="27"/>
      <c r="M151" s="27"/>
      <c r="N151" s="27"/>
      <c r="O151" s="27"/>
      <c r="P151" s="27"/>
      <c r="Q151" s="27"/>
      <c r="R151" s="27"/>
      <c r="S151" s="27"/>
      <c r="T151" s="27"/>
      <c r="U151" s="27"/>
      <c r="V151" s="27"/>
      <c r="W151" s="27"/>
    </row>
    <row r="152" spans="1:23" ht="16.5" customHeight="1" x14ac:dyDescent="0.3">
      <c r="A152" s="27"/>
      <c r="B152" s="27"/>
      <c r="C152" s="28"/>
      <c r="D152" s="27"/>
      <c r="E152" s="27"/>
      <c r="F152" s="27"/>
      <c r="G152" s="27"/>
      <c r="H152" s="27"/>
      <c r="I152" s="27"/>
      <c r="J152" s="27"/>
      <c r="K152" s="27"/>
      <c r="L152" s="27"/>
      <c r="M152" s="27"/>
      <c r="N152" s="27"/>
      <c r="O152" s="27"/>
      <c r="P152" s="27"/>
      <c r="Q152" s="27"/>
      <c r="R152" s="27"/>
      <c r="S152" s="27"/>
      <c r="T152" s="27"/>
      <c r="U152" s="27"/>
      <c r="V152" s="27"/>
      <c r="W152" s="27"/>
    </row>
    <row r="153" spans="1:23" ht="16.5" customHeight="1" x14ac:dyDescent="0.3">
      <c r="A153" s="27"/>
      <c r="B153" s="27"/>
      <c r="C153" s="28"/>
      <c r="D153" s="27"/>
      <c r="E153" s="27"/>
      <c r="F153" s="27"/>
      <c r="G153" s="27"/>
      <c r="H153" s="27"/>
      <c r="I153" s="27"/>
      <c r="J153" s="27"/>
      <c r="K153" s="27"/>
      <c r="L153" s="27"/>
      <c r="M153" s="27"/>
      <c r="N153" s="27"/>
      <c r="O153" s="27"/>
      <c r="P153" s="27"/>
      <c r="Q153" s="27"/>
      <c r="R153" s="27"/>
      <c r="S153" s="27"/>
      <c r="T153" s="27"/>
      <c r="U153" s="27"/>
      <c r="V153" s="27"/>
      <c r="W153" s="27"/>
    </row>
    <row r="154" spans="1:23" ht="16.5" customHeight="1" x14ac:dyDescent="0.3">
      <c r="A154" s="27"/>
      <c r="B154" s="27"/>
      <c r="C154" s="28"/>
      <c r="D154" s="27"/>
      <c r="E154" s="27"/>
      <c r="F154" s="27"/>
      <c r="G154" s="27"/>
      <c r="H154" s="27"/>
      <c r="I154" s="27"/>
      <c r="J154" s="27"/>
      <c r="K154" s="27"/>
      <c r="L154" s="27"/>
      <c r="M154" s="27"/>
      <c r="N154" s="27"/>
      <c r="O154" s="27"/>
      <c r="P154" s="27"/>
      <c r="Q154" s="27"/>
      <c r="R154" s="27"/>
      <c r="S154" s="27"/>
      <c r="T154" s="27"/>
      <c r="U154" s="27"/>
      <c r="V154" s="27"/>
      <c r="W154" s="27"/>
    </row>
    <row r="155" spans="1:23" ht="16.5" customHeight="1" x14ac:dyDescent="0.3">
      <c r="A155" s="27"/>
      <c r="B155" s="27"/>
      <c r="C155" s="28"/>
      <c r="D155" s="27"/>
      <c r="E155" s="27"/>
      <c r="F155" s="27"/>
      <c r="G155" s="27"/>
      <c r="H155" s="27"/>
      <c r="I155" s="27"/>
      <c r="J155" s="27"/>
      <c r="K155" s="27"/>
      <c r="L155" s="27"/>
      <c r="M155" s="27"/>
      <c r="N155" s="27"/>
      <c r="O155" s="27"/>
      <c r="P155" s="27"/>
      <c r="Q155" s="27"/>
      <c r="R155" s="27"/>
      <c r="S155" s="27"/>
      <c r="T155" s="27"/>
      <c r="U155" s="27"/>
      <c r="V155" s="27"/>
      <c r="W155" s="27"/>
    </row>
    <row r="156" spans="1:23" ht="16.5" customHeight="1" x14ac:dyDescent="0.3">
      <c r="A156" s="27"/>
      <c r="B156" s="27"/>
      <c r="C156" s="28"/>
      <c r="D156" s="27"/>
      <c r="E156" s="27"/>
      <c r="F156" s="27"/>
      <c r="G156" s="27"/>
      <c r="H156" s="27"/>
      <c r="I156" s="27"/>
      <c r="J156" s="27"/>
      <c r="K156" s="27"/>
      <c r="L156" s="27"/>
      <c r="M156" s="27"/>
      <c r="N156" s="27"/>
      <c r="O156" s="27"/>
      <c r="P156" s="27"/>
      <c r="Q156" s="27"/>
      <c r="R156" s="27"/>
      <c r="S156" s="27"/>
      <c r="T156" s="27"/>
      <c r="U156" s="27"/>
      <c r="V156" s="27"/>
      <c r="W156" s="27"/>
    </row>
    <row r="157" spans="1:23" ht="16.5" customHeight="1" x14ac:dyDescent="0.3">
      <c r="A157" s="27"/>
      <c r="B157" s="27"/>
      <c r="C157" s="28"/>
      <c r="D157" s="27"/>
      <c r="E157" s="27"/>
      <c r="F157" s="27"/>
      <c r="G157" s="27"/>
      <c r="H157" s="27"/>
      <c r="I157" s="27"/>
      <c r="J157" s="27"/>
      <c r="K157" s="27"/>
      <c r="L157" s="27"/>
      <c r="M157" s="27"/>
      <c r="N157" s="27"/>
      <c r="O157" s="27"/>
      <c r="P157" s="27"/>
      <c r="Q157" s="27"/>
      <c r="R157" s="27"/>
      <c r="S157" s="27"/>
      <c r="T157" s="27"/>
      <c r="U157" s="27"/>
      <c r="V157" s="27"/>
      <c r="W157" s="27"/>
    </row>
    <row r="158" spans="1:23" ht="16.5" customHeight="1" x14ac:dyDescent="0.3">
      <c r="A158" s="27"/>
      <c r="B158" s="27"/>
      <c r="C158" s="28"/>
      <c r="D158" s="27"/>
      <c r="E158" s="27"/>
      <c r="F158" s="27"/>
      <c r="G158" s="27"/>
      <c r="H158" s="27"/>
      <c r="I158" s="27"/>
      <c r="J158" s="27"/>
      <c r="K158" s="27"/>
      <c r="L158" s="27"/>
      <c r="M158" s="27"/>
      <c r="N158" s="27"/>
      <c r="O158" s="27"/>
      <c r="P158" s="27"/>
      <c r="Q158" s="27"/>
      <c r="R158" s="27"/>
      <c r="S158" s="27"/>
      <c r="T158" s="27"/>
      <c r="U158" s="27"/>
      <c r="V158" s="27"/>
      <c r="W158" s="27"/>
    </row>
    <row r="159" spans="1:23" ht="16.5" customHeight="1" x14ac:dyDescent="0.3">
      <c r="A159" s="27"/>
      <c r="B159" s="27"/>
      <c r="C159" s="28"/>
      <c r="D159" s="27"/>
      <c r="E159" s="27"/>
      <c r="F159" s="27"/>
      <c r="G159" s="27"/>
      <c r="H159" s="27"/>
      <c r="I159" s="27"/>
      <c r="J159" s="27"/>
      <c r="K159" s="27"/>
      <c r="L159" s="27"/>
      <c r="M159" s="27"/>
      <c r="N159" s="27"/>
      <c r="O159" s="27"/>
      <c r="P159" s="27"/>
      <c r="Q159" s="27"/>
      <c r="R159" s="27"/>
      <c r="S159" s="27"/>
      <c r="T159" s="27"/>
      <c r="U159" s="27"/>
      <c r="V159" s="27"/>
      <c r="W159" s="27"/>
    </row>
    <row r="160" spans="1:23" ht="16.5" customHeight="1" x14ac:dyDescent="0.3">
      <c r="A160" s="27"/>
      <c r="B160" s="27"/>
      <c r="C160" s="28"/>
      <c r="D160" s="27"/>
      <c r="E160" s="27"/>
      <c r="F160" s="27"/>
      <c r="G160" s="27"/>
      <c r="H160" s="27"/>
      <c r="I160" s="27"/>
      <c r="J160" s="27"/>
      <c r="K160" s="27"/>
      <c r="L160" s="27"/>
      <c r="M160" s="27"/>
      <c r="N160" s="27"/>
      <c r="O160" s="27"/>
      <c r="P160" s="27"/>
      <c r="Q160" s="27"/>
      <c r="R160" s="27"/>
      <c r="S160" s="27"/>
      <c r="T160" s="27"/>
      <c r="U160" s="27"/>
      <c r="V160" s="27"/>
      <c r="W160" s="27"/>
    </row>
    <row r="161" spans="1:23" ht="16.5" customHeight="1" x14ac:dyDescent="0.3">
      <c r="A161" s="27"/>
      <c r="B161" s="27"/>
      <c r="C161" s="28"/>
      <c r="D161" s="27"/>
      <c r="E161" s="27"/>
      <c r="F161" s="27"/>
      <c r="G161" s="27"/>
      <c r="H161" s="27"/>
      <c r="I161" s="27"/>
      <c r="J161" s="27"/>
      <c r="K161" s="27"/>
      <c r="L161" s="27"/>
      <c r="M161" s="27"/>
      <c r="N161" s="27"/>
      <c r="O161" s="27"/>
      <c r="P161" s="27"/>
      <c r="Q161" s="27"/>
      <c r="R161" s="27"/>
      <c r="S161" s="27"/>
      <c r="T161" s="27"/>
      <c r="U161" s="27"/>
      <c r="V161" s="27"/>
      <c r="W161" s="27"/>
    </row>
    <row r="162" spans="1:23" ht="16.5" customHeight="1" x14ac:dyDescent="0.3">
      <c r="A162" s="27"/>
      <c r="B162" s="27"/>
      <c r="C162" s="28"/>
      <c r="D162" s="27"/>
      <c r="E162" s="27"/>
      <c r="F162" s="27"/>
      <c r="G162" s="27"/>
      <c r="H162" s="27"/>
      <c r="I162" s="27"/>
      <c r="J162" s="27"/>
      <c r="K162" s="27"/>
      <c r="L162" s="27"/>
      <c r="M162" s="27"/>
      <c r="N162" s="27"/>
      <c r="O162" s="27"/>
      <c r="P162" s="27"/>
      <c r="Q162" s="27"/>
      <c r="R162" s="27"/>
      <c r="S162" s="27"/>
      <c r="T162" s="27"/>
      <c r="U162" s="27"/>
      <c r="V162" s="27"/>
      <c r="W162" s="27"/>
    </row>
    <row r="163" spans="1:23" ht="16.5" customHeight="1" x14ac:dyDescent="0.3">
      <c r="A163" s="27"/>
      <c r="B163" s="27"/>
      <c r="C163" s="28"/>
      <c r="D163" s="27"/>
      <c r="E163" s="27"/>
      <c r="F163" s="27"/>
      <c r="G163" s="27"/>
      <c r="H163" s="27"/>
      <c r="I163" s="27"/>
      <c r="J163" s="27"/>
      <c r="K163" s="27"/>
      <c r="L163" s="27"/>
      <c r="M163" s="27"/>
      <c r="N163" s="27"/>
      <c r="O163" s="27"/>
      <c r="P163" s="27"/>
      <c r="Q163" s="27"/>
      <c r="R163" s="27"/>
      <c r="S163" s="27"/>
      <c r="T163" s="27"/>
      <c r="U163" s="27"/>
      <c r="V163" s="27"/>
      <c r="W163" s="27"/>
    </row>
    <row r="164" spans="1:23" ht="16.5" customHeight="1" x14ac:dyDescent="0.3">
      <c r="A164" s="27"/>
      <c r="B164" s="27"/>
      <c r="C164" s="28"/>
      <c r="D164" s="27"/>
      <c r="E164" s="27"/>
      <c r="F164" s="27"/>
      <c r="G164" s="27"/>
      <c r="H164" s="27"/>
      <c r="I164" s="27"/>
      <c r="J164" s="27"/>
      <c r="K164" s="27"/>
      <c r="L164" s="27"/>
      <c r="M164" s="27"/>
      <c r="N164" s="27"/>
      <c r="O164" s="27"/>
      <c r="P164" s="27"/>
      <c r="Q164" s="27"/>
      <c r="R164" s="27"/>
      <c r="S164" s="27"/>
      <c r="T164" s="27"/>
      <c r="U164" s="27"/>
      <c r="V164" s="27"/>
      <c r="W164" s="27"/>
    </row>
    <row r="165" spans="1:23" ht="16.5" customHeight="1" x14ac:dyDescent="0.3">
      <c r="A165" s="27"/>
      <c r="B165" s="27"/>
      <c r="C165" s="28"/>
      <c r="D165" s="27"/>
      <c r="E165" s="27"/>
      <c r="F165" s="27"/>
      <c r="G165" s="27"/>
      <c r="H165" s="27"/>
      <c r="I165" s="27"/>
      <c r="J165" s="27"/>
      <c r="K165" s="27"/>
      <c r="L165" s="27"/>
      <c r="M165" s="27"/>
      <c r="N165" s="27"/>
      <c r="O165" s="27"/>
      <c r="P165" s="27"/>
      <c r="Q165" s="27"/>
      <c r="R165" s="27"/>
      <c r="S165" s="27"/>
      <c r="T165" s="27"/>
      <c r="U165" s="27"/>
      <c r="V165" s="27"/>
      <c r="W165" s="27"/>
    </row>
    <row r="166" spans="1:23" ht="16.5" customHeight="1" x14ac:dyDescent="0.3">
      <c r="A166" s="27"/>
      <c r="B166" s="27"/>
      <c r="C166" s="28"/>
      <c r="D166" s="27"/>
      <c r="E166" s="27"/>
      <c r="F166" s="27"/>
      <c r="G166" s="27"/>
      <c r="H166" s="27"/>
      <c r="I166" s="27"/>
      <c r="J166" s="27"/>
      <c r="K166" s="27"/>
      <c r="L166" s="27"/>
      <c r="M166" s="27"/>
      <c r="N166" s="27"/>
      <c r="O166" s="27"/>
      <c r="P166" s="27"/>
      <c r="Q166" s="27"/>
      <c r="R166" s="27"/>
      <c r="S166" s="27"/>
      <c r="T166" s="27"/>
      <c r="U166" s="27"/>
      <c r="V166" s="27"/>
      <c r="W166" s="27"/>
    </row>
    <row r="167" spans="1:23" ht="16.5" customHeight="1" x14ac:dyDescent="0.3">
      <c r="A167" s="27"/>
      <c r="B167" s="27"/>
      <c r="C167" s="28"/>
      <c r="D167" s="27"/>
      <c r="E167" s="27"/>
      <c r="F167" s="27"/>
      <c r="G167" s="27"/>
      <c r="H167" s="27"/>
      <c r="I167" s="27"/>
      <c r="J167" s="27"/>
      <c r="K167" s="27"/>
      <c r="L167" s="27"/>
      <c r="M167" s="27"/>
      <c r="N167" s="27"/>
      <c r="O167" s="27"/>
      <c r="P167" s="27"/>
      <c r="Q167" s="27"/>
      <c r="R167" s="27"/>
      <c r="S167" s="27"/>
      <c r="T167" s="27"/>
      <c r="U167" s="27"/>
      <c r="V167" s="27"/>
      <c r="W167" s="27"/>
    </row>
    <row r="168" spans="1:23" ht="16.5" customHeight="1" x14ac:dyDescent="0.3">
      <c r="A168" s="27"/>
      <c r="B168" s="27"/>
      <c r="C168" s="28"/>
      <c r="D168" s="27"/>
      <c r="E168" s="27"/>
      <c r="F168" s="27"/>
      <c r="G168" s="27"/>
      <c r="H168" s="27"/>
      <c r="I168" s="27"/>
      <c r="J168" s="27"/>
      <c r="K168" s="27"/>
      <c r="L168" s="27"/>
      <c r="M168" s="27"/>
      <c r="N168" s="27"/>
      <c r="O168" s="27"/>
      <c r="P168" s="27"/>
      <c r="Q168" s="27"/>
      <c r="R168" s="27"/>
      <c r="S168" s="27"/>
      <c r="T168" s="27"/>
      <c r="U168" s="27"/>
      <c r="V168" s="27"/>
      <c r="W168" s="27"/>
    </row>
    <row r="169" spans="1:23" ht="16.5" customHeight="1" x14ac:dyDescent="0.3">
      <c r="A169" s="27"/>
      <c r="B169" s="27"/>
      <c r="C169" s="28"/>
      <c r="D169" s="27"/>
      <c r="E169" s="27"/>
      <c r="F169" s="27"/>
      <c r="G169" s="27"/>
      <c r="H169" s="27"/>
      <c r="I169" s="27"/>
      <c r="J169" s="27"/>
      <c r="K169" s="27"/>
      <c r="L169" s="27"/>
      <c r="M169" s="27"/>
      <c r="N169" s="27"/>
      <c r="O169" s="27"/>
      <c r="P169" s="27"/>
      <c r="Q169" s="27"/>
      <c r="R169" s="27"/>
      <c r="S169" s="27"/>
      <c r="T169" s="27"/>
      <c r="U169" s="27"/>
      <c r="V169" s="27"/>
      <c r="W169" s="27"/>
    </row>
    <row r="170" spans="1:23" ht="16.5" customHeight="1" x14ac:dyDescent="0.3">
      <c r="A170" s="27"/>
      <c r="B170" s="27"/>
      <c r="C170" s="28"/>
      <c r="D170" s="27"/>
      <c r="E170" s="27"/>
      <c r="F170" s="27"/>
      <c r="G170" s="27"/>
      <c r="H170" s="27"/>
      <c r="I170" s="27"/>
      <c r="J170" s="27"/>
      <c r="K170" s="27"/>
      <c r="L170" s="27"/>
      <c r="M170" s="27"/>
      <c r="N170" s="27"/>
      <c r="O170" s="27"/>
      <c r="P170" s="27"/>
      <c r="Q170" s="27"/>
      <c r="R170" s="27"/>
      <c r="S170" s="27"/>
      <c r="T170" s="27"/>
      <c r="U170" s="27"/>
      <c r="V170" s="27"/>
      <c r="W170" s="27"/>
    </row>
    <row r="171" spans="1:23" ht="16.5" customHeight="1" x14ac:dyDescent="0.3">
      <c r="A171" s="27"/>
      <c r="B171" s="27"/>
      <c r="C171" s="28"/>
      <c r="D171" s="27"/>
      <c r="E171" s="27"/>
      <c r="F171" s="27"/>
      <c r="G171" s="27"/>
      <c r="H171" s="27"/>
      <c r="I171" s="27"/>
      <c r="J171" s="27"/>
      <c r="K171" s="27"/>
      <c r="L171" s="27"/>
      <c r="M171" s="27"/>
      <c r="N171" s="27"/>
      <c r="O171" s="27"/>
      <c r="P171" s="27"/>
      <c r="Q171" s="27"/>
      <c r="R171" s="27"/>
      <c r="S171" s="27"/>
      <c r="T171" s="27"/>
      <c r="U171" s="27"/>
      <c r="V171" s="27"/>
      <c r="W171" s="27"/>
    </row>
    <row r="172" spans="1:23" ht="16.5" customHeight="1" x14ac:dyDescent="0.3">
      <c r="A172" s="27"/>
      <c r="B172" s="27"/>
      <c r="C172" s="28"/>
      <c r="D172" s="27"/>
      <c r="E172" s="27"/>
      <c r="F172" s="27"/>
      <c r="G172" s="27"/>
      <c r="H172" s="27"/>
      <c r="I172" s="27"/>
      <c r="J172" s="27"/>
      <c r="K172" s="27"/>
      <c r="L172" s="27"/>
      <c r="M172" s="27"/>
      <c r="N172" s="27"/>
      <c r="O172" s="27"/>
      <c r="P172" s="27"/>
      <c r="Q172" s="27"/>
      <c r="R172" s="27"/>
      <c r="S172" s="27"/>
      <c r="T172" s="27"/>
      <c r="U172" s="27"/>
      <c r="V172" s="27"/>
      <c r="W172" s="27"/>
    </row>
    <row r="173" spans="1:23" ht="16.5" customHeight="1" x14ac:dyDescent="0.3">
      <c r="A173" s="27"/>
      <c r="B173" s="27"/>
      <c r="C173" s="28"/>
      <c r="D173" s="27"/>
      <c r="E173" s="27"/>
      <c r="F173" s="27"/>
      <c r="G173" s="27"/>
      <c r="H173" s="27"/>
      <c r="I173" s="27"/>
      <c r="J173" s="27"/>
      <c r="K173" s="27"/>
      <c r="L173" s="27"/>
      <c r="M173" s="27"/>
      <c r="N173" s="27"/>
      <c r="O173" s="27"/>
      <c r="P173" s="27"/>
      <c r="Q173" s="27"/>
      <c r="R173" s="27"/>
      <c r="S173" s="27"/>
      <c r="T173" s="27"/>
      <c r="U173" s="27"/>
      <c r="V173" s="27"/>
      <c r="W173" s="27"/>
    </row>
    <row r="174" spans="1:23" ht="16.5" customHeight="1" x14ac:dyDescent="0.3">
      <c r="A174" s="27"/>
      <c r="B174" s="27"/>
      <c r="C174" s="28"/>
      <c r="D174" s="27"/>
      <c r="E174" s="27"/>
      <c r="F174" s="27"/>
      <c r="G174" s="27"/>
      <c r="H174" s="27"/>
      <c r="I174" s="27"/>
      <c r="J174" s="27"/>
      <c r="K174" s="27"/>
      <c r="L174" s="27"/>
      <c r="M174" s="27"/>
      <c r="N174" s="27"/>
      <c r="O174" s="27"/>
      <c r="P174" s="27"/>
      <c r="Q174" s="27"/>
      <c r="R174" s="27"/>
      <c r="S174" s="27"/>
      <c r="T174" s="27"/>
      <c r="U174" s="27"/>
      <c r="V174" s="27"/>
      <c r="W174" s="27"/>
    </row>
    <row r="175" spans="1:23" ht="16.5" customHeight="1" x14ac:dyDescent="0.3">
      <c r="A175" s="27"/>
      <c r="B175" s="27"/>
      <c r="C175" s="28"/>
      <c r="D175" s="27"/>
      <c r="E175" s="27"/>
      <c r="F175" s="27"/>
      <c r="G175" s="27"/>
      <c r="H175" s="27"/>
      <c r="I175" s="27"/>
      <c r="J175" s="27"/>
      <c r="K175" s="27"/>
      <c r="L175" s="27"/>
      <c r="M175" s="27"/>
      <c r="N175" s="27"/>
      <c r="O175" s="27"/>
      <c r="P175" s="27"/>
      <c r="Q175" s="27"/>
      <c r="R175" s="27"/>
      <c r="S175" s="27"/>
      <c r="T175" s="27"/>
      <c r="U175" s="27"/>
      <c r="V175" s="27"/>
      <c r="W175" s="27"/>
    </row>
    <row r="176" spans="1:23" ht="16.5" customHeight="1" x14ac:dyDescent="0.3">
      <c r="A176" s="27"/>
      <c r="B176" s="27"/>
      <c r="C176" s="28"/>
      <c r="D176" s="27"/>
      <c r="E176" s="27"/>
      <c r="F176" s="27"/>
      <c r="G176" s="27"/>
      <c r="H176" s="27"/>
      <c r="I176" s="27"/>
      <c r="J176" s="27"/>
      <c r="K176" s="27"/>
      <c r="L176" s="27"/>
      <c r="M176" s="27"/>
      <c r="N176" s="27"/>
      <c r="O176" s="27"/>
      <c r="P176" s="27"/>
      <c r="Q176" s="27"/>
      <c r="R176" s="27"/>
      <c r="S176" s="27"/>
      <c r="T176" s="27"/>
      <c r="U176" s="27"/>
      <c r="V176" s="27"/>
      <c r="W176" s="27"/>
    </row>
    <row r="177" spans="1:23" ht="16.5" customHeight="1" x14ac:dyDescent="0.3">
      <c r="A177" s="27"/>
      <c r="B177" s="27"/>
      <c r="C177" s="28"/>
      <c r="D177" s="27"/>
      <c r="E177" s="27"/>
      <c r="F177" s="27"/>
      <c r="G177" s="27"/>
      <c r="H177" s="27"/>
      <c r="I177" s="27"/>
      <c r="J177" s="27"/>
      <c r="K177" s="27"/>
      <c r="L177" s="27"/>
      <c r="M177" s="27"/>
      <c r="N177" s="27"/>
      <c r="O177" s="27"/>
      <c r="P177" s="27"/>
      <c r="Q177" s="27"/>
      <c r="R177" s="27"/>
      <c r="S177" s="27"/>
      <c r="T177" s="27"/>
      <c r="U177" s="27"/>
      <c r="V177" s="27"/>
      <c r="W177" s="27"/>
    </row>
    <row r="178" spans="1:23" ht="16.5" customHeight="1" x14ac:dyDescent="0.3">
      <c r="A178" s="27"/>
      <c r="B178" s="27"/>
      <c r="C178" s="28"/>
      <c r="D178" s="27"/>
      <c r="E178" s="27"/>
      <c r="F178" s="27"/>
      <c r="G178" s="27"/>
      <c r="H178" s="27"/>
      <c r="I178" s="27"/>
      <c r="J178" s="27"/>
      <c r="K178" s="27"/>
      <c r="L178" s="27"/>
      <c r="M178" s="27"/>
      <c r="N178" s="27"/>
      <c r="O178" s="27"/>
      <c r="P178" s="27"/>
      <c r="Q178" s="27"/>
      <c r="R178" s="27"/>
      <c r="S178" s="27"/>
      <c r="T178" s="27"/>
      <c r="U178" s="27"/>
      <c r="V178" s="27"/>
      <c r="W178" s="27"/>
    </row>
    <row r="179" spans="1:23" ht="16.5" customHeight="1" x14ac:dyDescent="0.3">
      <c r="A179" s="27"/>
      <c r="B179" s="27"/>
      <c r="C179" s="28"/>
      <c r="D179" s="27"/>
      <c r="E179" s="27"/>
      <c r="F179" s="27"/>
      <c r="G179" s="27"/>
      <c r="H179" s="27"/>
      <c r="I179" s="27"/>
      <c r="J179" s="27"/>
      <c r="K179" s="27"/>
      <c r="L179" s="27"/>
      <c r="M179" s="27"/>
      <c r="N179" s="27"/>
      <c r="O179" s="27"/>
      <c r="P179" s="27"/>
      <c r="Q179" s="27"/>
      <c r="R179" s="27"/>
      <c r="S179" s="27"/>
      <c r="T179" s="27"/>
      <c r="U179" s="27"/>
      <c r="V179" s="27"/>
      <c r="W179" s="27"/>
    </row>
    <row r="180" spans="1:23" ht="16.5" customHeight="1" x14ac:dyDescent="0.3">
      <c r="A180" s="27"/>
      <c r="B180" s="27"/>
      <c r="C180" s="28"/>
      <c r="D180" s="27"/>
      <c r="E180" s="27"/>
      <c r="F180" s="27"/>
      <c r="G180" s="27"/>
      <c r="H180" s="27"/>
      <c r="I180" s="27"/>
      <c r="J180" s="27"/>
      <c r="K180" s="27"/>
      <c r="L180" s="27"/>
      <c r="M180" s="27"/>
      <c r="N180" s="27"/>
      <c r="O180" s="27"/>
      <c r="P180" s="27"/>
      <c r="Q180" s="27"/>
      <c r="R180" s="27"/>
      <c r="S180" s="27"/>
      <c r="T180" s="27"/>
      <c r="U180" s="27"/>
      <c r="V180" s="27"/>
      <c r="W180" s="27"/>
    </row>
    <row r="181" spans="1:23" ht="16.5" customHeight="1" x14ac:dyDescent="0.3">
      <c r="A181" s="27"/>
      <c r="B181" s="27"/>
      <c r="C181" s="28"/>
      <c r="D181" s="27"/>
      <c r="E181" s="27"/>
      <c r="F181" s="27"/>
      <c r="G181" s="27"/>
      <c r="H181" s="27"/>
      <c r="I181" s="27"/>
      <c r="J181" s="27"/>
      <c r="K181" s="27"/>
      <c r="L181" s="27"/>
      <c r="M181" s="27"/>
      <c r="N181" s="27"/>
      <c r="O181" s="27"/>
      <c r="P181" s="27"/>
      <c r="Q181" s="27"/>
      <c r="R181" s="27"/>
      <c r="S181" s="27"/>
      <c r="T181" s="27"/>
      <c r="U181" s="27"/>
      <c r="V181" s="27"/>
      <c r="W181" s="27"/>
    </row>
    <row r="182" spans="1:23" ht="16.5" customHeight="1" x14ac:dyDescent="0.3">
      <c r="A182" s="27"/>
      <c r="B182" s="27"/>
      <c r="C182" s="28"/>
      <c r="D182" s="27"/>
      <c r="E182" s="27"/>
      <c r="F182" s="27"/>
      <c r="G182" s="27"/>
      <c r="H182" s="27"/>
      <c r="I182" s="27"/>
      <c r="J182" s="27"/>
      <c r="K182" s="27"/>
      <c r="L182" s="27"/>
      <c r="M182" s="27"/>
      <c r="N182" s="27"/>
      <c r="O182" s="27"/>
      <c r="P182" s="27"/>
      <c r="Q182" s="27"/>
      <c r="R182" s="27"/>
      <c r="S182" s="27"/>
      <c r="T182" s="27"/>
      <c r="U182" s="27"/>
      <c r="V182" s="27"/>
      <c r="W182" s="27"/>
    </row>
    <row r="183" spans="1:23" ht="16.5" customHeight="1" x14ac:dyDescent="0.3">
      <c r="A183" s="27"/>
      <c r="B183" s="27"/>
      <c r="C183" s="28"/>
      <c r="D183" s="27"/>
      <c r="E183" s="27"/>
      <c r="F183" s="27"/>
      <c r="G183" s="27"/>
      <c r="H183" s="27"/>
      <c r="I183" s="27"/>
      <c r="J183" s="27"/>
      <c r="K183" s="27"/>
      <c r="L183" s="27"/>
      <c r="M183" s="27"/>
      <c r="N183" s="27"/>
      <c r="O183" s="27"/>
      <c r="P183" s="27"/>
      <c r="Q183" s="27"/>
      <c r="R183" s="27"/>
      <c r="S183" s="27"/>
      <c r="T183" s="27"/>
      <c r="U183" s="27"/>
      <c r="V183" s="27"/>
      <c r="W183" s="27"/>
    </row>
    <row r="184" spans="1:23" ht="16.5" customHeight="1" x14ac:dyDescent="0.3">
      <c r="A184" s="27"/>
      <c r="B184" s="27"/>
      <c r="C184" s="28"/>
      <c r="D184" s="27"/>
      <c r="E184" s="27"/>
      <c r="F184" s="27"/>
      <c r="G184" s="27"/>
      <c r="H184" s="27"/>
      <c r="I184" s="27"/>
      <c r="J184" s="27"/>
      <c r="K184" s="27"/>
      <c r="L184" s="27"/>
      <c r="M184" s="27"/>
      <c r="N184" s="27"/>
      <c r="O184" s="27"/>
      <c r="P184" s="27"/>
      <c r="Q184" s="27"/>
      <c r="R184" s="27"/>
      <c r="S184" s="27"/>
      <c r="T184" s="27"/>
      <c r="U184" s="27"/>
      <c r="V184" s="27"/>
      <c r="W184" s="27"/>
    </row>
    <row r="185" spans="1:23" ht="16.5" customHeight="1" x14ac:dyDescent="0.3">
      <c r="A185" s="27"/>
      <c r="B185" s="27"/>
      <c r="C185" s="28"/>
      <c r="D185" s="27"/>
      <c r="E185" s="27"/>
      <c r="F185" s="27"/>
      <c r="G185" s="27"/>
      <c r="H185" s="27"/>
      <c r="I185" s="27"/>
      <c r="J185" s="27"/>
      <c r="K185" s="27"/>
      <c r="L185" s="27"/>
      <c r="M185" s="27"/>
      <c r="N185" s="27"/>
      <c r="O185" s="27"/>
      <c r="P185" s="27"/>
      <c r="Q185" s="27"/>
      <c r="R185" s="27"/>
      <c r="S185" s="27"/>
      <c r="T185" s="27"/>
      <c r="U185" s="27"/>
      <c r="V185" s="27"/>
      <c r="W185" s="27"/>
    </row>
    <row r="186" spans="1:23" ht="16.5" customHeight="1" x14ac:dyDescent="0.3">
      <c r="A186" s="27"/>
      <c r="B186" s="27"/>
      <c r="C186" s="28"/>
      <c r="D186" s="27"/>
      <c r="E186" s="27"/>
      <c r="F186" s="27"/>
      <c r="G186" s="27"/>
      <c r="H186" s="27"/>
      <c r="I186" s="27"/>
      <c r="J186" s="27"/>
      <c r="K186" s="27"/>
      <c r="L186" s="27"/>
      <c r="M186" s="27"/>
      <c r="N186" s="27"/>
      <c r="O186" s="27"/>
      <c r="P186" s="27"/>
      <c r="Q186" s="27"/>
      <c r="R186" s="27"/>
      <c r="S186" s="27"/>
      <c r="T186" s="27"/>
      <c r="U186" s="27"/>
      <c r="V186" s="27"/>
      <c r="W186" s="27"/>
    </row>
    <row r="187" spans="1:23" ht="16.5" customHeight="1" x14ac:dyDescent="0.3">
      <c r="A187" s="27"/>
      <c r="B187" s="27"/>
      <c r="C187" s="28"/>
      <c r="D187" s="27"/>
      <c r="E187" s="27"/>
      <c r="F187" s="27"/>
      <c r="G187" s="27"/>
      <c r="H187" s="27"/>
      <c r="I187" s="27"/>
      <c r="J187" s="27"/>
      <c r="K187" s="27"/>
      <c r="L187" s="27"/>
      <c r="M187" s="27"/>
      <c r="N187" s="27"/>
      <c r="O187" s="27"/>
      <c r="P187" s="27"/>
      <c r="Q187" s="27"/>
      <c r="R187" s="27"/>
      <c r="S187" s="27"/>
      <c r="T187" s="27"/>
      <c r="U187" s="27"/>
      <c r="V187" s="27"/>
      <c r="W187" s="27"/>
    </row>
    <row r="188" spans="1:23" ht="16.5" customHeight="1" x14ac:dyDescent="0.3">
      <c r="A188" s="27"/>
      <c r="B188" s="27"/>
      <c r="C188" s="28"/>
      <c r="D188" s="27"/>
      <c r="E188" s="27"/>
      <c r="F188" s="27"/>
      <c r="G188" s="27"/>
      <c r="H188" s="27"/>
      <c r="I188" s="27"/>
      <c r="J188" s="27"/>
      <c r="K188" s="27"/>
      <c r="L188" s="27"/>
      <c r="M188" s="27"/>
      <c r="N188" s="27"/>
      <c r="O188" s="27"/>
      <c r="P188" s="27"/>
      <c r="Q188" s="27"/>
      <c r="R188" s="27"/>
      <c r="S188" s="27"/>
      <c r="T188" s="27"/>
      <c r="U188" s="27"/>
      <c r="V188" s="27"/>
      <c r="W188" s="27"/>
    </row>
    <row r="189" spans="1:23" ht="16.5" customHeight="1" x14ac:dyDescent="0.3">
      <c r="A189" s="27"/>
      <c r="B189" s="27"/>
      <c r="C189" s="28"/>
      <c r="D189" s="27"/>
      <c r="E189" s="27"/>
      <c r="F189" s="27"/>
      <c r="G189" s="27"/>
      <c r="H189" s="27"/>
      <c r="I189" s="27"/>
      <c r="J189" s="27"/>
      <c r="K189" s="27"/>
      <c r="L189" s="27"/>
      <c r="M189" s="27"/>
      <c r="N189" s="27"/>
      <c r="O189" s="27"/>
      <c r="P189" s="27"/>
      <c r="Q189" s="27"/>
      <c r="R189" s="27"/>
      <c r="S189" s="27"/>
      <c r="T189" s="27"/>
      <c r="U189" s="27"/>
      <c r="V189" s="27"/>
      <c r="W189" s="27"/>
    </row>
    <row r="190" spans="1:23" ht="16.5" customHeight="1" x14ac:dyDescent="0.3">
      <c r="A190" s="27"/>
      <c r="B190" s="27"/>
      <c r="C190" s="28"/>
      <c r="D190" s="27"/>
      <c r="E190" s="27"/>
      <c r="F190" s="27"/>
      <c r="G190" s="27"/>
      <c r="H190" s="27"/>
      <c r="I190" s="27"/>
      <c r="J190" s="27"/>
      <c r="K190" s="27"/>
      <c r="L190" s="27"/>
      <c r="M190" s="27"/>
      <c r="N190" s="27"/>
      <c r="O190" s="27"/>
      <c r="P190" s="27"/>
      <c r="Q190" s="27"/>
      <c r="R190" s="27"/>
      <c r="S190" s="27"/>
      <c r="T190" s="27"/>
      <c r="U190" s="27"/>
      <c r="V190" s="27"/>
      <c r="W190" s="27"/>
    </row>
    <row r="191" spans="1:23" ht="16.5" customHeight="1" x14ac:dyDescent="0.3">
      <c r="A191" s="27"/>
      <c r="B191" s="27"/>
      <c r="C191" s="28"/>
      <c r="D191" s="27"/>
      <c r="E191" s="27"/>
      <c r="F191" s="27"/>
      <c r="G191" s="27"/>
      <c r="H191" s="27"/>
      <c r="I191" s="27"/>
      <c r="J191" s="27"/>
      <c r="K191" s="27"/>
      <c r="L191" s="27"/>
      <c r="M191" s="27"/>
      <c r="N191" s="27"/>
      <c r="O191" s="27"/>
      <c r="P191" s="27"/>
      <c r="Q191" s="27"/>
      <c r="R191" s="27"/>
      <c r="S191" s="27"/>
      <c r="T191" s="27"/>
      <c r="U191" s="27"/>
      <c r="V191" s="27"/>
      <c r="W191" s="27"/>
    </row>
    <row r="192" spans="1:23" ht="16.5" customHeight="1" x14ac:dyDescent="0.3">
      <c r="A192" s="27"/>
      <c r="B192" s="27"/>
      <c r="C192" s="28"/>
      <c r="D192" s="27"/>
      <c r="E192" s="27"/>
      <c r="F192" s="27"/>
      <c r="G192" s="27"/>
      <c r="H192" s="27"/>
      <c r="I192" s="27"/>
      <c r="J192" s="27"/>
      <c r="K192" s="27"/>
      <c r="L192" s="27"/>
      <c r="M192" s="27"/>
      <c r="N192" s="27"/>
      <c r="O192" s="27"/>
      <c r="P192" s="27"/>
      <c r="Q192" s="27"/>
      <c r="R192" s="27"/>
      <c r="S192" s="27"/>
      <c r="T192" s="27"/>
      <c r="U192" s="27"/>
      <c r="V192" s="27"/>
      <c r="W192" s="27"/>
    </row>
    <row r="193" spans="1:23" ht="16.5" customHeight="1" x14ac:dyDescent="0.3">
      <c r="A193" s="27"/>
      <c r="B193" s="27"/>
      <c r="C193" s="28"/>
      <c r="D193" s="27"/>
      <c r="E193" s="27"/>
      <c r="F193" s="27"/>
      <c r="G193" s="27"/>
      <c r="H193" s="27"/>
      <c r="I193" s="27"/>
      <c r="J193" s="27"/>
      <c r="K193" s="27"/>
      <c r="L193" s="27"/>
      <c r="M193" s="27"/>
      <c r="N193" s="27"/>
      <c r="O193" s="27"/>
      <c r="P193" s="27"/>
      <c r="Q193" s="27"/>
      <c r="R193" s="27"/>
      <c r="S193" s="27"/>
      <c r="T193" s="27"/>
      <c r="U193" s="27"/>
      <c r="V193" s="27"/>
      <c r="W193" s="27"/>
    </row>
    <row r="194" spans="1:23" ht="16.5" customHeight="1" x14ac:dyDescent="0.3">
      <c r="A194" s="27"/>
      <c r="B194" s="27"/>
      <c r="C194" s="28"/>
      <c r="D194" s="27"/>
      <c r="E194" s="27"/>
      <c r="F194" s="27"/>
      <c r="G194" s="27"/>
      <c r="H194" s="27"/>
      <c r="I194" s="27"/>
      <c r="J194" s="27"/>
      <c r="K194" s="27"/>
      <c r="L194" s="27"/>
      <c r="M194" s="27"/>
      <c r="N194" s="27"/>
      <c r="O194" s="27"/>
      <c r="P194" s="27"/>
      <c r="Q194" s="27"/>
      <c r="R194" s="27"/>
      <c r="S194" s="27"/>
      <c r="T194" s="27"/>
      <c r="U194" s="27"/>
      <c r="V194" s="27"/>
      <c r="W194" s="27"/>
    </row>
    <row r="195" spans="1:23" ht="16.5" customHeight="1" x14ac:dyDescent="0.3">
      <c r="A195" s="27"/>
      <c r="B195" s="27"/>
      <c r="C195" s="28"/>
      <c r="D195" s="27"/>
      <c r="E195" s="27"/>
      <c r="F195" s="27"/>
      <c r="G195" s="27"/>
      <c r="H195" s="27"/>
      <c r="I195" s="27"/>
      <c r="J195" s="27"/>
      <c r="K195" s="27"/>
      <c r="L195" s="27"/>
      <c r="M195" s="27"/>
      <c r="N195" s="27"/>
      <c r="O195" s="27"/>
      <c r="P195" s="27"/>
      <c r="Q195" s="27"/>
      <c r="R195" s="27"/>
      <c r="S195" s="27"/>
      <c r="T195" s="27"/>
      <c r="U195" s="27"/>
      <c r="V195" s="27"/>
      <c r="W195" s="27"/>
    </row>
    <row r="196" spans="1:23" ht="16.5" customHeight="1" x14ac:dyDescent="0.3">
      <c r="A196" s="27"/>
      <c r="B196" s="27"/>
      <c r="C196" s="28"/>
      <c r="D196" s="27"/>
      <c r="E196" s="27"/>
      <c r="F196" s="27"/>
      <c r="G196" s="27"/>
      <c r="H196" s="27"/>
      <c r="I196" s="27"/>
      <c r="J196" s="27"/>
      <c r="K196" s="27"/>
      <c r="L196" s="27"/>
      <c r="M196" s="27"/>
      <c r="N196" s="27"/>
      <c r="O196" s="27"/>
      <c r="P196" s="27"/>
      <c r="Q196" s="27"/>
      <c r="R196" s="27"/>
      <c r="S196" s="27"/>
      <c r="T196" s="27"/>
      <c r="U196" s="27"/>
      <c r="V196" s="27"/>
      <c r="W196" s="27"/>
    </row>
    <row r="197" spans="1:23" ht="16.5" customHeight="1" x14ac:dyDescent="0.3">
      <c r="A197" s="27"/>
      <c r="B197" s="27"/>
      <c r="C197" s="28"/>
      <c r="D197" s="27"/>
      <c r="E197" s="27"/>
      <c r="F197" s="27"/>
      <c r="G197" s="27"/>
      <c r="H197" s="27"/>
      <c r="I197" s="27"/>
      <c r="J197" s="27"/>
      <c r="K197" s="27"/>
      <c r="L197" s="27"/>
      <c r="M197" s="27"/>
      <c r="N197" s="27"/>
      <c r="O197" s="27"/>
      <c r="P197" s="27"/>
      <c r="Q197" s="27"/>
      <c r="R197" s="27"/>
      <c r="S197" s="27"/>
      <c r="T197" s="27"/>
      <c r="U197" s="27"/>
      <c r="V197" s="27"/>
      <c r="W197" s="27"/>
    </row>
    <row r="198" spans="1:23" ht="16.5" customHeight="1" x14ac:dyDescent="0.3">
      <c r="A198" s="27"/>
      <c r="B198" s="27"/>
      <c r="C198" s="28"/>
      <c r="D198" s="27"/>
      <c r="E198" s="27"/>
      <c r="F198" s="27"/>
      <c r="G198" s="27"/>
      <c r="H198" s="27"/>
      <c r="I198" s="27"/>
      <c r="J198" s="27"/>
      <c r="K198" s="27"/>
      <c r="L198" s="27"/>
      <c r="M198" s="27"/>
      <c r="N198" s="27"/>
      <c r="O198" s="27"/>
      <c r="P198" s="27"/>
      <c r="Q198" s="27"/>
      <c r="R198" s="27"/>
      <c r="S198" s="27"/>
      <c r="T198" s="27"/>
      <c r="U198" s="27"/>
      <c r="V198" s="27"/>
      <c r="W198" s="27"/>
    </row>
    <row r="199" spans="1:23" ht="16.5" customHeight="1" x14ac:dyDescent="0.3">
      <c r="A199" s="27"/>
      <c r="B199" s="27"/>
      <c r="C199" s="28"/>
      <c r="D199" s="27"/>
      <c r="E199" s="27"/>
      <c r="F199" s="27"/>
      <c r="G199" s="27"/>
      <c r="H199" s="27"/>
      <c r="I199" s="27"/>
      <c r="J199" s="27"/>
      <c r="K199" s="27"/>
      <c r="L199" s="27"/>
      <c r="M199" s="27"/>
      <c r="N199" s="27"/>
      <c r="O199" s="27"/>
      <c r="P199" s="27"/>
      <c r="Q199" s="27"/>
      <c r="R199" s="27"/>
      <c r="S199" s="27"/>
      <c r="T199" s="27"/>
      <c r="U199" s="27"/>
      <c r="V199" s="27"/>
      <c r="W199" s="27"/>
    </row>
    <row r="200" spans="1:23" ht="16.5" customHeight="1" x14ac:dyDescent="0.3">
      <c r="A200" s="27"/>
      <c r="B200" s="27"/>
      <c r="C200" s="28"/>
      <c r="D200" s="27"/>
      <c r="E200" s="27"/>
      <c r="F200" s="27"/>
      <c r="G200" s="27"/>
      <c r="H200" s="27"/>
      <c r="I200" s="27"/>
      <c r="J200" s="27"/>
      <c r="K200" s="27"/>
      <c r="L200" s="27"/>
      <c r="M200" s="27"/>
      <c r="N200" s="27"/>
      <c r="O200" s="27"/>
      <c r="P200" s="27"/>
      <c r="Q200" s="27"/>
      <c r="R200" s="27"/>
      <c r="S200" s="27"/>
      <c r="T200" s="27"/>
      <c r="U200" s="27"/>
      <c r="V200" s="27"/>
      <c r="W200" s="27"/>
    </row>
    <row r="201" spans="1:23" ht="16.5" customHeight="1" x14ac:dyDescent="0.3">
      <c r="A201" s="27"/>
      <c r="B201" s="27"/>
      <c r="C201" s="28"/>
      <c r="D201" s="27"/>
      <c r="E201" s="27"/>
      <c r="F201" s="27"/>
      <c r="G201" s="27"/>
      <c r="H201" s="27"/>
      <c r="I201" s="27"/>
      <c r="J201" s="27"/>
      <c r="K201" s="27"/>
      <c r="L201" s="27"/>
      <c r="M201" s="27"/>
      <c r="N201" s="27"/>
      <c r="O201" s="27"/>
      <c r="P201" s="27"/>
      <c r="Q201" s="27"/>
      <c r="R201" s="27"/>
      <c r="S201" s="27"/>
      <c r="T201" s="27"/>
      <c r="U201" s="27"/>
      <c r="V201" s="27"/>
      <c r="W201" s="27"/>
    </row>
    <row r="202" spans="1:23" ht="16.5" customHeight="1" x14ac:dyDescent="0.3">
      <c r="A202" s="27"/>
      <c r="B202" s="27"/>
      <c r="C202" s="28"/>
      <c r="D202" s="27"/>
      <c r="E202" s="27"/>
      <c r="F202" s="27"/>
      <c r="G202" s="27"/>
      <c r="H202" s="27"/>
      <c r="I202" s="27"/>
      <c r="J202" s="27"/>
      <c r="K202" s="27"/>
      <c r="L202" s="27"/>
      <c r="M202" s="27"/>
      <c r="N202" s="27"/>
      <c r="O202" s="27"/>
      <c r="P202" s="27"/>
      <c r="Q202" s="27"/>
      <c r="R202" s="27"/>
      <c r="S202" s="27"/>
      <c r="T202" s="27"/>
      <c r="U202" s="27"/>
      <c r="V202" s="27"/>
      <c r="W202" s="27"/>
    </row>
    <row r="203" spans="1:23" ht="16.5" customHeight="1" x14ac:dyDescent="0.3">
      <c r="A203" s="27"/>
      <c r="B203" s="27"/>
      <c r="C203" s="28"/>
      <c r="D203" s="27"/>
      <c r="E203" s="27"/>
      <c r="F203" s="27"/>
      <c r="G203" s="27"/>
      <c r="H203" s="27"/>
      <c r="I203" s="27"/>
      <c r="J203" s="27"/>
      <c r="K203" s="27"/>
      <c r="L203" s="27"/>
      <c r="M203" s="27"/>
      <c r="N203" s="27"/>
      <c r="O203" s="27"/>
      <c r="P203" s="27"/>
      <c r="Q203" s="27"/>
      <c r="R203" s="27"/>
      <c r="S203" s="27"/>
      <c r="T203" s="27"/>
      <c r="U203" s="27"/>
      <c r="V203" s="27"/>
      <c r="W203" s="27"/>
    </row>
    <row r="204" spans="1:23" ht="16.5" customHeight="1" x14ac:dyDescent="0.3">
      <c r="A204" s="27"/>
      <c r="B204" s="27"/>
      <c r="C204" s="28"/>
      <c r="D204" s="27"/>
      <c r="E204" s="27"/>
      <c r="F204" s="27"/>
      <c r="G204" s="27"/>
      <c r="H204" s="27"/>
      <c r="I204" s="27"/>
      <c r="J204" s="27"/>
      <c r="K204" s="27"/>
      <c r="L204" s="27"/>
      <c r="M204" s="27"/>
      <c r="N204" s="27"/>
      <c r="O204" s="27"/>
      <c r="P204" s="27"/>
      <c r="Q204" s="27"/>
      <c r="R204" s="27"/>
      <c r="S204" s="27"/>
      <c r="T204" s="27"/>
      <c r="U204" s="27"/>
      <c r="V204" s="27"/>
      <c r="W204" s="27"/>
    </row>
    <row r="205" spans="1:23" ht="16.5" customHeight="1" x14ac:dyDescent="0.3">
      <c r="A205" s="27"/>
      <c r="B205" s="27"/>
      <c r="C205" s="28"/>
      <c r="D205" s="27"/>
      <c r="E205" s="27"/>
      <c r="F205" s="27"/>
      <c r="G205" s="27"/>
      <c r="H205" s="27"/>
      <c r="I205" s="27"/>
      <c r="J205" s="27"/>
      <c r="K205" s="27"/>
      <c r="L205" s="27"/>
      <c r="M205" s="27"/>
      <c r="N205" s="27"/>
      <c r="O205" s="27"/>
      <c r="P205" s="27"/>
      <c r="Q205" s="27"/>
      <c r="R205" s="27"/>
      <c r="S205" s="27"/>
      <c r="T205" s="27"/>
      <c r="U205" s="27"/>
      <c r="V205" s="27"/>
      <c r="W205" s="27"/>
    </row>
    <row r="206" spans="1:23" ht="16.5" customHeight="1" x14ac:dyDescent="0.3">
      <c r="A206" s="27"/>
      <c r="B206" s="27"/>
      <c r="C206" s="28"/>
      <c r="D206" s="27"/>
      <c r="E206" s="27"/>
      <c r="F206" s="27"/>
      <c r="G206" s="27"/>
      <c r="H206" s="27"/>
      <c r="I206" s="27"/>
      <c r="J206" s="27"/>
      <c r="K206" s="27"/>
      <c r="L206" s="27"/>
      <c r="M206" s="27"/>
      <c r="N206" s="27"/>
      <c r="O206" s="27"/>
      <c r="P206" s="27"/>
      <c r="Q206" s="27"/>
      <c r="R206" s="27"/>
      <c r="S206" s="27"/>
      <c r="T206" s="27"/>
      <c r="U206" s="27"/>
      <c r="V206" s="27"/>
      <c r="W206" s="27"/>
    </row>
    <row r="207" spans="1:23" ht="16.5" customHeight="1" x14ac:dyDescent="0.3">
      <c r="A207" s="27"/>
      <c r="B207" s="27"/>
      <c r="C207" s="28"/>
      <c r="D207" s="27"/>
      <c r="E207" s="27"/>
      <c r="F207" s="27"/>
      <c r="G207" s="27"/>
      <c r="H207" s="27"/>
      <c r="I207" s="27"/>
      <c r="J207" s="27"/>
      <c r="K207" s="27"/>
      <c r="L207" s="27"/>
      <c r="M207" s="27"/>
      <c r="N207" s="27"/>
      <c r="O207" s="27"/>
      <c r="P207" s="27"/>
      <c r="Q207" s="27"/>
      <c r="R207" s="27"/>
      <c r="S207" s="27"/>
      <c r="T207" s="27"/>
      <c r="U207" s="27"/>
      <c r="V207" s="27"/>
      <c r="W207" s="27"/>
    </row>
    <row r="208" spans="1:23" ht="16.5" customHeight="1" x14ac:dyDescent="0.3">
      <c r="A208" s="27"/>
      <c r="B208" s="27"/>
      <c r="C208" s="28"/>
      <c r="D208" s="27"/>
      <c r="E208" s="27"/>
      <c r="F208" s="27"/>
      <c r="G208" s="27"/>
      <c r="H208" s="27"/>
      <c r="I208" s="27"/>
      <c r="J208" s="27"/>
      <c r="K208" s="27"/>
      <c r="L208" s="27"/>
      <c r="M208" s="27"/>
      <c r="N208" s="27"/>
      <c r="O208" s="27"/>
      <c r="P208" s="27"/>
      <c r="Q208" s="27"/>
      <c r="R208" s="27"/>
      <c r="S208" s="27"/>
      <c r="T208" s="27"/>
      <c r="U208" s="27"/>
      <c r="V208" s="27"/>
      <c r="W208" s="27"/>
    </row>
    <row r="209" spans="1:23" ht="16.5" customHeight="1" x14ac:dyDescent="0.3">
      <c r="A209" s="27"/>
      <c r="B209" s="27"/>
      <c r="C209" s="28"/>
      <c r="D209" s="27"/>
      <c r="E209" s="27"/>
      <c r="F209" s="27"/>
      <c r="G209" s="27"/>
      <c r="H209" s="27"/>
      <c r="I209" s="27"/>
      <c r="J209" s="27"/>
      <c r="K209" s="27"/>
      <c r="L209" s="27"/>
      <c r="M209" s="27"/>
      <c r="N209" s="27"/>
      <c r="O209" s="27"/>
      <c r="P209" s="27"/>
      <c r="Q209" s="27"/>
      <c r="R209" s="27"/>
      <c r="S209" s="27"/>
      <c r="T209" s="27"/>
      <c r="U209" s="27"/>
      <c r="V209" s="27"/>
      <c r="W209" s="27"/>
    </row>
    <row r="210" spans="1:23" ht="16.5" customHeight="1" x14ac:dyDescent="0.3">
      <c r="A210" s="27"/>
      <c r="B210" s="27"/>
      <c r="C210" s="28"/>
      <c r="D210" s="27"/>
      <c r="E210" s="27"/>
      <c r="F210" s="27"/>
      <c r="G210" s="27"/>
      <c r="H210" s="27"/>
      <c r="I210" s="27"/>
      <c r="J210" s="27"/>
      <c r="K210" s="27"/>
      <c r="L210" s="27"/>
      <c r="M210" s="27"/>
      <c r="N210" s="27"/>
      <c r="O210" s="27"/>
      <c r="P210" s="27"/>
      <c r="Q210" s="27"/>
      <c r="R210" s="27"/>
      <c r="S210" s="27"/>
      <c r="T210" s="27"/>
      <c r="U210" s="27"/>
      <c r="V210" s="27"/>
      <c r="W210" s="27"/>
    </row>
    <row r="211" spans="1:23" ht="16.5" customHeight="1" x14ac:dyDescent="0.3">
      <c r="A211" s="27"/>
      <c r="B211" s="27"/>
      <c r="C211" s="28"/>
      <c r="D211" s="27"/>
      <c r="E211" s="27"/>
      <c r="F211" s="27"/>
      <c r="G211" s="27"/>
      <c r="H211" s="27"/>
      <c r="I211" s="27"/>
      <c r="J211" s="27"/>
      <c r="K211" s="27"/>
      <c r="L211" s="27"/>
      <c r="M211" s="27"/>
      <c r="N211" s="27"/>
      <c r="O211" s="27"/>
      <c r="P211" s="27"/>
      <c r="Q211" s="27"/>
      <c r="R211" s="27"/>
      <c r="S211" s="27"/>
      <c r="T211" s="27"/>
      <c r="U211" s="27"/>
      <c r="V211" s="27"/>
      <c r="W211" s="27"/>
    </row>
    <row r="212" spans="1:23" ht="16.5" customHeight="1" x14ac:dyDescent="0.3">
      <c r="A212" s="27"/>
      <c r="B212" s="27"/>
      <c r="C212" s="28"/>
      <c r="D212" s="27"/>
      <c r="E212" s="27"/>
      <c r="F212" s="27"/>
      <c r="G212" s="27"/>
      <c r="H212" s="27"/>
      <c r="I212" s="27"/>
      <c r="J212" s="27"/>
      <c r="K212" s="27"/>
      <c r="L212" s="27"/>
      <c r="M212" s="27"/>
      <c r="N212" s="27"/>
      <c r="O212" s="27"/>
      <c r="P212" s="27"/>
      <c r="Q212" s="27"/>
      <c r="R212" s="27"/>
      <c r="S212" s="27"/>
      <c r="T212" s="27"/>
      <c r="U212" s="27"/>
      <c r="V212" s="27"/>
      <c r="W212" s="27"/>
    </row>
    <row r="213" spans="1:23" ht="16.5" customHeight="1" x14ac:dyDescent="0.3">
      <c r="A213" s="27"/>
      <c r="B213" s="27"/>
      <c r="C213" s="28"/>
      <c r="D213" s="27"/>
      <c r="E213" s="27"/>
      <c r="F213" s="27"/>
      <c r="G213" s="27"/>
      <c r="H213" s="27"/>
      <c r="I213" s="27"/>
      <c r="J213" s="27"/>
      <c r="K213" s="27"/>
      <c r="L213" s="27"/>
      <c r="M213" s="27"/>
      <c r="N213" s="27"/>
      <c r="O213" s="27"/>
      <c r="P213" s="27"/>
      <c r="Q213" s="27"/>
      <c r="R213" s="27"/>
      <c r="S213" s="27"/>
      <c r="T213" s="27"/>
      <c r="U213" s="27"/>
      <c r="V213" s="27"/>
      <c r="W213" s="27"/>
    </row>
    <row r="214" spans="1:23" ht="16.5" customHeight="1" x14ac:dyDescent="0.3">
      <c r="A214" s="27"/>
      <c r="B214" s="27"/>
      <c r="C214" s="28"/>
      <c r="D214" s="27"/>
      <c r="E214" s="27"/>
      <c r="F214" s="27"/>
      <c r="G214" s="27"/>
      <c r="H214" s="27"/>
      <c r="I214" s="27"/>
      <c r="J214" s="27"/>
      <c r="K214" s="27"/>
      <c r="L214" s="27"/>
      <c r="M214" s="27"/>
      <c r="N214" s="27"/>
      <c r="O214" s="27"/>
      <c r="P214" s="27"/>
      <c r="Q214" s="27"/>
      <c r="R214" s="27"/>
      <c r="S214" s="27"/>
      <c r="T214" s="27"/>
      <c r="U214" s="27"/>
      <c r="V214" s="27"/>
      <c r="W214" s="27"/>
    </row>
    <row r="215" spans="1:23" ht="16.5" customHeight="1" x14ac:dyDescent="0.3">
      <c r="A215" s="27"/>
      <c r="B215" s="27"/>
      <c r="C215" s="28"/>
      <c r="D215" s="27"/>
      <c r="E215" s="27"/>
      <c r="F215" s="27"/>
      <c r="G215" s="27"/>
      <c r="H215" s="27"/>
      <c r="I215" s="27"/>
      <c r="J215" s="27"/>
      <c r="K215" s="27"/>
      <c r="L215" s="27"/>
      <c r="M215" s="27"/>
      <c r="N215" s="27"/>
      <c r="O215" s="27"/>
      <c r="P215" s="27"/>
      <c r="Q215" s="27"/>
      <c r="R215" s="27"/>
      <c r="S215" s="27"/>
      <c r="T215" s="27"/>
      <c r="U215" s="27"/>
      <c r="V215" s="27"/>
      <c r="W215" s="27"/>
    </row>
    <row r="216" spans="1:23" ht="16.5" customHeight="1" x14ac:dyDescent="0.3">
      <c r="A216" s="27"/>
      <c r="B216" s="27"/>
      <c r="C216" s="28"/>
      <c r="D216" s="27"/>
      <c r="E216" s="27"/>
      <c r="F216" s="27"/>
      <c r="G216" s="27"/>
      <c r="H216" s="27"/>
      <c r="I216" s="27"/>
      <c r="J216" s="27"/>
      <c r="K216" s="27"/>
      <c r="L216" s="27"/>
      <c r="M216" s="27"/>
      <c r="N216" s="27"/>
      <c r="O216" s="27"/>
      <c r="P216" s="27"/>
      <c r="Q216" s="27"/>
      <c r="R216" s="27"/>
      <c r="S216" s="27"/>
      <c r="T216" s="27"/>
      <c r="U216" s="27"/>
      <c r="V216" s="27"/>
      <c r="W216" s="27"/>
    </row>
    <row r="217" spans="1:23" ht="16.5" customHeight="1" x14ac:dyDescent="0.3">
      <c r="A217" s="27"/>
      <c r="B217" s="27"/>
      <c r="C217" s="28"/>
      <c r="D217" s="27"/>
      <c r="E217" s="27"/>
      <c r="F217" s="27"/>
      <c r="G217" s="27"/>
      <c r="H217" s="27"/>
      <c r="I217" s="27"/>
      <c r="J217" s="27"/>
      <c r="K217" s="27"/>
      <c r="L217" s="27"/>
      <c r="M217" s="27"/>
      <c r="N217" s="27"/>
      <c r="O217" s="27"/>
      <c r="P217" s="27"/>
      <c r="Q217" s="27"/>
      <c r="R217" s="27"/>
      <c r="S217" s="27"/>
      <c r="T217" s="27"/>
      <c r="U217" s="27"/>
      <c r="V217" s="27"/>
      <c r="W217" s="27"/>
    </row>
    <row r="218" spans="1:23" ht="16.5" customHeight="1" x14ac:dyDescent="0.3">
      <c r="A218" s="27"/>
      <c r="B218" s="27"/>
      <c r="C218" s="28"/>
      <c r="D218" s="27"/>
      <c r="E218" s="27"/>
      <c r="F218" s="27"/>
      <c r="G218" s="27"/>
      <c r="H218" s="27"/>
      <c r="I218" s="27"/>
      <c r="J218" s="27"/>
      <c r="K218" s="27"/>
      <c r="L218" s="27"/>
      <c r="M218" s="27"/>
      <c r="N218" s="27"/>
      <c r="O218" s="27"/>
      <c r="P218" s="27"/>
      <c r="Q218" s="27"/>
      <c r="R218" s="27"/>
      <c r="S218" s="27"/>
      <c r="T218" s="27"/>
      <c r="U218" s="27"/>
      <c r="V218" s="27"/>
      <c r="W218" s="27"/>
    </row>
    <row r="219" spans="1:23" ht="16.5" customHeight="1" x14ac:dyDescent="0.3">
      <c r="A219" s="27"/>
      <c r="B219" s="27"/>
      <c r="C219" s="28"/>
      <c r="D219" s="27"/>
      <c r="E219" s="27"/>
      <c r="F219" s="27"/>
      <c r="G219" s="27"/>
      <c r="H219" s="27"/>
      <c r="I219" s="27"/>
      <c r="J219" s="27"/>
      <c r="K219" s="27"/>
      <c r="L219" s="27"/>
      <c r="M219" s="27"/>
      <c r="N219" s="27"/>
      <c r="O219" s="27"/>
      <c r="P219" s="27"/>
      <c r="Q219" s="27"/>
      <c r="R219" s="27"/>
      <c r="S219" s="27"/>
      <c r="T219" s="27"/>
      <c r="U219" s="27"/>
      <c r="V219" s="27"/>
      <c r="W219" s="27"/>
    </row>
    <row r="220" spans="1:23" ht="16.5" customHeight="1" x14ac:dyDescent="0.3">
      <c r="A220" s="27"/>
      <c r="B220" s="27"/>
      <c r="C220" s="28"/>
      <c r="D220" s="27"/>
      <c r="E220" s="27"/>
      <c r="F220" s="27"/>
      <c r="G220" s="27"/>
      <c r="H220" s="27"/>
      <c r="I220" s="27"/>
      <c r="J220" s="27"/>
      <c r="K220" s="27"/>
      <c r="L220" s="27"/>
      <c r="M220" s="27"/>
      <c r="N220" s="27"/>
      <c r="O220" s="27"/>
      <c r="P220" s="27"/>
      <c r="Q220" s="27"/>
      <c r="R220" s="27"/>
      <c r="S220" s="27"/>
      <c r="T220" s="27"/>
      <c r="U220" s="27"/>
      <c r="V220" s="27"/>
      <c r="W220" s="27"/>
    </row>
    <row r="221" spans="1:23" ht="16.5" customHeight="1" x14ac:dyDescent="0.3">
      <c r="A221" s="27"/>
      <c r="B221" s="27"/>
      <c r="C221" s="28"/>
      <c r="D221" s="27"/>
      <c r="E221" s="27"/>
      <c r="F221" s="27"/>
      <c r="G221" s="27"/>
      <c r="H221" s="27"/>
      <c r="I221" s="27"/>
      <c r="J221" s="27"/>
      <c r="K221" s="27"/>
      <c r="L221" s="27"/>
      <c r="M221" s="27"/>
      <c r="N221" s="27"/>
      <c r="O221" s="27"/>
      <c r="P221" s="27"/>
      <c r="Q221" s="27"/>
      <c r="R221" s="27"/>
      <c r="S221" s="27"/>
      <c r="T221" s="27"/>
      <c r="U221" s="27"/>
      <c r="V221" s="27"/>
      <c r="W221" s="27"/>
    </row>
    <row r="222" spans="1:23" ht="16.5" customHeight="1" x14ac:dyDescent="0.3">
      <c r="A222" s="27"/>
      <c r="B222" s="27"/>
      <c r="C222" s="28"/>
      <c r="D222" s="27"/>
      <c r="E222" s="27"/>
      <c r="F222" s="27"/>
      <c r="G222" s="27"/>
      <c r="H222" s="27"/>
      <c r="I222" s="27"/>
      <c r="J222" s="27"/>
      <c r="K222" s="27"/>
      <c r="L222" s="27"/>
      <c r="M222" s="27"/>
      <c r="N222" s="27"/>
      <c r="O222" s="27"/>
      <c r="P222" s="27"/>
      <c r="Q222" s="27"/>
      <c r="R222" s="27"/>
      <c r="S222" s="27"/>
      <c r="T222" s="27"/>
      <c r="U222" s="27"/>
      <c r="V222" s="27"/>
      <c r="W222" s="27"/>
    </row>
    <row r="223" spans="1:23" ht="16.5" customHeight="1" x14ac:dyDescent="0.3">
      <c r="A223" s="27"/>
      <c r="B223" s="27"/>
      <c r="C223" s="28"/>
      <c r="D223" s="27"/>
      <c r="E223" s="27"/>
      <c r="F223" s="27"/>
      <c r="G223" s="27"/>
      <c r="H223" s="27"/>
      <c r="I223" s="27"/>
      <c r="J223" s="27"/>
      <c r="K223" s="27"/>
      <c r="L223" s="27"/>
      <c r="M223" s="27"/>
      <c r="N223" s="27"/>
      <c r="O223" s="27"/>
      <c r="P223" s="27"/>
      <c r="Q223" s="27"/>
      <c r="R223" s="27"/>
      <c r="S223" s="27"/>
      <c r="T223" s="27"/>
      <c r="U223" s="27"/>
      <c r="V223" s="27"/>
      <c r="W223" s="27"/>
    </row>
    <row r="224" spans="1:23" ht="16.5" customHeight="1" x14ac:dyDescent="0.3">
      <c r="A224" s="27"/>
      <c r="B224" s="27"/>
      <c r="C224" s="28"/>
      <c r="D224" s="27"/>
      <c r="E224" s="27"/>
      <c r="F224" s="27"/>
      <c r="G224" s="27"/>
      <c r="H224" s="27"/>
      <c r="I224" s="27"/>
      <c r="J224" s="27"/>
      <c r="K224" s="27"/>
      <c r="L224" s="27"/>
      <c r="M224" s="27"/>
      <c r="N224" s="27"/>
      <c r="O224" s="27"/>
      <c r="P224" s="27"/>
      <c r="Q224" s="27"/>
      <c r="R224" s="27"/>
      <c r="S224" s="27"/>
      <c r="T224" s="27"/>
      <c r="U224" s="27"/>
      <c r="V224" s="27"/>
      <c r="W224" s="27"/>
    </row>
    <row r="225" spans="1:23" ht="16.5" customHeight="1" x14ac:dyDescent="0.3">
      <c r="A225" s="27"/>
      <c r="B225" s="27"/>
      <c r="C225" s="28"/>
      <c r="D225" s="27"/>
      <c r="E225" s="27"/>
      <c r="F225" s="27"/>
      <c r="G225" s="27"/>
      <c r="H225" s="27"/>
      <c r="I225" s="27"/>
      <c r="J225" s="27"/>
      <c r="K225" s="27"/>
      <c r="L225" s="27"/>
      <c r="M225" s="27"/>
      <c r="N225" s="27"/>
      <c r="O225" s="27"/>
      <c r="P225" s="27"/>
      <c r="Q225" s="27"/>
      <c r="R225" s="27"/>
      <c r="S225" s="27"/>
      <c r="T225" s="27"/>
      <c r="U225" s="27"/>
      <c r="V225" s="27"/>
      <c r="W225" s="27"/>
    </row>
    <row r="226" spans="1:23" ht="16.5" customHeight="1" x14ac:dyDescent="0.3">
      <c r="A226" s="27"/>
      <c r="B226" s="27"/>
      <c r="C226" s="28"/>
      <c r="D226" s="27"/>
      <c r="E226" s="27"/>
      <c r="F226" s="27"/>
      <c r="G226" s="27"/>
      <c r="H226" s="27"/>
      <c r="I226" s="27"/>
      <c r="J226" s="27"/>
      <c r="K226" s="27"/>
      <c r="L226" s="27"/>
      <c r="M226" s="27"/>
      <c r="N226" s="27"/>
      <c r="O226" s="27"/>
      <c r="P226" s="27"/>
      <c r="Q226" s="27"/>
      <c r="R226" s="27"/>
      <c r="S226" s="27"/>
      <c r="T226" s="27"/>
      <c r="U226" s="27"/>
      <c r="V226" s="27"/>
      <c r="W226" s="27"/>
    </row>
    <row r="227" spans="1:23" ht="16.5" customHeight="1" x14ac:dyDescent="0.3">
      <c r="A227" s="27"/>
      <c r="B227" s="27"/>
      <c r="C227" s="28"/>
      <c r="D227" s="27"/>
      <c r="E227" s="27"/>
      <c r="F227" s="27"/>
      <c r="G227" s="27"/>
      <c r="H227" s="27"/>
      <c r="I227" s="27"/>
      <c r="J227" s="27"/>
      <c r="K227" s="27"/>
      <c r="L227" s="27"/>
      <c r="M227" s="27"/>
      <c r="N227" s="27"/>
      <c r="O227" s="27"/>
      <c r="P227" s="27"/>
      <c r="Q227" s="27"/>
      <c r="R227" s="27"/>
      <c r="S227" s="27"/>
      <c r="T227" s="27"/>
      <c r="U227" s="27"/>
      <c r="V227" s="27"/>
      <c r="W227" s="27"/>
    </row>
    <row r="228" spans="1:23" ht="16.5" customHeight="1" x14ac:dyDescent="0.3">
      <c r="A228" s="27"/>
      <c r="B228" s="27"/>
      <c r="C228" s="28"/>
      <c r="D228" s="27"/>
      <c r="E228" s="27"/>
      <c r="F228" s="27"/>
      <c r="G228" s="27"/>
      <c r="H228" s="27"/>
      <c r="I228" s="27"/>
      <c r="J228" s="27"/>
      <c r="K228" s="27"/>
      <c r="L228" s="27"/>
      <c r="M228" s="27"/>
      <c r="N228" s="27"/>
      <c r="O228" s="27"/>
      <c r="P228" s="27"/>
      <c r="Q228" s="27"/>
      <c r="R228" s="27"/>
      <c r="S228" s="27"/>
      <c r="T228" s="27"/>
      <c r="U228" s="27"/>
      <c r="V228" s="27"/>
      <c r="W228" s="27"/>
    </row>
    <row r="229" spans="1:23" ht="16.5" customHeight="1" x14ac:dyDescent="0.3">
      <c r="A229" s="27"/>
      <c r="B229" s="27"/>
      <c r="C229" s="28"/>
      <c r="D229" s="27"/>
      <c r="E229" s="27"/>
      <c r="F229" s="27"/>
      <c r="G229" s="27"/>
      <c r="H229" s="27"/>
      <c r="I229" s="27"/>
      <c r="J229" s="27"/>
      <c r="K229" s="27"/>
      <c r="L229" s="27"/>
      <c r="M229" s="27"/>
      <c r="N229" s="27"/>
      <c r="O229" s="27"/>
      <c r="P229" s="27"/>
      <c r="Q229" s="27"/>
      <c r="R229" s="27"/>
      <c r="S229" s="27"/>
      <c r="T229" s="27"/>
      <c r="U229" s="27"/>
      <c r="V229" s="27"/>
      <c r="W229" s="27"/>
    </row>
    <row r="230" spans="1:23" ht="16.5" customHeight="1" x14ac:dyDescent="0.3">
      <c r="A230" s="27"/>
      <c r="B230" s="27"/>
      <c r="C230" s="28"/>
      <c r="D230" s="27"/>
      <c r="E230" s="27"/>
      <c r="F230" s="27"/>
      <c r="G230" s="27"/>
      <c r="H230" s="27"/>
      <c r="I230" s="27"/>
      <c r="J230" s="27"/>
      <c r="K230" s="27"/>
      <c r="L230" s="27"/>
      <c r="M230" s="27"/>
      <c r="N230" s="27"/>
      <c r="O230" s="27"/>
      <c r="P230" s="27"/>
      <c r="Q230" s="27"/>
      <c r="R230" s="27"/>
      <c r="S230" s="27"/>
      <c r="T230" s="27"/>
      <c r="U230" s="27"/>
      <c r="V230" s="27"/>
      <c r="W230" s="27"/>
    </row>
    <row r="231" spans="1:23" ht="16.5" customHeight="1" x14ac:dyDescent="0.3">
      <c r="A231" s="27"/>
      <c r="B231" s="27"/>
      <c r="C231" s="28"/>
      <c r="D231" s="27"/>
      <c r="E231" s="27"/>
      <c r="F231" s="27"/>
      <c r="G231" s="27"/>
      <c r="H231" s="27"/>
      <c r="I231" s="27"/>
      <c r="J231" s="27"/>
      <c r="K231" s="27"/>
      <c r="L231" s="27"/>
      <c r="M231" s="27"/>
      <c r="N231" s="27"/>
      <c r="O231" s="27"/>
      <c r="P231" s="27"/>
      <c r="Q231" s="27"/>
      <c r="R231" s="27"/>
      <c r="S231" s="27"/>
      <c r="T231" s="27"/>
      <c r="U231" s="27"/>
      <c r="V231" s="27"/>
      <c r="W231" s="27"/>
    </row>
    <row r="232" spans="1:23" ht="16.5" customHeight="1" x14ac:dyDescent="0.3">
      <c r="A232" s="27"/>
      <c r="B232" s="27"/>
      <c r="C232" s="28"/>
      <c r="D232" s="27"/>
      <c r="E232" s="27"/>
      <c r="F232" s="27"/>
      <c r="G232" s="27"/>
      <c r="H232" s="27"/>
      <c r="I232" s="27"/>
      <c r="J232" s="27"/>
      <c r="K232" s="27"/>
      <c r="L232" s="27"/>
      <c r="M232" s="27"/>
      <c r="N232" s="27"/>
      <c r="O232" s="27"/>
      <c r="P232" s="27"/>
      <c r="Q232" s="27"/>
      <c r="R232" s="27"/>
      <c r="S232" s="27"/>
      <c r="T232" s="27"/>
      <c r="U232" s="27"/>
      <c r="V232" s="27"/>
      <c r="W232" s="27"/>
    </row>
    <row r="233" spans="1:23" ht="16.5" customHeight="1" x14ac:dyDescent="0.3">
      <c r="A233" s="27"/>
      <c r="B233" s="27"/>
      <c r="C233" s="28"/>
      <c r="D233" s="27"/>
      <c r="E233" s="27"/>
      <c r="F233" s="27"/>
      <c r="G233" s="27"/>
      <c r="H233" s="27"/>
      <c r="I233" s="27"/>
      <c r="J233" s="27"/>
      <c r="K233" s="27"/>
      <c r="L233" s="27"/>
      <c r="M233" s="27"/>
      <c r="N233" s="27"/>
      <c r="O233" s="27"/>
      <c r="P233" s="27"/>
      <c r="Q233" s="27"/>
      <c r="R233" s="27"/>
      <c r="S233" s="27"/>
      <c r="T233" s="27"/>
      <c r="U233" s="27"/>
      <c r="V233" s="27"/>
      <c r="W233" s="27"/>
    </row>
    <row r="234" spans="1:23" ht="16.5" customHeight="1" x14ac:dyDescent="0.3">
      <c r="A234" s="27"/>
      <c r="B234" s="27"/>
      <c r="C234" s="28"/>
      <c r="D234" s="27"/>
      <c r="E234" s="27"/>
      <c r="F234" s="27"/>
      <c r="G234" s="27"/>
      <c r="H234" s="27"/>
      <c r="I234" s="27"/>
      <c r="J234" s="27"/>
      <c r="K234" s="27"/>
      <c r="L234" s="27"/>
      <c r="M234" s="27"/>
      <c r="N234" s="27"/>
      <c r="O234" s="27"/>
      <c r="P234" s="27"/>
      <c r="Q234" s="27"/>
      <c r="R234" s="27"/>
      <c r="S234" s="27"/>
      <c r="T234" s="27"/>
      <c r="U234" s="27"/>
      <c r="V234" s="27"/>
      <c r="W234" s="27"/>
    </row>
    <row r="235" spans="1:23" ht="16.5" customHeight="1" x14ac:dyDescent="0.3">
      <c r="A235" s="27"/>
      <c r="B235" s="27"/>
      <c r="C235" s="28"/>
      <c r="D235" s="27"/>
      <c r="E235" s="27"/>
      <c r="F235" s="27"/>
      <c r="G235" s="27"/>
      <c r="H235" s="27"/>
      <c r="I235" s="27"/>
      <c r="J235" s="27"/>
      <c r="K235" s="27"/>
      <c r="L235" s="27"/>
      <c r="M235" s="27"/>
      <c r="N235" s="27"/>
      <c r="O235" s="27"/>
      <c r="P235" s="27"/>
      <c r="Q235" s="27"/>
      <c r="R235" s="27"/>
      <c r="S235" s="27"/>
      <c r="T235" s="27"/>
      <c r="U235" s="27"/>
      <c r="V235" s="27"/>
      <c r="W235" s="27"/>
    </row>
    <row r="236" spans="1:23" ht="16.5" customHeight="1" x14ac:dyDescent="0.3">
      <c r="A236" s="27"/>
      <c r="B236" s="27"/>
      <c r="C236" s="28"/>
      <c r="D236" s="27"/>
      <c r="E236" s="27"/>
      <c r="F236" s="27"/>
      <c r="G236" s="27"/>
      <c r="H236" s="27"/>
      <c r="I236" s="27"/>
      <c r="J236" s="27"/>
      <c r="K236" s="27"/>
      <c r="L236" s="27"/>
      <c r="M236" s="27"/>
      <c r="N236" s="27"/>
      <c r="O236" s="27"/>
      <c r="P236" s="27"/>
      <c r="Q236" s="27"/>
      <c r="R236" s="27"/>
      <c r="S236" s="27"/>
      <c r="T236" s="27"/>
      <c r="U236" s="27"/>
      <c r="V236" s="27"/>
      <c r="W236" s="27"/>
    </row>
    <row r="237" spans="1:23" ht="16.5" customHeight="1" x14ac:dyDescent="0.3">
      <c r="A237" s="27"/>
      <c r="B237" s="27"/>
      <c r="C237" s="28"/>
      <c r="D237" s="27"/>
      <c r="E237" s="27"/>
      <c r="F237" s="27"/>
      <c r="G237" s="27"/>
      <c r="H237" s="27"/>
      <c r="I237" s="27"/>
      <c r="J237" s="27"/>
      <c r="K237" s="27"/>
      <c r="L237" s="27"/>
      <c r="M237" s="27"/>
      <c r="N237" s="27"/>
      <c r="O237" s="27"/>
      <c r="P237" s="27"/>
      <c r="Q237" s="27"/>
      <c r="R237" s="27"/>
      <c r="S237" s="27"/>
      <c r="T237" s="27"/>
      <c r="U237" s="27"/>
      <c r="V237" s="27"/>
      <c r="W237" s="27"/>
    </row>
    <row r="238" spans="1:23" ht="16.5" customHeight="1" x14ac:dyDescent="0.3">
      <c r="A238" s="27"/>
      <c r="B238" s="27"/>
      <c r="C238" s="28"/>
      <c r="D238" s="27"/>
      <c r="E238" s="27"/>
      <c r="F238" s="27"/>
      <c r="G238" s="27"/>
      <c r="H238" s="27"/>
      <c r="I238" s="27"/>
      <c r="J238" s="27"/>
      <c r="K238" s="27"/>
      <c r="L238" s="27"/>
      <c r="M238" s="27"/>
      <c r="N238" s="27"/>
      <c r="O238" s="27"/>
      <c r="P238" s="27"/>
      <c r="Q238" s="27"/>
      <c r="R238" s="27"/>
      <c r="S238" s="27"/>
      <c r="T238" s="27"/>
      <c r="U238" s="27"/>
      <c r="V238" s="27"/>
      <c r="W238" s="27"/>
    </row>
    <row r="239" spans="1:23" ht="16.5" customHeight="1" x14ac:dyDescent="0.3">
      <c r="A239" s="27"/>
      <c r="B239" s="27"/>
      <c r="C239" s="28"/>
      <c r="D239" s="27"/>
      <c r="E239" s="27"/>
      <c r="F239" s="27"/>
      <c r="G239" s="27"/>
      <c r="H239" s="27"/>
      <c r="I239" s="27"/>
      <c r="J239" s="27"/>
      <c r="K239" s="27"/>
      <c r="L239" s="27"/>
      <c r="M239" s="27"/>
      <c r="N239" s="27"/>
      <c r="O239" s="27"/>
      <c r="P239" s="27"/>
      <c r="Q239" s="27"/>
      <c r="R239" s="27"/>
      <c r="S239" s="27"/>
      <c r="T239" s="27"/>
      <c r="U239" s="27"/>
      <c r="V239" s="27"/>
      <c r="W239" s="27"/>
    </row>
    <row r="240" spans="1:2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70" workbookViewId="0">
      <selection activeCell="E71" sqref="E71"/>
    </sheetView>
  </sheetViews>
  <sheetFormatPr baseColWidth="10" defaultColWidth="12.5703125" defaultRowHeight="15" customHeight="1" x14ac:dyDescent="0.2"/>
  <cols>
    <col min="1" max="1" width="2.42578125" customWidth="1"/>
    <col min="2" max="2" width="25.140625" customWidth="1"/>
    <col min="3" max="3" width="24.140625" customWidth="1"/>
    <col min="4" max="4" width="24.28515625" customWidth="1"/>
    <col min="5" max="5" width="34.85546875" customWidth="1"/>
    <col min="6" max="6" width="37.28515625" customWidth="1"/>
    <col min="7" max="7" width="15.85546875" customWidth="1"/>
    <col min="8" max="8" width="19.42578125" customWidth="1"/>
    <col min="9" max="9" width="44.5703125" customWidth="1"/>
    <col min="10" max="10" width="2" customWidth="1"/>
    <col min="11" max="11" width="26.42578125" customWidth="1"/>
    <col min="12" max="12" width="28.7109375" hidden="1" customWidth="1"/>
    <col min="13" max="13" width="61.140625" customWidth="1"/>
    <col min="14" max="14" width="50" customWidth="1"/>
    <col min="15" max="15" width="25.140625" customWidth="1"/>
    <col min="16" max="16" width="25" customWidth="1"/>
    <col min="17" max="17" width="23.28515625" customWidth="1"/>
    <col min="18" max="18" width="51.7109375" customWidth="1"/>
    <col min="19" max="19" width="18.28515625" customWidth="1"/>
    <col min="20" max="26" width="11.42578125" customWidth="1"/>
  </cols>
  <sheetData>
    <row r="1" spans="1:26" ht="12.75" customHeight="1" x14ac:dyDescent="0.2">
      <c r="A1" s="38"/>
      <c r="B1" s="39"/>
      <c r="C1" s="40"/>
      <c r="D1" s="38"/>
      <c r="E1" s="38"/>
      <c r="F1" s="38"/>
      <c r="G1" s="38"/>
      <c r="H1" s="38"/>
      <c r="I1" s="38"/>
      <c r="J1" s="41"/>
      <c r="K1" s="38"/>
      <c r="L1" s="38"/>
      <c r="M1" s="38"/>
      <c r="N1" s="38"/>
      <c r="O1" s="38"/>
      <c r="P1" s="38"/>
      <c r="Q1" s="38"/>
      <c r="R1" s="38"/>
      <c r="S1" s="38"/>
      <c r="T1" s="38"/>
      <c r="U1" s="38"/>
      <c r="V1" s="38"/>
      <c r="W1" s="38"/>
      <c r="X1" s="38"/>
      <c r="Y1" s="38"/>
      <c r="Z1" s="38"/>
    </row>
    <row r="2" spans="1:26" ht="12.75" customHeight="1" x14ac:dyDescent="0.2">
      <c r="A2" s="38"/>
      <c r="B2" s="39"/>
      <c r="C2" s="40"/>
      <c r="D2" s="38"/>
      <c r="E2" s="38"/>
      <c r="F2" s="38"/>
      <c r="G2" s="38"/>
      <c r="H2" s="38"/>
      <c r="I2" s="38"/>
      <c r="J2" s="41"/>
      <c r="K2" s="38"/>
      <c r="L2" s="38"/>
      <c r="M2" s="38"/>
      <c r="N2" s="38"/>
      <c r="O2" s="38"/>
      <c r="P2" s="38"/>
      <c r="Q2" s="38"/>
      <c r="R2" s="38"/>
      <c r="S2" s="38"/>
      <c r="T2" s="38"/>
      <c r="U2" s="38"/>
      <c r="V2" s="38"/>
      <c r="W2" s="38"/>
      <c r="X2" s="38"/>
      <c r="Y2" s="38"/>
      <c r="Z2" s="38"/>
    </row>
    <row r="3" spans="1:26" ht="12.75" customHeight="1" x14ac:dyDescent="0.2">
      <c r="A3" s="38"/>
      <c r="B3" s="42"/>
      <c r="C3" s="43"/>
      <c r="D3" s="44"/>
      <c r="E3" s="44"/>
      <c r="F3" s="44"/>
      <c r="G3" s="44"/>
      <c r="H3" s="44"/>
      <c r="I3" s="44"/>
      <c r="J3" s="45"/>
      <c r="K3" s="44"/>
      <c r="L3" s="44"/>
      <c r="M3" s="38"/>
      <c r="N3" s="38"/>
      <c r="O3" s="38"/>
      <c r="P3" s="38"/>
      <c r="Q3" s="38"/>
      <c r="R3" s="38"/>
      <c r="S3" s="38"/>
      <c r="T3" s="38"/>
      <c r="U3" s="38"/>
      <c r="V3" s="38"/>
      <c r="W3" s="38"/>
      <c r="X3" s="38"/>
      <c r="Y3" s="38"/>
      <c r="Z3" s="38"/>
    </row>
    <row r="4" spans="1:26" ht="27.75" customHeight="1" x14ac:dyDescent="0.2">
      <c r="A4" s="38"/>
      <c r="B4" s="462" t="s">
        <v>109</v>
      </c>
      <c r="C4" s="463"/>
      <c r="D4" s="463"/>
      <c r="E4" s="463"/>
      <c r="F4" s="463"/>
      <c r="G4" s="463"/>
      <c r="H4" s="463"/>
      <c r="I4" s="463"/>
      <c r="J4" s="463"/>
      <c r="K4" s="463"/>
      <c r="L4" s="464"/>
      <c r="M4" s="38"/>
      <c r="N4" s="38"/>
      <c r="O4" s="38"/>
      <c r="P4" s="38"/>
      <c r="Q4" s="38"/>
      <c r="R4" s="38"/>
      <c r="S4" s="38"/>
      <c r="T4" s="38"/>
      <c r="U4" s="38"/>
      <c r="V4" s="38"/>
      <c r="W4" s="38"/>
      <c r="X4" s="38"/>
      <c r="Y4" s="38"/>
      <c r="Z4" s="38"/>
    </row>
    <row r="5" spans="1:26" ht="12.75" customHeight="1" x14ac:dyDescent="0.2">
      <c r="A5" s="38"/>
      <c r="B5" s="40"/>
      <c r="C5" s="40"/>
      <c r="D5" s="38"/>
      <c r="E5" s="38"/>
      <c r="F5" s="38"/>
      <c r="G5" s="38"/>
      <c r="H5" s="38"/>
      <c r="I5" s="38"/>
      <c r="J5" s="41"/>
      <c r="K5" s="38"/>
      <c r="L5" s="38"/>
      <c r="M5" s="38"/>
      <c r="N5" s="38"/>
      <c r="O5" s="38"/>
      <c r="P5" s="38"/>
      <c r="Q5" s="38"/>
      <c r="R5" s="38"/>
      <c r="S5" s="38"/>
      <c r="T5" s="38"/>
      <c r="U5" s="38"/>
      <c r="V5" s="38"/>
      <c r="W5" s="38"/>
      <c r="X5" s="38"/>
      <c r="Y5" s="38"/>
      <c r="Z5" s="38"/>
    </row>
    <row r="6" spans="1:26" ht="36" customHeight="1" x14ac:dyDescent="0.2">
      <c r="A6" s="38"/>
      <c r="B6" s="465" t="s">
        <v>22</v>
      </c>
      <c r="C6" s="466"/>
      <c r="D6" s="467" t="s">
        <v>5</v>
      </c>
      <c r="E6" s="466"/>
      <c r="F6" s="467" t="s">
        <v>23</v>
      </c>
      <c r="G6" s="464"/>
      <c r="H6" s="38"/>
      <c r="I6" s="38"/>
      <c r="J6" s="41"/>
      <c r="K6" s="38"/>
      <c r="L6" s="38"/>
      <c r="M6" s="38"/>
      <c r="N6" s="38"/>
      <c r="O6" s="38"/>
      <c r="P6" s="38"/>
      <c r="Q6" s="38"/>
      <c r="R6" s="38"/>
      <c r="S6" s="38"/>
      <c r="T6" s="38"/>
      <c r="U6" s="38"/>
      <c r="V6" s="38"/>
      <c r="W6" s="38"/>
      <c r="X6" s="38"/>
      <c r="Y6" s="38"/>
      <c r="Z6" s="38"/>
    </row>
    <row r="7" spans="1:26" ht="75.75" customHeight="1" x14ac:dyDescent="0.2">
      <c r="A7" s="38"/>
      <c r="B7" s="468" t="s">
        <v>24</v>
      </c>
      <c r="C7" s="469"/>
      <c r="D7" s="470" t="s">
        <v>25</v>
      </c>
      <c r="E7" s="471"/>
      <c r="F7" s="470" t="s">
        <v>26</v>
      </c>
      <c r="G7" s="472"/>
      <c r="H7" s="46"/>
      <c r="I7" s="47">
        <v>1</v>
      </c>
      <c r="J7" s="41"/>
      <c r="K7" s="38"/>
      <c r="L7" s="38"/>
      <c r="M7" s="38"/>
      <c r="N7" s="38"/>
      <c r="O7" s="38"/>
      <c r="P7" s="38"/>
      <c r="Q7" s="38"/>
      <c r="R7" s="38"/>
      <c r="S7" s="38"/>
      <c r="T7" s="38"/>
      <c r="U7" s="38"/>
      <c r="V7" s="38"/>
      <c r="W7" s="38"/>
      <c r="X7" s="38"/>
      <c r="Y7" s="38"/>
      <c r="Z7" s="38"/>
    </row>
    <row r="8" spans="1:26" ht="57" customHeight="1" x14ac:dyDescent="0.2">
      <c r="A8" s="38"/>
      <c r="B8" s="478" t="s">
        <v>27</v>
      </c>
      <c r="C8" s="479"/>
      <c r="D8" s="480" t="s">
        <v>28</v>
      </c>
      <c r="E8" s="479"/>
      <c r="F8" s="480" t="s">
        <v>110</v>
      </c>
      <c r="G8" s="481"/>
      <c r="H8" s="47" t="s">
        <v>111</v>
      </c>
      <c r="I8" s="47">
        <v>0.75</v>
      </c>
      <c r="J8" s="41"/>
      <c r="K8" s="38"/>
      <c r="L8" s="38"/>
      <c r="M8" s="38"/>
      <c r="N8" s="38"/>
      <c r="O8" s="38"/>
      <c r="P8" s="38"/>
      <c r="Q8" s="38"/>
      <c r="R8" s="38"/>
      <c r="S8" s="38"/>
      <c r="T8" s="38"/>
      <c r="U8" s="38"/>
      <c r="V8" s="38"/>
      <c r="W8" s="38"/>
      <c r="X8" s="38"/>
      <c r="Y8" s="38"/>
      <c r="Z8" s="38"/>
    </row>
    <row r="9" spans="1:26" ht="71.25" customHeight="1" x14ac:dyDescent="0.2">
      <c r="A9" s="38"/>
      <c r="B9" s="482" t="s">
        <v>30</v>
      </c>
      <c r="C9" s="479"/>
      <c r="D9" s="480" t="s">
        <v>112</v>
      </c>
      <c r="E9" s="479"/>
      <c r="F9" s="480" t="s">
        <v>32</v>
      </c>
      <c r="G9" s="481"/>
      <c r="H9" s="38"/>
      <c r="I9" s="47">
        <v>0.5</v>
      </c>
      <c r="J9" s="41"/>
      <c r="K9" s="38"/>
      <c r="L9" s="38"/>
      <c r="M9" s="38"/>
      <c r="N9" s="38"/>
      <c r="O9" s="38"/>
      <c r="P9" s="38"/>
      <c r="Q9" s="38"/>
      <c r="R9" s="38"/>
      <c r="S9" s="38"/>
      <c r="T9" s="38"/>
      <c r="U9" s="38"/>
      <c r="V9" s="38"/>
      <c r="W9" s="38"/>
      <c r="X9" s="38"/>
      <c r="Y9" s="38"/>
      <c r="Z9" s="38"/>
    </row>
    <row r="10" spans="1:26" ht="97.5" customHeight="1" x14ac:dyDescent="0.2">
      <c r="A10" s="38"/>
      <c r="B10" s="483" t="s">
        <v>33</v>
      </c>
      <c r="C10" s="474"/>
      <c r="D10" s="473" t="s">
        <v>113</v>
      </c>
      <c r="E10" s="474"/>
      <c r="F10" s="473" t="s">
        <v>35</v>
      </c>
      <c r="G10" s="475"/>
      <c r="H10" s="38"/>
      <c r="I10" s="47">
        <v>0.25</v>
      </c>
      <c r="J10" s="41"/>
      <c r="K10" s="38"/>
      <c r="L10" s="38"/>
      <c r="M10" s="38"/>
      <c r="N10" s="38"/>
      <c r="O10" s="38"/>
      <c r="P10" s="38"/>
      <c r="Q10" s="38"/>
      <c r="R10" s="38"/>
      <c r="S10" s="38"/>
      <c r="T10" s="38"/>
      <c r="U10" s="38"/>
      <c r="V10" s="38"/>
      <c r="W10" s="38"/>
      <c r="X10" s="38"/>
      <c r="Y10" s="38"/>
      <c r="Z10" s="38"/>
    </row>
    <row r="11" spans="1:26" ht="26.25" customHeight="1" x14ac:dyDescent="0.2">
      <c r="A11" s="38"/>
      <c r="B11" s="476" t="s">
        <v>114</v>
      </c>
      <c r="C11" s="477"/>
      <c r="D11" s="477"/>
      <c r="E11" s="477"/>
      <c r="F11" s="477"/>
      <c r="G11" s="477"/>
      <c r="H11" s="477"/>
      <c r="I11" s="461"/>
      <c r="J11" s="48"/>
      <c r="K11" s="49"/>
      <c r="L11" s="49"/>
      <c r="M11" s="49"/>
      <c r="N11" s="49"/>
      <c r="O11" s="38"/>
      <c r="P11" s="38"/>
      <c r="Q11" s="38"/>
      <c r="R11" s="38"/>
      <c r="S11" s="38"/>
      <c r="T11" s="38"/>
      <c r="U11" s="38"/>
      <c r="V11" s="38"/>
      <c r="W11" s="38"/>
      <c r="X11" s="38"/>
      <c r="Y11" s="38"/>
      <c r="Z11" s="38"/>
    </row>
    <row r="12" spans="1:26" ht="38.25" customHeight="1" x14ac:dyDescent="0.2">
      <c r="A12" s="38"/>
      <c r="B12" s="40"/>
      <c r="C12" s="40"/>
      <c r="D12" s="38"/>
      <c r="E12" s="38"/>
      <c r="F12" s="38"/>
      <c r="G12" s="38"/>
      <c r="H12" s="38"/>
      <c r="I12" s="38"/>
      <c r="J12" s="41"/>
      <c r="K12" s="38"/>
      <c r="L12" s="38"/>
      <c r="M12" s="38"/>
      <c r="N12" s="38"/>
      <c r="O12" s="38"/>
      <c r="P12" s="38"/>
      <c r="Q12" s="38"/>
      <c r="R12" s="38"/>
      <c r="S12" s="38"/>
      <c r="T12" s="38"/>
      <c r="U12" s="38"/>
      <c r="V12" s="38"/>
      <c r="W12" s="38"/>
      <c r="X12" s="38"/>
      <c r="Y12" s="38"/>
      <c r="Z12" s="38"/>
    </row>
    <row r="13" spans="1:26" ht="42.75" customHeight="1" x14ac:dyDescent="0.2">
      <c r="A13" s="38"/>
      <c r="B13" s="493" t="s">
        <v>115</v>
      </c>
      <c r="C13" s="495" t="s">
        <v>116</v>
      </c>
      <c r="D13" s="496"/>
      <c r="E13" s="496"/>
      <c r="F13" s="497"/>
      <c r="G13" s="498" t="s">
        <v>117</v>
      </c>
      <c r="H13" s="498" t="s">
        <v>118</v>
      </c>
      <c r="I13" s="500" t="s">
        <v>119</v>
      </c>
      <c r="J13" s="41"/>
      <c r="K13" s="502" t="s">
        <v>120</v>
      </c>
      <c r="L13" s="502" t="s">
        <v>121</v>
      </c>
      <c r="M13" s="484" t="s">
        <v>122</v>
      </c>
      <c r="N13" s="486" t="s">
        <v>123</v>
      </c>
      <c r="O13" s="424"/>
      <c r="P13" s="424"/>
      <c r="Q13" s="424"/>
      <c r="R13" s="424"/>
      <c r="S13" s="425"/>
      <c r="T13" s="38"/>
      <c r="U13" s="38"/>
      <c r="V13" s="38"/>
      <c r="W13" s="38"/>
      <c r="X13" s="38"/>
      <c r="Y13" s="38"/>
      <c r="Z13" s="38"/>
    </row>
    <row r="14" spans="1:26" ht="48.75" customHeight="1" x14ac:dyDescent="0.2">
      <c r="A14" s="38"/>
      <c r="B14" s="494"/>
      <c r="C14" s="50" t="s">
        <v>124</v>
      </c>
      <c r="D14" s="50" t="s">
        <v>50</v>
      </c>
      <c r="E14" s="50" t="s">
        <v>125</v>
      </c>
      <c r="F14" s="51" t="s">
        <v>126</v>
      </c>
      <c r="G14" s="499"/>
      <c r="H14" s="499"/>
      <c r="I14" s="501"/>
      <c r="J14" s="41"/>
      <c r="K14" s="503"/>
      <c r="L14" s="503"/>
      <c r="M14" s="485"/>
      <c r="N14" s="52" t="s">
        <v>127</v>
      </c>
      <c r="O14" s="52" t="s">
        <v>128</v>
      </c>
      <c r="P14" s="52" t="s">
        <v>129</v>
      </c>
      <c r="Q14" s="52" t="s">
        <v>130</v>
      </c>
      <c r="R14" s="52" t="s">
        <v>131</v>
      </c>
      <c r="S14" s="53" t="s">
        <v>132</v>
      </c>
      <c r="T14" s="38"/>
      <c r="U14" s="38"/>
      <c r="V14" s="38"/>
      <c r="W14" s="38"/>
      <c r="X14" s="38"/>
      <c r="Y14" s="38"/>
      <c r="Z14" s="38"/>
    </row>
    <row r="15" spans="1:26" ht="243.75" customHeight="1" x14ac:dyDescent="0.2">
      <c r="A15" s="38"/>
      <c r="B15" s="54">
        <f t="shared" ref="B15:B164" si="0">+IF(ISTEXT(D15),J15,"")</f>
        <v>1</v>
      </c>
      <c r="C15" s="55" t="str">
        <f t="array" ref="C15">+IFERROR(INDEX(Hoja1!$A$2:$A$82,MATCH(J15,Hoja1!$H$2:$H$82,0)),"")</f>
        <v>1.1</v>
      </c>
      <c r="D15" s="56" t="str">
        <f>IFERROR(VLOOKUP(C15,Hoja1!$A$2:$H$82,4,0),"")</f>
        <v>Ambiente de Control</v>
      </c>
      <c r="E15" s="56" t="str">
        <f>+IFERROR(VLOOKUP(C15,Hoja1!$A$1:$J$82,10,0),"")</f>
        <v>La entidad demuestra el compromiso con la integridad (valores) y principios del servicio público</v>
      </c>
      <c r="F15" s="56" t="str">
        <f>+IFERROR(VLOOKUP(C15,Hoja1!$A$1:$I$82,3,0),"")</f>
        <v xml:space="preserve"> Aplicación del Código de Integridad. (incluye análisis de desviaciones, convivencia laboral, temas disciplinarios internos, quejas o denuncias sobres los servidores de la entidad, u otros temas relacionados)</v>
      </c>
      <c r="G15" s="57">
        <f>+IFERROR(VLOOKUP(C15,Hoja1!$A$1:$K$82,11,0),"")</f>
        <v>3</v>
      </c>
      <c r="H15" s="58">
        <f>+IFERROR(VLOOKUP(C15,Hoja1!$A$1:$L$82,12,0),"")</f>
        <v>3</v>
      </c>
      <c r="I15" s="59"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41">
        <v>1</v>
      </c>
      <c r="K15" s="60">
        <f>+VLOOKUP(C15,Hoja1!$A$1:$M$82,13,0)</f>
        <v>1</v>
      </c>
      <c r="L15" s="487">
        <f>+AVERAGE(K15:K38)</f>
        <v>1</v>
      </c>
      <c r="M15" s="61"/>
      <c r="N15" s="62"/>
      <c r="O15" s="63"/>
      <c r="P15" s="64"/>
      <c r="Q15" s="65"/>
      <c r="R15" s="65"/>
      <c r="S15" s="66"/>
      <c r="T15" s="38"/>
      <c r="U15" s="38"/>
      <c r="V15" s="38"/>
      <c r="W15" s="38"/>
      <c r="X15" s="38"/>
      <c r="Y15" s="38"/>
      <c r="Z15" s="38"/>
    </row>
    <row r="16" spans="1:26" ht="116.25" customHeight="1" x14ac:dyDescent="0.2">
      <c r="A16" s="38"/>
      <c r="B16" s="67">
        <f t="shared" si="0"/>
        <v>2</v>
      </c>
      <c r="C16" s="68" t="str">
        <f t="array" ref="C16">+IFERROR(INDEX(Hoja1!$A$2:$A$82,MATCH(J16,Hoja1!$H$2:$H$82,0)),"")</f>
        <v>1.2</v>
      </c>
      <c r="D16" s="69" t="str">
        <f>IFERROR(VLOOKUP(C16,Hoja1!$A$2:$H$82,4,0),"")</f>
        <v>Ambiente de Control</v>
      </c>
      <c r="E16" s="69" t="str">
        <f>+IFERROR(VLOOKUP(C16,Hoja1!$A$1:$J$82,10,0),"")</f>
        <v>La entidad demuestra el compromiso con la integridad (valores) y principios del servicio público</v>
      </c>
      <c r="F16" s="69" t="str">
        <f>+IFERROR(VLOOKUP(C16,Hoja1!$A$1:$I$82,3,0),"")</f>
        <v xml:space="preserve"> Mecanismos para el manejo de conflictos de interés.</v>
      </c>
      <c r="G16" s="68" t="str">
        <f>+IFERROR(VLOOKUP(C16,Hoja1!$A$1:$K$82,11,0),"")</f>
        <v>3.0</v>
      </c>
      <c r="H16" s="70">
        <f>+IFERROR(VLOOKUP(C16,Hoja1!$A$1:$L$82,12,0),"")</f>
        <v>3</v>
      </c>
      <c r="I16" s="59" t="str">
        <f t="shared" si="1"/>
        <v>Se encuentra presente y funciona correctamente, por lo tanto se requiere acciones o actividades  dirigidas a su mantenimiento dentro del marco de las lineas de defensa.</v>
      </c>
      <c r="J16" s="41">
        <v>2</v>
      </c>
      <c r="K16" s="60">
        <f>+VLOOKUP(C16,Hoja1!$A$1:$M$82,13,0)</f>
        <v>1</v>
      </c>
      <c r="L16" s="488"/>
      <c r="M16" s="71" t="s">
        <v>662</v>
      </c>
      <c r="N16" s="72"/>
      <c r="O16" s="73">
        <v>44910</v>
      </c>
      <c r="P16" s="74">
        <v>44956</v>
      </c>
      <c r="Q16" s="75"/>
      <c r="R16" s="76"/>
      <c r="S16" s="77"/>
      <c r="T16" s="38"/>
      <c r="U16" s="38"/>
      <c r="V16" s="38"/>
      <c r="W16" s="38"/>
      <c r="X16" s="38"/>
      <c r="Y16" s="38"/>
      <c r="Z16" s="38"/>
    </row>
    <row r="17" spans="1:26" ht="109.5" customHeight="1" x14ac:dyDescent="0.2">
      <c r="A17" s="38"/>
      <c r="B17" s="67">
        <f t="shared" si="0"/>
        <v>3</v>
      </c>
      <c r="C17" s="68" t="str">
        <f t="array" ref="C17">+IFERROR(INDEX(Hoja1!$A$2:$A$82,MATCH(J17,Hoja1!$H$2:$H$82,0)),"")</f>
        <v>1.3</v>
      </c>
      <c r="D17" s="69" t="str">
        <f>IFERROR(VLOOKUP(C17,Hoja1!$A$2:$H$82,4,0),"")</f>
        <v>Ambiente de Control</v>
      </c>
      <c r="E17" s="69" t="str">
        <f>+IFERROR(VLOOKUP(C17,Hoja1!$A$1:$J$82,10,0),"")</f>
        <v>La entidad demuestra el compromiso con la integridad (valores) y principios del servicio público</v>
      </c>
      <c r="F17" s="78" t="str">
        <f>+IFERROR(VLOOKUP(C17,Hoja1!$A$1:$I$82,3,0),"")</f>
        <v xml:space="preserve"> Mecanismos frente a la detección y prevención del uso inadecuado de información privilegiada u otras situaciones que puedan implicar riesgos para la entidad</v>
      </c>
      <c r="G17" s="68">
        <f>+IFERROR(VLOOKUP(C17,Hoja1!$A$1:$K$82,11,0),"")</f>
        <v>3</v>
      </c>
      <c r="H17" s="70">
        <f>+IFERROR(VLOOKUP(C17,Hoja1!$A$1:$L$82,12,0),"")</f>
        <v>3</v>
      </c>
      <c r="I17" s="59" t="str">
        <f t="shared" si="1"/>
        <v>Se encuentra presente y funciona correctamente, por lo tanto se requiere acciones o actividades  dirigidas a su mantenimiento dentro del marco de las lineas de defensa.</v>
      </c>
      <c r="J17" s="41">
        <v>3</v>
      </c>
      <c r="K17" s="60">
        <f>+VLOOKUP(C17,Hoja1!$A$1:$M$82,13,0)</f>
        <v>1</v>
      </c>
      <c r="L17" s="488"/>
      <c r="M17" s="79"/>
      <c r="N17" s="75"/>
      <c r="O17" s="75"/>
      <c r="P17" s="75"/>
      <c r="Q17" s="75"/>
      <c r="R17" s="75"/>
      <c r="S17" s="75"/>
      <c r="T17" s="38"/>
      <c r="U17" s="38"/>
      <c r="V17" s="38"/>
      <c r="W17" s="38"/>
      <c r="X17" s="38"/>
      <c r="Y17" s="38"/>
      <c r="Z17" s="38"/>
    </row>
    <row r="18" spans="1:26" ht="99.75" customHeight="1" x14ac:dyDescent="0.2">
      <c r="A18" s="38"/>
      <c r="B18" s="80">
        <f t="shared" si="0"/>
        <v>4</v>
      </c>
      <c r="C18" s="68" t="str">
        <f t="array" ref="C18">+IFERROR(INDEX(Hoja1!$A$2:$A$82,MATCH(J18,Hoja1!$H$2:$H$82,0)),"")</f>
        <v>1.4</v>
      </c>
      <c r="D18" s="69" t="str">
        <f>IFERROR(VLOOKUP(C18,Hoja1!$A$2:$H$82,4,0),"")</f>
        <v>Ambiente de Control</v>
      </c>
      <c r="E18" s="69" t="str">
        <f>+IFERROR(VLOOKUP(C18,Hoja1!$A$1:$J$82,10,0),"")</f>
        <v>La entidad demuestra el compromiso con la integridad (valores) y principios del servicio público</v>
      </c>
      <c r="F18" s="78" t="str">
        <f>+IFERROR(VLOOKUP(C18,Hoja1!$A$1:$I$82,3,0),"")</f>
        <v xml:space="preserve"> La evaluación de las acciones transversales de integridad, mediante el monitoreo permanente de los riesgos de corrupción.</v>
      </c>
      <c r="G18" s="68">
        <f>+IFERROR(VLOOKUP(C18,Hoja1!$A$1:$K$82,11,0),"")</f>
        <v>3</v>
      </c>
      <c r="H18" s="70" t="str">
        <f>+IFERROR(VLOOKUP(C18,Hoja1!$A$1:$L$82,12,0),"")</f>
        <v>3.0</v>
      </c>
      <c r="I18" s="59" t="str">
        <f t="shared" si="1"/>
        <v>Se encuentra presente y funciona correctamente, por lo tanto se requiere acciones o actividades  dirigidas a su mantenimiento dentro del marco de las lineas de defensa.</v>
      </c>
      <c r="J18" s="41">
        <v>4</v>
      </c>
      <c r="K18" s="60">
        <f>+VLOOKUP(C18,Hoja1!$A$1:$M$82,13,0)</f>
        <v>1</v>
      </c>
      <c r="L18" s="488"/>
      <c r="M18" s="79" t="s">
        <v>658</v>
      </c>
      <c r="N18" s="416" t="s">
        <v>659</v>
      </c>
      <c r="O18" s="417">
        <v>44742</v>
      </c>
      <c r="P18" s="417">
        <v>45107</v>
      </c>
      <c r="Q18" s="75"/>
      <c r="R18" s="75"/>
      <c r="S18" s="75"/>
      <c r="T18" s="38"/>
      <c r="U18" s="38"/>
      <c r="V18" s="38"/>
      <c r="W18" s="38"/>
      <c r="X18" s="38"/>
      <c r="Y18" s="38"/>
      <c r="Z18" s="38"/>
    </row>
    <row r="19" spans="1:26" ht="99.75" customHeight="1" x14ac:dyDescent="0.2">
      <c r="A19" s="38"/>
      <c r="B19" s="67">
        <f t="shared" si="0"/>
        <v>5</v>
      </c>
      <c r="C19" s="68" t="str">
        <f t="array" ref="C19">+IFERROR(INDEX(Hoja1!$A$2:$A$82,MATCH(J19,Hoja1!$H$2:$H$82,0)),"")</f>
        <v>1.5</v>
      </c>
      <c r="D19" s="69" t="str">
        <f>IFERROR(VLOOKUP(C19,Hoja1!$A$2:$H$82,4,0),"")</f>
        <v>Ambiente de Control</v>
      </c>
      <c r="E19" s="69" t="str">
        <f>+IFERROR(VLOOKUP(C19,Hoja1!$A$1:$J$82,10,0),"")</f>
        <v>La entidad demuestra el compromiso con la integridad (valores) y principios del servicio público</v>
      </c>
      <c r="F19" s="69" t="str">
        <f>+IFERROR(VLOOKUP(C19,Hoja1!$A$1:$I$82,3,0),"")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19" s="68" t="str">
        <f>+IFERROR(VLOOKUP(C19,Hoja1!$A$1:$K$82,11,0),"")</f>
        <v>3.0</v>
      </c>
      <c r="H19" s="70" t="str">
        <f>+IFERROR(VLOOKUP(C19,Hoja1!$A$1:$L$82,12,0),"")</f>
        <v>3.0</v>
      </c>
      <c r="I19" s="59" t="str">
        <f t="shared" si="1"/>
        <v>Se encuentra presente y funciona correctamente, por lo tanto se requiere acciones o actividades  dirigidas a su mantenimiento dentro del marco de las lineas de defensa.</v>
      </c>
      <c r="J19" s="41">
        <v>5</v>
      </c>
      <c r="K19" s="60">
        <f>+VLOOKUP(C19,Hoja1!$A$1:$M$82,13,0)</f>
        <v>1</v>
      </c>
      <c r="L19" s="488"/>
      <c r="M19" s="81"/>
      <c r="N19" s="75"/>
      <c r="O19" s="75"/>
      <c r="P19" s="75"/>
      <c r="Q19" s="75"/>
      <c r="R19" s="75"/>
      <c r="S19" s="75"/>
      <c r="T19" s="38"/>
      <c r="U19" s="38"/>
      <c r="V19" s="38"/>
      <c r="W19" s="38"/>
      <c r="X19" s="38"/>
      <c r="Y19" s="38"/>
      <c r="Z19" s="38"/>
    </row>
    <row r="20" spans="1:26" ht="99.75" customHeight="1" x14ac:dyDescent="0.2">
      <c r="A20" s="38"/>
      <c r="B20" s="80">
        <f t="shared" si="0"/>
        <v>6</v>
      </c>
      <c r="C20" s="68" t="str">
        <f t="array" ref="C20">+IFERROR(INDEX(Hoja1!$A$2:$A$82,MATCH(J20,Hoja1!$H$2:$H$82,0)),"")</f>
        <v>2.1</v>
      </c>
      <c r="D20" s="69" t="str">
        <f>IFERROR(VLOOKUP(C20,Hoja1!$A$2:$H$82,4,0),"")</f>
        <v>Ambiente de Control</v>
      </c>
      <c r="E20" s="69" t="str">
        <f>+IFERROR(VLOOKUP(C20,Hoja1!$A$1:$J$82,10,0),"")</f>
        <v xml:space="preserve">Aplicación de mecanismos para ejercer una adecuada supervisión del Sistema de Control Interno </v>
      </c>
      <c r="F20" s="69" t="str">
        <f>+IFERROR(VLOOKUP(C20,Hoja1!$A$1:$I$82,3,0),"")</f>
        <v xml:space="preserve"> Creación o actualización del Comité Institucional de Coordinación de Control Interno (incluye ajustes en periodicidad para reunión, articulación con el Comité Institucional de Gestión y Desempeño)</v>
      </c>
      <c r="G20" s="68">
        <f>+IFERROR(VLOOKUP(C20,Hoja1!$A$1:$K$82,11,0),"")</f>
        <v>3</v>
      </c>
      <c r="H20" s="70">
        <f>+IFERROR(VLOOKUP(C20,Hoja1!$A$1:$L$82,12,0),"")</f>
        <v>3</v>
      </c>
      <c r="I20" s="59" t="str">
        <f t="shared" si="1"/>
        <v>Se encuentra presente y funciona correctamente, por lo tanto se requiere acciones o actividades  dirigidas a su mantenimiento dentro del marco de las lineas de defensa.</v>
      </c>
      <c r="J20" s="41">
        <v>6</v>
      </c>
      <c r="K20" s="60">
        <f>+VLOOKUP(C20,Hoja1!$A$1:$M$82,13,0)</f>
        <v>1</v>
      </c>
      <c r="L20" s="488"/>
      <c r="M20" s="82"/>
      <c r="N20" s="75"/>
      <c r="O20" s="75"/>
      <c r="P20" s="75"/>
      <c r="Q20" s="75"/>
      <c r="R20" s="75"/>
      <c r="S20" s="75"/>
      <c r="T20" s="38"/>
      <c r="U20" s="38"/>
      <c r="V20" s="38"/>
      <c r="W20" s="38"/>
      <c r="X20" s="38"/>
      <c r="Y20" s="38"/>
      <c r="Z20" s="38"/>
    </row>
    <row r="21" spans="1:26" ht="99.75" customHeight="1" x14ac:dyDescent="0.2">
      <c r="A21" s="38"/>
      <c r="B21" s="67">
        <f t="shared" si="0"/>
        <v>7</v>
      </c>
      <c r="C21" s="68" t="str">
        <f t="array" ref="C21">+IFERROR(INDEX(Hoja1!$A$2:$A$82,MATCH(J21,Hoja1!$H$2:$H$82,0)),"")</f>
        <v>2.2</v>
      </c>
      <c r="D21" s="69" t="str">
        <f>IFERROR(VLOOKUP(C21,Hoja1!$A$2:$H$82,4,0),"")</f>
        <v>Ambiente de Control</v>
      </c>
      <c r="E21" s="69" t="str">
        <f>+IFERROR(VLOOKUP(C21,Hoja1!$A$1:$J$82,10,0),"")</f>
        <v xml:space="preserve">Aplicación de mecanismos para ejercer una adecuada supervisión del Sistema de Control Interno </v>
      </c>
      <c r="F21" s="69" t="str">
        <f>+IFERROR(VLOOKUP(C21,Hoja1!$A$1:$I$82,3,0),"")</f>
        <v xml:space="preserve"> Definición y documentación del Esquema de Líneas de Defens</v>
      </c>
      <c r="G21" s="68">
        <f>+IFERROR(VLOOKUP(C21,Hoja1!$A$1:$K$82,11,0),"")</f>
        <v>3</v>
      </c>
      <c r="H21" s="70">
        <f>+IFERROR(VLOOKUP(C21,Hoja1!$A$1:$L$82,12,0),"")</f>
        <v>3</v>
      </c>
      <c r="I21" s="59" t="str">
        <f t="shared" si="1"/>
        <v>Se encuentra presente y funciona correctamente, por lo tanto se requiere acciones o actividades  dirigidas a su mantenimiento dentro del marco de las lineas de defensa.</v>
      </c>
      <c r="J21" s="41">
        <v>7</v>
      </c>
      <c r="K21" s="60">
        <f>+VLOOKUP(C21,Hoja1!$A$1:$M$82,13,0)</f>
        <v>1</v>
      </c>
      <c r="L21" s="488"/>
      <c r="M21" s="81"/>
      <c r="N21" s="75"/>
      <c r="O21" s="75"/>
      <c r="P21" s="75"/>
      <c r="Q21" s="75"/>
      <c r="R21" s="75"/>
      <c r="S21" s="75"/>
      <c r="T21" s="38"/>
      <c r="U21" s="38"/>
      <c r="V21" s="38"/>
      <c r="W21" s="38"/>
      <c r="X21" s="38"/>
      <c r="Y21" s="38"/>
      <c r="Z21" s="38"/>
    </row>
    <row r="22" spans="1:26" ht="99.75" customHeight="1" x14ac:dyDescent="0.2">
      <c r="A22" s="38"/>
      <c r="B22" s="67">
        <f t="shared" si="0"/>
        <v>8</v>
      </c>
      <c r="C22" s="68" t="str">
        <f t="array" ref="C22">+IFERROR(INDEX(Hoja1!$A$2:$A$82,MATCH(J22,Hoja1!$H$2:$H$82,0)),"")</f>
        <v>2.3</v>
      </c>
      <c r="D22" s="69" t="str">
        <f>IFERROR(VLOOKUP(C22,Hoja1!$A$2:$H$82,4,0),"")</f>
        <v>Ambiente de Control</v>
      </c>
      <c r="E22" s="69" t="str">
        <f>+IFERROR(VLOOKUP(C22,Hoja1!$A$1:$J$82,10,0),"")</f>
        <v xml:space="preserve">Aplicación de mecanismos para ejercer una adecuada supervisión del Sistema de Control Interno </v>
      </c>
      <c r="F22" s="69" t="str">
        <f>+IFERROR(VLOOKUP(C22,Hoja1!$A$1:$I$82,3,0),"")</f>
        <v xml:space="preserve"> Definición de líneas de reporte en temas clave para la toma de decisiones, atendiendo el Esquema de Líneas de Defens</v>
      </c>
      <c r="G22" s="68">
        <f>+IFERROR(VLOOKUP(C22,Hoja1!$A$1:$K$82,11,0),"")</f>
        <v>3</v>
      </c>
      <c r="H22" s="70">
        <f>+IFERROR(VLOOKUP(C22,Hoja1!$A$1:$L$82,12,0),"")</f>
        <v>3</v>
      </c>
      <c r="I22" s="59" t="str">
        <f t="shared" si="1"/>
        <v>Se encuentra presente y funciona correctamente, por lo tanto se requiere acciones o actividades  dirigidas a su mantenimiento dentro del marco de las lineas de defensa.</v>
      </c>
      <c r="J22" s="41">
        <v>8</v>
      </c>
      <c r="K22" s="60">
        <f>+VLOOKUP(C22,Hoja1!$A$1:$M$82,13,0)</f>
        <v>1</v>
      </c>
      <c r="L22" s="488"/>
      <c r="M22" s="82"/>
      <c r="N22" s="75"/>
      <c r="O22" s="75"/>
      <c r="P22" s="75"/>
      <c r="Q22" s="75"/>
      <c r="R22" s="75"/>
      <c r="S22" s="75"/>
      <c r="T22" s="38"/>
      <c r="U22" s="38"/>
      <c r="V22" s="38"/>
      <c r="W22" s="38"/>
      <c r="X22" s="38"/>
      <c r="Y22" s="38"/>
      <c r="Z22" s="38"/>
    </row>
    <row r="23" spans="1:26" ht="99.75" customHeight="1" x14ac:dyDescent="0.2">
      <c r="A23" s="38"/>
      <c r="B23" s="67">
        <f t="shared" si="0"/>
        <v>9</v>
      </c>
      <c r="C23" s="68" t="str">
        <f t="array" ref="C23">+IFERROR(INDEX(Hoja1!$A$2:$A$82,MATCH(J23,Hoja1!$H$2:$H$82,0)),"")</f>
        <v>3.1</v>
      </c>
      <c r="D23" s="69" t="str">
        <f>IFERROR(VLOOKUP(C23,Hoja1!$A$2:$H$82,4,0),"")</f>
        <v>Ambiente de Control</v>
      </c>
      <c r="E23" s="69" t="str">
        <f>+IFERROR(VLOOKUP(C23,Hoja1!$A$1:$J$82,10,0),"")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69" t="str">
        <f>+IFERROR(VLOOKUP(C23,Hoja1!$A$1:$I$82,3,0),"")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3" s="68">
        <f>+IFERROR(VLOOKUP(C23,Hoja1!$A$1:$K$82,11,0),"")</f>
        <v>3</v>
      </c>
      <c r="H23" s="70">
        <f>+IFERROR(VLOOKUP(C23,Hoja1!$A$1:$L$82,12,0),"")</f>
        <v>3</v>
      </c>
      <c r="I23" s="59" t="str">
        <f t="shared" si="1"/>
        <v>Se encuentra presente y funciona correctamente, por lo tanto se requiere acciones o actividades  dirigidas a su mantenimiento dentro del marco de las lineas de defensa.</v>
      </c>
      <c r="J23" s="41">
        <v>9</v>
      </c>
      <c r="K23" s="60">
        <f>+VLOOKUP(C23,Hoja1!$A$1:$M$82,13,0)</f>
        <v>1</v>
      </c>
      <c r="L23" s="488"/>
      <c r="M23" s="81"/>
      <c r="N23" s="75"/>
      <c r="O23" s="75"/>
      <c r="P23" s="75"/>
      <c r="Q23" s="75"/>
      <c r="R23" s="75"/>
      <c r="S23" s="75"/>
      <c r="T23" s="38"/>
      <c r="U23" s="38"/>
      <c r="V23" s="38"/>
      <c r="W23" s="38"/>
      <c r="X23" s="38"/>
      <c r="Y23" s="38"/>
      <c r="Z23" s="38"/>
    </row>
    <row r="24" spans="1:26" ht="99.75" customHeight="1" x14ac:dyDescent="0.2">
      <c r="A24" s="38"/>
      <c r="B24" s="80">
        <f t="shared" si="0"/>
        <v>10</v>
      </c>
      <c r="C24" s="68" t="str">
        <f t="array" ref="C24">+IFERROR(INDEX(Hoja1!$A$2:$A$82,MATCH(J24,Hoja1!$H$2:$H$82,0)),"")</f>
        <v>3.2</v>
      </c>
      <c r="D24" s="69" t="str">
        <f>IFERROR(VLOOKUP(C24,Hoja1!$A$2:$H$82,4,0),"")</f>
        <v>Ambiente de Control</v>
      </c>
      <c r="E24" s="69" t="str">
        <f>+IFERROR(VLOOKUP(C24,Hoja1!$A$1:$J$82,10,0),"")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69" t="str">
        <f>+IFERROR(VLOOKUP(C24,Hoja1!$A$1:$I$82,3,0),"")</f>
        <v xml:space="preserve"> La Alta Dirección frente a la política de Administración del Riesgo definen los niveles de aceptación del riesgo, teniendo en cuenta cada uno de los objetivos establecidos.</v>
      </c>
      <c r="G24" s="68">
        <f>+IFERROR(VLOOKUP(C24,Hoja1!$A$1:$K$82,11,0),"")</f>
        <v>3</v>
      </c>
      <c r="H24" s="70">
        <f>+IFERROR(VLOOKUP(C24,Hoja1!$A$1:$L$82,12,0),"")</f>
        <v>3</v>
      </c>
      <c r="I24" s="59" t="str">
        <f t="shared" si="1"/>
        <v>Se encuentra presente y funciona correctamente, por lo tanto se requiere acciones o actividades  dirigidas a su mantenimiento dentro del marco de las lineas de defensa.</v>
      </c>
      <c r="J24" s="41">
        <v>10</v>
      </c>
      <c r="K24" s="60">
        <f>+VLOOKUP(C24,Hoja1!$A$1:$M$82,13,0)</f>
        <v>1</v>
      </c>
      <c r="L24" s="488"/>
      <c r="M24" s="81"/>
      <c r="N24" s="75"/>
      <c r="O24" s="75"/>
      <c r="P24" s="75"/>
      <c r="Q24" s="75"/>
      <c r="R24" s="75"/>
      <c r="S24" s="75"/>
      <c r="T24" s="38"/>
      <c r="U24" s="38"/>
      <c r="V24" s="38"/>
      <c r="W24" s="38"/>
      <c r="X24" s="38"/>
      <c r="Y24" s="38"/>
      <c r="Z24" s="38"/>
    </row>
    <row r="25" spans="1:26" ht="99.75" customHeight="1" x14ac:dyDescent="0.2">
      <c r="A25" s="38"/>
      <c r="B25" s="67">
        <f t="shared" si="0"/>
        <v>11</v>
      </c>
      <c r="C25" s="68" t="str">
        <f t="array" ref="C25">+IFERROR(INDEX(Hoja1!$A$2:$A$82,MATCH(J25,Hoja1!$H$2:$H$82,0)),"")</f>
        <v>3.3</v>
      </c>
      <c r="D25" s="69" t="str">
        <f>IFERROR(VLOOKUP(C25,Hoja1!$A$2:$H$82,4,0),"")</f>
        <v>Ambiente de Control</v>
      </c>
      <c r="E25" s="69" t="str">
        <f>+IFERROR(VLOOKUP(C25,Hoja1!$A$1:$J$82,10,0),"")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69" t="str">
        <f>+IFERROR(VLOOKUP(C25,Hoja1!$A$1:$I$82,3,0),"")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68">
        <f>+IFERROR(VLOOKUP(C25,Hoja1!$A$1:$K$82,11,0),"")</f>
        <v>3</v>
      </c>
      <c r="H25" s="70">
        <f>+IFERROR(VLOOKUP(C25,Hoja1!$A$1:$L$82,12,0),"")</f>
        <v>3</v>
      </c>
      <c r="I25" s="59" t="str">
        <f t="shared" si="1"/>
        <v>Se encuentra presente y funciona correctamente, por lo tanto se requiere acciones o actividades  dirigidas a su mantenimiento dentro del marco de las lineas de defensa.</v>
      </c>
      <c r="J25" s="41">
        <v>11</v>
      </c>
      <c r="K25" s="60">
        <f>+VLOOKUP(C25,Hoja1!$A$1:$M$82,13,0)</f>
        <v>1</v>
      </c>
      <c r="L25" s="488"/>
      <c r="M25" s="82" t="s">
        <v>671</v>
      </c>
      <c r="N25" s="75"/>
      <c r="O25" s="417">
        <v>44915</v>
      </c>
      <c r="P25" s="417">
        <v>45280</v>
      </c>
      <c r="Q25" s="75"/>
      <c r="R25" s="75"/>
      <c r="S25" s="75"/>
      <c r="T25" s="38"/>
      <c r="U25" s="38"/>
      <c r="V25" s="38"/>
      <c r="W25" s="38"/>
      <c r="X25" s="38"/>
      <c r="Y25" s="38"/>
      <c r="Z25" s="38"/>
    </row>
    <row r="26" spans="1:26" ht="99.75" customHeight="1" x14ac:dyDescent="0.2">
      <c r="A26" s="38"/>
      <c r="B26" s="80">
        <f t="shared" si="0"/>
        <v>12</v>
      </c>
      <c r="C26" s="68" t="str">
        <f t="array" ref="C26">+IFERROR(INDEX(Hoja1!$A$2:$A$82,MATCH(J26,Hoja1!$H$2:$H$82,0)),"")</f>
        <v>4.1</v>
      </c>
      <c r="D26" s="69" t="str">
        <f>IFERROR(VLOOKUP(C26,Hoja1!$A$2:$H$82,4,0),"")</f>
        <v>Ambiente de Control</v>
      </c>
      <c r="E26" s="69" t="str">
        <f>+IFERROR(VLOOKUP(C26,Hoja1!$A$1:$J$82,10,0),"")</f>
        <v>Compromiso con la competencia de todo el personal, por lo que la gestión del talento humano tiene un carácter estratégico con el despliegue de actividades clave para todo el ciclo de vida del servidor público –ingreso, permanencia y retiro.</v>
      </c>
      <c r="F26" s="69" t="str">
        <f>+IFERROR(VLOOKUP(C26,Hoja1!$A$1:$I$82,3,0),"")</f>
        <v xml:space="preserve"> Evaluación de la Planeación Estratégica del Talento Humano</v>
      </c>
      <c r="G26" s="68">
        <f>+IFERROR(VLOOKUP(C26,Hoja1!$A$1:$K$82,11,0),"")</f>
        <v>3</v>
      </c>
      <c r="H26" s="70">
        <f>+IFERROR(VLOOKUP(C26,Hoja1!$A$1:$L$82,12,0),"")</f>
        <v>3</v>
      </c>
      <c r="I26" s="59" t="str">
        <f t="shared" si="1"/>
        <v>Se encuentra presente y funciona correctamente, por lo tanto se requiere acciones o actividades  dirigidas a su mantenimiento dentro del marco de las lineas de defensa.</v>
      </c>
      <c r="J26" s="41">
        <v>12</v>
      </c>
      <c r="K26" s="60">
        <f>+VLOOKUP(C26,Hoja1!$A$1:$M$82,13,0)</f>
        <v>1</v>
      </c>
      <c r="L26" s="488"/>
      <c r="M26" s="82" t="s">
        <v>660</v>
      </c>
      <c r="N26" s="75"/>
      <c r="O26" s="417">
        <v>44742</v>
      </c>
      <c r="P26" s="417">
        <v>45107</v>
      </c>
      <c r="Q26" s="75"/>
      <c r="R26" s="75"/>
      <c r="S26" s="75"/>
      <c r="T26" s="38"/>
      <c r="U26" s="38"/>
      <c r="V26" s="38"/>
      <c r="W26" s="38"/>
      <c r="X26" s="38"/>
      <c r="Y26" s="38"/>
      <c r="Z26" s="38"/>
    </row>
    <row r="27" spans="1:26" ht="99.75" customHeight="1" x14ac:dyDescent="0.2">
      <c r="A27" s="38"/>
      <c r="B27" s="67">
        <f t="shared" si="0"/>
        <v>13</v>
      </c>
      <c r="C27" s="68" t="str">
        <f t="array" ref="C27">+IFERROR(INDEX(Hoja1!$A$2:$A$82,MATCH(J27,Hoja1!$H$2:$H$82,0)),"")</f>
        <v>4.2</v>
      </c>
      <c r="D27" s="69" t="str">
        <f>IFERROR(VLOOKUP(C27,Hoja1!$A$2:$H$82,4,0),"")</f>
        <v>Ambiente de Control</v>
      </c>
      <c r="E27" s="69" t="str">
        <f>+IFERROR(VLOOKUP(C27,Hoja1!$A$1:$J$82,10,0),"")</f>
        <v>Compromiso con la competencia de todo el personal, por lo que la gestión del talento humano tiene un carácter estratégico con el despliegue de actividades clave para todo el ciclo de vida del servidor público –ingreso, permanencia y retiro.</v>
      </c>
      <c r="F27" s="78" t="str">
        <f>+IFERROR(VLOOKUP(C27,Hoja1!$A$1:$I$82,3,0),"")</f>
        <v xml:space="preserve"> Evaluación de las actividades relacionadas con el Ingreso del personal</v>
      </c>
      <c r="G27" s="68">
        <f>+IFERROR(VLOOKUP(C27,Hoja1!$A$1:$K$82,11,0),"")</f>
        <v>3</v>
      </c>
      <c r="H27" s="70">
        <f>+IFERROR(VLOOKUP(C27,Hoja1!$A$1:$L$82,12,0),"")</f>
        <v>3</v>
      </c>
      <c r="I27" s="59" t="str">
        <f t="shared" si="1"/>
        <v>Se encuentra presente y funciona correctamente, por lo tanto se requiere acciones o actividades  dirigidas a su mantenimiento dentro del marco de las lineas de defensa.</v>
      </c>
      <c r="J27" s="41">
        <v>13</v>
      </c>
      <c r="K27" s="60">
        <f>+VLOOKUP(C27,Hoja1!$A$1:$M$82,13,0)</f>
        <v>1</v>
      </c>
      <c r="L27" s="488"/>
      <c r="M27" s="79"/>
      <c r="N27" s="75"/>
      <c r="O27" s="75"/>
      <c r="P27" s="75"/>
      <c r="Q27" s="75"/>
      <c r="R27" s="75"/>
      <c r="S27" s="75"/>
      <c r="T27" s="38"/>
      <c r="U27" s="38"/>
      <c r="V27" s="38"/>
      <c r="W27" s="38"/>
      <c r="X27" s="38"/>
      <c r="Y27" s="38"/>
      <c r="Z27" s="38"/>
    </row>
    <row r="28" spans="1:26" ht="99.75" customHeight="1" x14ac:dyDescent="0.2">
      <c r="A28" s="38"/>
      <c r="B28" s="67">
        <f t="shared" si="0"/>
        <v>14</v>
      </c>
      <c r="C28" s="68" t="str">
        <f t="array" ref="C28">+IFERROR(INDEX(Hoja1!$A$2:$A$82,MATCH(J28,Hoja1!$H$2:$H$82,0)),"")</f>
        <v>4.3</v>
      </c>
      <c r="D28" s="69" t="str">
        <f>IFERROR(VLOOKUP(C28,Hoja1!$A$2:$H$82,4,0),"")</f>
        <v>Ambiente de Control</v>
      </c>
      <c r="E28" s="69" t="str">
        <f>+IFERROR(VLOOKUP(C28,Hoja1!$A$1:$J$82,10,0),"")</f>
        <v>Compromiso con la competencia de todo el personal, por lo que la gestión del talento humano tiene un carácter estratégico con el despliegue de actividades clave para todo el ciclo de vida del servidor público –ingreso, permanencia y retiro.</v>
      </c>
      <c r="F28" s="69" t="str">
        <f>+IFERROR(VLOOKUP(C28,Hoja1!$A$1:$I$82,3,0),"")</f>
        <v xml:space="preserve"> Evaluación de las actividades relacionadas con la permanencia del personal</v>
      </c>
      <c r="G28" s="68">
        <f>+IFERROR(VLOOKUP(C28,Hoja1!$A$1:$K$82,11,0),"")</f>
        <v>3</v>
      </c>
      <c r="H28" s="70">
        <f>+IFERROR(VLOOKUP(C28,Hoja1!$A$1:$L$82,12,0),"")</f>
        <v>3</v>
      </c>
      <c r="I28" s="59" t="str">
        <f t="shared" si="1"/>
        <v>Se encuentra presente y funciona correctamente, por lo tanto se requiere acciones o actividades  dirigidas a su mantenimiento dentro del marco de las lineas de defensa.</v>
      </c>
      <c r="J28" s="41">
        <v>14</v>
      </c>
      <c r="K28" s="60">
        <f>+VLOOKUP(C28,Hoja1!$A$1:$M$82,13,0)</f>
        <v>1</v>
      </c>
      <c r="L28" s="488"/>
      <c r="M28" s="79"/>
      <c r="N28" s="75"/>
      <c r="O28" s="75"/>
      <c r="P28" s="75"/>
      <c r="Q28" s="75"/>
      <c r="R28" s="75"/>
      <c r="S28" s="75"/>
      <c r="T28" s="38"/>
      <c r="U28" s="38"/>
      <c r="V28" s="38"/>
      <c r="W28" s="38"/>
      <c r="X28" s="38"/>
      <c r="Y28" s="38"/>
      <c r="Z28" s="38"/>
    </row>
    <row r="29" spans="1:26" ht="99.75" customHeight="1" x14ac:dyDescent="0.2">
      <c r="A29" s="38"/>
      <c r="B29" s="67">
        <f t="shared" si="0"/>
        <v>15</v>
      </c>
      <c r="C29" s="68" t="str">
        <f t="array" ref="C29">+IFERROR(INDEX(Hoja1!$A$2:$A$82,MATCH(J29,Hoja1!$H$2:$H$82,0)),"")</f>
        <v>4.4</v>
      </c>
      <c r="D29" s="69" t="str">
        <f>IFERROR(VLOOKUP(C29,Hoja1!$A$2:$H$82,4,0),"")</f>
        <v>Ambiente de Control</v>
      </c>
      <c r="E29" s="69" t="str">
        <f>+IFERROR(VLOOKUP(C29,Hoja1!$A$1:$J$82,10,0),"")</f>
        <v>Compromiso con la competencia de todo el personal, por lo que la gestión del talento humano tiene un carácter estratégico con el despliegue de actividades clave para todo el ciclo de vida del servidor público –ingreso, permanencia y retiro.</v>
      </c>
      <c r="F29" s="69" t="str">
        <f>+IFERROR(VLOOKUP(C29,Hoja1!$A$1:$I$82,3,0),"")</f>
        <v>Analizar si se cuenta con políticas claras y comunicadas relacionadas con la responsabilidad de cada servidor sobre el desarrollo y mantenimiento del control interno (1a línea de defensa</v>
      </c>
      <c r="G29" s="68">
        <f>+IFERROR(VLOOKUP(C29,Hoja1!$A$1:$K$82,11,0),"")</f>
        <v>3</v>
      </c>
      <c r="H29" s="70">
        <f>+IFERROR(VLOOKUP(C29,Hoja1!$A$1:$L$82,12,0),"")</f>
        <v>3</v>
      </c>
      <c r="I29" s="59" t="str">
        <f t="shared" si="1"/>
        <v>Se encuentra presente y funciona correctamente, por lo tanto se requiere acciones o actividades  dirigidas a su mantenimiento dentro del marco de las lineas de defensa.</v>
      </c>
      <c r="J29" s="41">
        <v>15</v>
      </c>
      <c r="K29" s="60">
        <f>+VLOOKUP(C29,Hoja1!$A$1:$M$82,13,0)</f>
        <v>1</v>
      </c>
      <c r="L29" s="488"/>
      <c r="M29" s="81"/>
      <c r="N29" s="75"/>
      <c r="O29" s="75"/>
      <c r="P29" s="75"/>
      <c r="Q29" s="75"/>
      <c r="R29" s="75"/>
      <c r="S29" s="75"/>
      <c r="T29" s="38"/>
      <c r="U29" s="38"/>
      <c r="V29" s="38"/>
      <c r="W29" s="38"/>
      <c r="X29" s="38"/>
      <c r="Y29" s="38"/>
      <c r="Z29" s="38"/>
    </row>
    <row r="30" spans="1:26" ht="99.75" customHeight="1" x14ac:dyDescent="0.2">
      <c r="A30" s="38"/>
      <c r="B30" s="80">
        <f t="shared" si="0"/>
        <v>16</v>
      </c>
      <c r="C30" s="68" t="str">
        <f t="array" ref="C30">+IFERROR(INDEX(Hoja1!$A$2:$A$82,MATCH(J30,Hoja1!$H$2:$H$82,0)),"")</f>
        <v>4.5</v>
      </c>
      <c r="D30" s="69" t="str">
        <f>IFERROR(VLOOKUP(C30,Hoja1!$A$2:$H$82,4,0),"")</f>
        <v>Ambiente de Control</v>
      </c>
      <c r="E30" s="69"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69" t="str">
        <f>+IFERROR(VLOOKUP(C30,Hoja1!$A$1:$I$82,3,0),"")</f>
        <v xml:space="preserve"> Evaluación de las actividades relacionadas con el retiro del personal</v>
      </c>
      <c r="G30" s="68">
        <f>+IFERROR(VLOOKUP(C30,Hoja1!$A$1:$K$82,11,0),"")</f>
        <v>3</v>
      </c>
      <c r="H30" s="70">
        <f>+IFERROR(VLOOKUP(C30,Hoja1!$A$1:$L$82,12,0),"")</f>
        <v>3</v>
      </c>
      <c r="I30" s="59" t="str">
        <f t="shared" si="1"/>
        <v>Se encuentra presente y funciona correctamente, por lo tanto se requiere acciones o actividades  dirigidas a su mantenimiento dentro del marco de las lineas de defensa.</v>
      </c>
      <c r="J30" s="41">
        <v>16</v>
      </c>
      <c r="K30" s="60">
        <f>+VLOOKUP(C30,Hoja1!$A$1:$M$82,13,0)</f>
        <v>1</v>
      </c>
      <c r="L30" s="488"/>
      <c r="M30" s="81"/>
      <c r="N30" s="75"/>
      <c r="O30" s="75"/>
      <c r="P30" s="75"/>
      <c r="Q30" s="75"/>
      <c r="R30" s="75"/>
      <c r="S30" s="75"/>
      <c r="T30" s="38"/>
      <c r="U30" s="38"/>
      <c r="V30" s="38"/>
      <c r="W30" s="38"/>
      <c r="X30" s="38"/>
      <c r="Y30" s="38"/>
      <c r="Z30" s="38"/>
    </row>
    <row r="31" spans="1:26" ht="118.5" customHeight="1" x14ac:dyDescent="0.2">
      <c r="A31" s="38"/>
      <c r="B31" s="67">
        <f t="shared" si="0"/>
        <v>17</v>
      </c>
      <c r="C31" s="68" t="str">
        <f t="array" ref="C31">+IFERROR(INDEX(Hoja1!$A$2:$A$82,MATCH(J31,Hoja1!$H$2:$H$82,0)),"")</f>
        <v>4.6</v>
      </c>
      <c r="D31" s="69" t="str">
        <f>IFERROR(VLOOKUP(C31,Hoja1!$A$2:$H$82,4,0),"")</f>
        <v>Ambiente de Control</v>
      </c>
      <c r="E31" s="69"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69" t="str">
        <f>+IFERROR(VLOOKUP(C31,Hoja1!$A$1:$I$82,3,0),"")</f>
        <v xml:space="preserve"> Evaluar el impacto del Plan Institucional de Capacitación - PI</v>
      </c>
      <c r="G31" s="68">
        <f>+IFERROR(VLOOKUP(C31,Hoja1!$A$1:$K$82,11,0),"")</f>
        <v>3</v>
      </c>
      <c r="H31" s="70" t="str">
        <f>+IFERROR(VLOOKUP(C31,Hoja1!$A$1:$L$82,12,0),"")</f>
        <v>2.0</v>
      </c>
      <c r="I31" s="59" t="str">
        <f t="shared" si="1"/>
        <v>Se encuentra presente y funciona correctamente, por lo tanto se requiere acciones o actividades  dirigidas a su mantenimiento dentro del marco de las lineas de defensa.</v>
      </c>
      <c r="J31" s="41">
        <v>17</v>
      </c>
      <c r="K31" s="60">
        <f>+VLOOKUP(C31,Hoja1!$A$1:$M$82,13,0)</f>
        <v>1</v>
      </c>
      <c r="L31" s="488"/>
      <c r="M31" s="82" t="s">
        <v>655</v>
      </c>
      <c r="N31" s="416" t="s">
        <v>661</v>
      </c>
      <c r="O31" s="75"/>
      <c r="P31" s="75"/>
      <c r="Q31" s="75"/>
      <c r="R31" s="75"/>
      <c r="S31" s="75"/>
      <c r="T31" s="38"/>
      <c r="U31" s="38"/>
      <c r="V31" s="38"/>
      <c r="W31" s="38"/>
      <c r="X31" s="38"/>
      <c r="Y31" s="38"/>
      <c r="Z31" s="38"/>
    </row>
    <row r="32" spans="1:26" ht="99.75" customHeight="1" x14ac:dyDescent="0.2">
      <c r="A32" s="38"/>
      <c r="B32" s="80">
        <f t="shared" si="0"/>
        <v>18</v>
      </c>
      <c r="C32" s="68" t="str">
        <f t="array" ref="C32">+IFERROR(INDEX(Hoja1!$A$2:$A$82,MATCH(J32,Hoja1!$H$2:$H$82,0)),"")</f>
        <v>5.1</v>
      </c>
      <c r="D32" s="69" t="str">
        <f>IFERROR(VLOOKUP(C32,Hoja1!$A$2:$H$82,4,0),"")</f>
        <v>Ambiente de Control</v>
      </c>
      <c r="E32" s="69" t="str">
        <f>+IFERROR(VLOOKUP(C32,Hoja1!$A$1:$J$82,10,0),"")</f>
        <v>La entidad establece líneas de reporte dentro de la entidad para evaluar el funcionamiento del Sistema de Control Interno.</v>
      </c>
      <c r="F32" s="69" t="str">
        <f>+IFERROR(VLOOKUP(C32,Hoja1!$A$1:$I$82,3,0),"")</f>
        <v xml:space="preserve"> Acorde con la estructura del Esquema de Líneas de Defensa se han definido estándares de reporte, periodicidad y responsables frente a diferentes temas críticos de la entidad</v>
      </c>
      <c r="G32" s="83">
        <f>+IFERROR(VLOOKUP(C32,Hoja1!$A$1:$K$82,11,0),"")</f>
        <v>3</v>
      </c>
      <c r="H32" s="84">
        <v>2</v>
      </c>
      <c r="I32" s="59" t="str">
        <f t="shared" si="1"/>
        <v>Se encuentra presente y funcionando, pero requiere acciones dirigidas a fortalecer  o mejorar su diseño y/o ejecucion.</v>
      </c>
      <c r="J32" s="41">
        <v>18</v>
      </c>
      <c r="K32" s="60">
        <f>+VLOOKUP(C32,Hoja1!$A$1:$M$82,13,0)</f>
        <v>1</v>
      </c>
      <c r="L32" s="488"/>
      <c r="M32" s="418"/>
      <c r="N32" s="75"/>
      <c r="O32" s="75"/>
      <c r="P32" s="75"/>
      <c r="Q32" s="75"/>
      <c r="R32" s="75"/>
      <c r="S32" s="75"/>
      <c r="T32" s="38"/>
      <c r="U32" s="38"/>
      <c r="V32" s="38"/>
      <c r="W32" s="38"/>
      <c r="X32" s="38"/>
      <c r="Y32" s="38"/>
      <c r="Z32" s="38"/>
    </row>
    <row r="33" spans="1:26" ht="99.75" customHeight="1" x14ac:dyDescent="0.2">
      <c r="A33" s="38"/>
      <c r="B33" s="67">
        <f t="shared" si="0"/>
        <v>19</v>
      </c>
      <c r="C33" s="68" t="str">
        <f t="array" ref="C33">+IFERROR(INDEX(Hoja1!$A$2:$A$82,MATCH(J33,Hoja1!$H$2:$H$82,0)),"")</f>
        <v>5.2</v>
      </c>
      <c r="D33" s="69" t="str">
        <f>IFERROR(VLOOKUP(C33,Hoja1!$A$2:$H$82,4,0),"")</f>
        <v>Ambiente de Control</v>
      </c>
      <c r="E33" s="69" t="str">
        <f>+IFERROR(VLOOKUP(C33,Hoja1!$A$1:$J$82,10,0),"")</f>
        <v>La entidad establece líneas de reporte dentro de la entidad para evaluar el funcionamiento del Sistema de Control Interno.</v>
      </c>
      <c r="F33" s="69" t="str">
        <f>+IFERROR(VLOOKUP(C33,Hoja1!$A$1:$I$82,3,0),"")</f>
        <v xml:space="preserve"> La Alta Dirección analiza la información asociada con la generación de reportes financieros</v>
      </c>
      <c r="G33" s="68">
        <f>+IFERROR(VLOOKUP(C33,Hoja1!$A$1:$K$82,11,0),"")</f>
        <v>3</v>
      </c>
      <c r="H33" s="70">
        <f>+IFERROR(VLOOKUP(C33,Hoja1!$A$1:$L$82,12,0),"")</f>
        <v>3</v>
      </c>
      <c r="I33" s="59" t="str">
        <f t="shared" si="1"/>
        <v>Se encuentra presente y funciona correctamente, por lo tanto se requiere acciones o actividades  dirigidas a su mantenimiento dentro del marco de las lineas de defensa.</v>
      </c>
      <c r="J33" s="41">
        <v>19</v>
      </c>
      <c r="K33" s="60">
        <f>+VLOOKUP(C33,Hoja1!$A$1:$M$82,13,0)</f>
        <v>1</v>
      </c>
      <c r="L33" s="488"/>
      <c r="M33" s="81"/>
      <c r="N33" s="75"/>
      <c r="O33" s="75"/>
      <c r="P33" s="75"/>
      <c r="Q33" s="75"/>
      <c r="R33" s="75"/>
      <c r="S33" s="75"/>
      <c r="T33" s="38"/>
      <c r="U33" s="38"/>
      <c r="V33" s="38"/>
      <c r="W33" s="38"/>
      <c r="X33" s="38"/>
      <c r="Y33" s="38"/>
      <c r="Z33" s="38"/>
    </row>
    <row r="34" spans="1:26" ht="99.75" customHeight="1" x14ac:dyDescent="0.2">
      <c r="A34" s="38"/>
      <c r="B34" s="67">
        <f t="shared" si="0"/>
        <v>20</v>
      </c>
      <c r="C34" s="68" t="str">
        <f t="array" ref="C34">+IFERROR(INDEX(Hoja1!$A$2:$A$82,MATCH(J34,Hoja1!$H$2:$H$82,0)),"")</f>
        <v>5.3</v>
      </c>
      <c r="D34" s="69" t="str">
        <f>IFERROR(VLOOKUP(C34,Hoja1!$A$2:$H$82,4,0),"")</f>
        <v>Ambiente de Control</v>
      </c>
      <c r="E34" s="69" t="str">
        <f>+IFERROR(VLOOKUP(C34,Hoja1!$A$1:$J$82,10,0),"")</f>
        <v>La entidad establece líneas de reporte dentro de la entidad para evaluar el funcionamiento del Sistema de Control Interno.</v>
      </c>
      <c r="F34" s="69" t="str">
        <f>+IFERROR(VLOOKUP(C34,Hoja1!$A$1:$I$82,3,0),"")</f>
        <v xml:space="preserve"> Teniendo en cuenta la información suministrada por la 2a y 3a línea de defensa se toman decisiones a tiempo para garantizar el cumplimiento de las metas y objetivos</v>
      </c>
      <c r="G34" s="68">
        <f>+IFERROR(VLOOKUP(C34,Hoja1!$A$1:$K$82,11,0),"")</f>
        <v>3</v>
      </c>
      <c r="H34" s="70">
        <f>+IFERROR(VLOOKUP(C34,Hoja1!$A$1:$L$82,12,0),"")</f>
        <v>3</v>
      </c>
      <c r="I34" s="59" t="str">
        <f t="shared" si="1"/>
        <v>Se encuentra presente y funciona correctamente, por lo tanto se requiere acciones o actividades  dirigidas a su mantenimiento dentro del marco de las lineas de defensa.</v>
      </c>
      <c r="J34" s="41">
        <v>20</v>
      </c>
      <c r="K34" s="60">
        <f>+VLOOKUP(C34,Hoja1!$A$1:$M$82,13,0)</f>
        <v>1</v>
      </c>
      <c r="L34" s="488"/>
      <c r="M34" s="81"/>
      <c r="N34" s="75"/>
      <c r="O34" s="75"/>
      <c r="P34" s="75"/>
      <c r="Q34" s="75"/>
      <c r="R34" s="75"/>
      <c r="S34" s="75"/>
      <c r="T34" s="38"/>
      <c r="U34" s="38"/>
      <c r="V34" s="38"/>
      <c r="W34" s="38"/>
      <c r="X34" s="38"/>
      <c r="Y34" s="38"/>
      <c r="Z34" s="38"/>
    </row>
    <row r="35" spans="1:26" ht="125.25" customHeight="1" x14ac:dyDescent="0.2">
      <c r="A35" s="38"/>
      <c r="B35" s="67">
        <f t="shared" si="0"/>
        <v>21</v>
      </c>
      <c r="C35" s="68" t="str">
        <f t="array" ref="C35">+IFERROR(INDEX(Hoja1!$A$2:$A$82,MATCH(J35,Hoja1!$H$2:$H$82,0)),"")</f>
        <v>5.4</v>
      </c>
      <c r="D35" s="69" t="str">
        <f>IFERROR(VLOOKUP(C35,Hoja1!$A$2:$H$82,4,0),"")</f>
        <v>Ambiente de Control</v>
      </c>
      <c r="E35" s="69" t="str">
        <f>+IFERROR(VLOOKUP(C35,Hoja1!$A$1:$J$82,10,0),"")</f>
        <v>La entidad establece líneas de reporte dentro de la entidad para evaluar el funcionamiento del Sistema de Control Interno.</v>
      </c>
      <c r="F35" s="69" t="str">
        <f>+IFERROR(VLOOKUP(C35,Hoja1!$A$1:$I$82,3,0),"")</f>
        <v xml:space="preserve"> Se evalúa la estructura de control a partir de los cambios en procesos, procedimientos, u otras herramientas, a fin de garantizar su adecuada formulación y afectación frente a la gestión del riesgo</v>
      </c>
      <c r="G35" s="68">
        <f>+IFERROR(VLOOKUP(C35,Hoja1!$A$1:$K$82,11,0),"")</f>
        <v>3</v>
      </c>
      <c r="H35" s="70" t="str">
        <f>+IFERROR(VLOOKUP(C35,Hoja1!$A$1:$L$82,12,0),"")</f>
        <v>3.0</v>
      </c>
      <c r="I35" s="59" t="str">
        <f t="shared" si="1"/>
        <v>Se encuentra presente y funciona correctamente, por lo tanto se requiere acciones o actividades  dirigidas a su mantenimiento dentro del marco de las lineas de defensa.</v>
      </c>
      <c r="J35" s="41">
        <v>21</v>
      </c>
      <c r="K35" s="60">
        <f>+VLOOKUP(C35,Hoja1!$A$1:$M$82,13,0)</f>
        <v>1</v>
      </c>
      <c r="L35" s="488"/>
      <c r="M35" s="82" t="s">
        <v>133</v>
      </c>
      <c r="N35" s="75"/>
      <c r="O35" s="73">
        <v>44411</v>
      </c>
      <c r="P35" s="74">
        <v>44561</v>
      </c>
      <c r="Q35" s="75" t="s">
        <v>134</v>
      </c>
      <c r="R35" s="86" t="s">
        <v>135</v>
      </c>
      <c r="S35" s="87">
        <v>1</v>
      </c>
      <c r="T35" s="38"/>
      <c r="U35" s="38"/>
      <c r="V35" s="38"/>
      <c r="W35" s="38"/>
      <c r="X35" s="38"/>
      <c r="Y35" s="38"/>
      <c r="Z35" s="38"/>
    </row>
    <row r="36" spans="1:26" ht="99.75" customHeight="1" x14ac:dyDescent="0.2">
      <c r="A36" s="38"/>
      <c r="B36" s="80">
        <f t="shared" si="0"/>
        <v>22</v>
      </c>
      <c r="C36" s="68" t="str">
        <f t="array" ref="C36">+IFERROR(INDEX(Hoja1!$A$2:$A$82,MATCH(J36,Hoja1!$H$2:$H$82,0)),"")</f>
        <v>5.5</v>
      </c>
      <c r="D36" s="69" t="str">
        <f>IFERROR(VLOOKUP(C36,Hoja1!$A$2:$H$82,4,0),"")</f>
        <v>Ambiente de Control</v>
      </c>
      <c r="E36" s="69" t="str">
        <f>+IFERROR(VLOOKUP(C36,Hoja1!$A$1:$J$82,10,0),"")</f>
        <v>La entidad establece líneas de reporte dentro de la entidad para evaluar el funcionamiento del Sistema de Control Interno.</v>
      </c>
      <c r="F36" s="69" t="str">
        <f>+IFERROR(VLOOKUP(C36,Hoja1!$A$1:$I$82,3,0),"")</f>
        <v xml:space="preserve"> La entidad aprueba y hace seguimiento al Plan Anual de Auditoría presentado y ejecutado por parte de la Oficina de Control Interno</v>
      </c>
      <c r="G36" s="68">
        <f>+IFERROR(VLOOKUP(C36,Hoja1!$A$1:$K$82,11,0),"")</f>
        <v>3</v>
      </c>
      <c r="H36" s="70">
        <f>+IFERROR(VLOOKUP(C36,Hoja1!$A$1:$L$82,12,0),"")</f>
        <v>3</v>
      </c>
      <c r="I36" s="59" t="str">
        <f t="shared" si="1"/>
        <v>Se encuentra presente y funciona correctamente, por lo tanto se requiere acciones o actividades  dirigidas a su mantenimiento dentro del marco de las lineas de defensa.</v>
      </c>
      <c r="J36" s="41">
        <v>22</v>
      </c>
      <c r="K36" s="60">
        <f>+VLOOKUP(C36,Hoja1!$A$1:$M$82,13,0)</f>
        <v>1</v>
      </c>
      <c r="L36" s="488"/>
      <c r="M36" s="81"/>
      <c r="N36" s="75"/>
      <c r="O36" s="73"/>
      <c r="P36" s="74"/>
      <c r="Q36" s="75"/>
      <c r="R36" s="75"/>
      <c r="S36" s="75"/>
      <c r="T36" s="38"/>
      <c r="U36" s="38"/>
      <c r="V36" s="38"/>
      <c r="W36" s="38"/>
      <c r="X36" s="38"/>
      <c r="Y36" s="38"/>
      <c r="Z36" s="38"/>
    </row>
    <row r="37" spans="1:26" ht="99.75" customHeight="1" x14ac:dyDescent="0.2">
      <c r="A37" s="38"/>
      <c r="B37" s="67">
        <f t="shared" si="0"/>
        <v>23</v>
      </c>
      <c r="C37" s="68" t="str">
        <f t="array" ref="C37">+IFERROR(INDEX(Hoja1!$A$2:$A$82,MATCH(J37,Hoja1!$H$2:$H$82,0)),"")</f>
        <v>5.6</v>
      </c>
      <c r="D37" s="69" t="str">
        <f>IFERROR(VLOOKUP(C37,Hoja1!$A$2:$H$82,4,0),"")</f>
        <v>Ambiente de Control</v>
      </c>
      <c r="E37" s="69" t="str">
        <f>+IFERROR(VLOOKUP(C37,Hoja1!$A$1:$J$82,10,0),"")</f>
        <v>La entidad establece líneas de reporte dentro de la entidad para evaluar el funcionamiento del Sistema de Control Interno.</v>
      </c>
      <c r="F37" s="69" t="str">
        <f>+IFERROR(VLOOKUP(C37,Hoja1!$A$1:$I$82,3,0),"")</f>
        <v xml:space="preserve"> La entidad analiza los informes presentados por la Oficina de Control Interno y evalúa su impacto en relación con la mejora institucional</v>
      </c>
      <c r="G37" s="68">
        <f>+IFERROR(VLOOKUP(C37,Hoja1!$A$1:$K$82,11,0),"")</f>
        <v>3</v>
      </c>
      <c r="H37" s="70">
        <f>+IFERROR(VLOOKUP(C37,Hoja1!$A$1:$L$82,12,0),"")</f>
        <v>3</v>
      </c>
      <c r="I37" s="59" t="str">
        <f t="shared" si="1"/>
        <v>Se encuentra presente y funciona correctamente, por lo tanto se requiere acciones o actividades  dirigidas a su mantenimiento dentro del marco de las lineas de defensa.</v>
      </c>
      <c r="J37" s="41">
        <v>23</v>
      </c>
      <c r="K37" s="60">
        <f>+VLOOKUP(C37,Hoja1!$A$1:$M$82,13,0)</f>
        <v>1</v>
      </c>
      <c r="L37" s="488"/>
      <c r="M37" s="81"/>
      <c r="N37" s="75"/>
      <c r="O37" s="75"/>
      <c r="P37" s="75"/>
      <c r="Q37" s="75"/>
      <c r="R37" s="75"/>
      <c r="S37" s="75"/>
      <c r="T37" s="38"/>
      <c r="U37" s="38"/>
      <c r="V37" s="38"/>
      <c r="W37" s="38"/>
      <c r="X37" s="38"/>
      <c r="Y37" s="38"/>
      <c r="Z37" s="38"/>
    </row>
    <row r="38" spans="1:26" ht="99.75" customHeight="1" x14ac:dyDescent="0.2">
      <c r="A38" s="38"/>
      <c r="B38" s="80">
        <f t="shared" si="0"/>
        <v>24</v>
      </c>
      <c r="C38" s="68" t="str">
        <f t="array" ref="C38">+IFERROR(INDEX(Hoja1!$A$2:$A$82,MATCH(J38,Hoja1!$H$2:$H$82,0)),"")</f>
        <v>4.7</v>
      </c>
      <c r="D38" s="69" t="str">
        <f>IFERROR(VLOOKUP(C38,Hoja1!$A$2:$H$82,4,0),"")</f>
        <v>Ambiente de Control</v>
      </c>
      <c r="E38" s="69" t="str">
        <f>+IFERROR(VLOOKUP(C38,Hoja1!$A$1:$J$82,10,0),"")</f>
        <v>Compromiso con la competencia de todo el personal, por lo que la gestión del talento humano tiene un carácter estratégico con el despliegue de actividades clave para todo el ciclo de vida del servidor público –ingreso, permanencia y retiro.</v>
      </c>
      <c r="F38" s="69" t="str">
        <f>+IFERROR(VLOOKUP(C38,Hoja1!$A$1:$I$82,3,0),"")</f>
        <v xml:space="preserve"> Evaluación frente a los productos y servicios en los cuales participan los contratistas de apoyo</v>
      </c>
      <c r="G38" s="68">
        <f>+IFERROR(VLOOKUP(C38,Hoja1!$A$1:$K$82,11,0),"")</f>
        <v>3</v>
      </c>
      <c r="H38" s="70">
        <f>+IFERROR(VLOOKUP(C38,Hoja1!$A$1:$L$82,12,0),"")</f>
        <v>3</v>
      </c>
      <c r="I38" s="59" t="str">
        <f t="shared" si="1"/>
        <v>Se encuentra presente y funciona correctamente, por lo tanto se requiere acciones o actividades  dirigidas a su mantenimiento dentro del marco de las lineas de defensa.</v>
      </c>
      <c r="J38" s="41">
        <v>24</v>
      </c>
      <c r="K38" s="60">
        <f>+VLOOKUP(C38,Hoja1!$A$1:$M$82,13,0)</f>
        <v>1</v>
      </c>
      <c r="L38" s="489"/>
      <c r="M38" s="81"/>
      <c r="N38" s="75"/>
      <c r="O38" s="75"/>
      <c r="P38" s="75"/>
      <c r="Q38" s="75"/>
      <c r="R38" s="75"/>
      <c r="S38" s="75"/>
      <c r="T38" s="38"/>
      <c r="U38" s="38"/>
      <c r="V38" s="38"/>
      <c r="W38" s="38"/>
      <c r="X38" s="38"/>
      <c r="Y38" s="38"/>
      <c r="Z38" s="38"/>
    </row>
    <row r="39" spans="1:26" ht="99.75" customHeight="1" x14ac:dyDescent="0.2">
      <c r="A39" s="38"/>
      <c r="B39" s="67">
        <f t="shared" si="0"/>
        <v>25</v>
      </c>
      <c r="C39" s="68" t="str">
        <f t="array" ref="C39">+IFERROR(INDEX(Hoja1!$A$2:$A$82,MATCH(J39,Hoja1!$H$2:$H$82,0)),"")</f>
        <v>6.1</v>
      </c>
      <c r="D39" s="69" t="str">
        <f>IFERROR(VLOOKUP(C39,Hoja1!$A$2:$H$82,4,0),"")</f>
        <v>Evaluación de riesgos</v>
      </c>
      <c r="E39" s="69" t="str">
        <f>+IFERROR(VLOOKUP(C39,Hoja1!$A$1:$J$82,10,0),"")</f>
        <v xml:space="preserve">Definición de objetivos con suficiente claridad para identificar y evaluar los riesgos relacionados: i)Estratégicos; ii)Operativos; iii)Legales y Presupuestales; iv)De Información Financiera y no Financiera.
</v>
      </c>
      <c r="F39" s="69" t="str">
        <f>+IFERROR(VLOOKUP(C39,Hoja1!$A$1:$I$82,3,0),"")</f>
        <v xml:space="preserve">  La Entidad cuenta con mecanismos para vincular o relacionar el plan estratégico con los objetivos estratégicos y estos a su vez con los objetivos operativos</v>
      </c>
      <c r="G39" s="68">
        <f>+IFERROR(VLOOKUP(C39,Hoja1!$A$1:$K$82,11,0),"")</f>
        <v>3</v>
      </c>
      <c r="H39" s="70">
        <f>+IFERROR(VLOOKUP(C39,Hoja1!$A$1:$L$82,12,0),"")</f>
        <v>3</v>
      </c>
      <c r="I39" s="59" t="str">
        <f t="shared" si="1"/>
        <v>Se encuentra presente y funciona correctamente, por lo tanto se requiere acciones o actividades  dirigidas a su mantenimiento dentro del marco de las lineas de defensa.</v>
      </c>
      <c r="J39" s="41">
        <v>25</v>
      </c>
      <c r="K39" s="60">
        <f>+VLOOKUP(C39,Hoja1!$A$1:$M$82,13,0)</f>
        <v>1</v>
      </c>
      <c r="L39" s="490">
        <f>+AVERAGE(K39:K55)</f>
        <v>1</v>
      </c>
      <c r="M39" s="81"/>
      <c r="N39" s="75"/>
      <c r="O39" s="75"/>
      <c r="P39" s="75"/>
      <c r="Q39" s="75"/>
      <c r="R39" s="75"/>
      <c r="S39" s="75"/>
      <c r="T39" s="38"/>
      <c r="U39" s="38"/>
      <c r="V39" s="38"/>
      <c r="W39" s="38"/>
      <c r="X39" s="38"/>
      <c r="Y39" s="38"/>
      <c r="Z39" s="38"/>
    </row>
    <row r="40" spans="1:26" ht="99.75" customHeight="1" x14ac:dyDescent="0.2">
      <c r="A40" s="38"/>
      <c r="B40" s="67">
        <f t="shared" si="0"/>
        <v>26</v>
      </c>
      <c r="C40" s="68" t="str">
        <f t="array" ref="C40">+IFERROR(INDEX(Hoja1!$A$2:$A$82,MATCH(J40,Hoja1!$H$2:$H$82,0)),"")</f>
        <v>6.2</v>
      </c>
      <c r="D40" s="69" t="str">
        <f>IFERROR(VLOOKUP(C40,Hoja1!$A$2:$H$82,4,0),"")</f>
        <v>Evaluación de riesgos</v>
      </c>
      <c r="E40" s="69" t="str">
        <f>+IFERROR(VLOOKUP(C40,Hoja1!$A$1:$J$82,10,0),"")</f>
        <v xml:space="preserve">Definición de objetivos con suficiente claridad para identificar y evaluar los riesgos relacionados: i)Estratégicos; ii)Operativos; iii)Legales y Presupuestales; iv)De Información Financiera y no Financiera.
</v>
      </c>
      <c r="F40" s="69" t="str">
        <f>+IFERROR(VLOOKUP(C40,Hoja1!$A$1:$I$82,3,0),"")</f>
        <v xml:space="preserve"> Los objetivos de los procesos, programas o proyectos (según aplique) que están definidos, son específicos, medibles, alcanzables, relevantes, delimitados en el tiempo</v>
      </c>
      <c r="G40" s="68">
        <f>+IFERROR(VLOOKUP(C40,Hoja1!$A$1:$K$82,11,0),"")</f>
        <v>3</v>
      </c>
      <c r="H40" s="70">
        <f>+IFERROR(VLOOKUP(C40,Hoja1!$A$1:$L$82,12,0),"")</f>
        <v>3</v>
      </c>
      <c r="I40" s="59" t="str">
        <f t="shared" si="1"/>
        <v>Se encuentra presente y funciona correctamente, por lo tanto se requiere acciones o actividades  dirigidas a su mantenimiento dentro del marco de las lineas de defensa.</v>
      </c>
      <c r="J40" s="41">
        <v>26</v>
      </c>
      <c r="K40" s="60">
        <f>+VLOOKUP(C40,Hoja1!$A$1:$M$82,13,0)</f>
        <v>1</v>
      </c>
      <c r="L40" s="488"/>
      <c r="M40" s="81"/>
      <c r="N40" s="75"/>
      <c r="O40" s="75"/>
      <c r="P40" s="75"/>
      <c r="Q40" s="75"/>
      <c r="R40" s="75"/>
      <c r="S40" s="75"/>
      <c r="T40" s="38"/>
      <c r="U40" s="38"/>
      <c r="V40" s="38"/>
      <c r="W40" s="38"/>
      <c r="X40" s="38"/>
      <c r="Y40" s="38"/>
      <c r="Z40" s="38"/>
    </row>
    <row r="41" spans="1:26" ht="99.75" customHeight="1" x14ac:dyDescent="0.2">
      <c r="A41" s="38"/>
      <c r="B41" s="67">
        <f t="shared" si="0"/>
        <v>27</v>
      </c>
      <c r="C41" s="68" t="str">
        <f t="array" ref="C41">+IFERROR(INDEX(Hoja1!$A$2:$A$82,MATCH(J41,Hoja1!$H$2:$H$82,0)),"")</f>
        <v>6.3</v>
      </c>
      <c r="D41" s="69" t="str">
        <f>IFERROR(VLOOKUP(C41,Hoja1!$A$2:$H$82,4,0),"")</f>
        <v>Evaluación de riesgos</v>
      </c>
      <c r="E41" s="69" t="str">
        <f>+IFERROR(VLOOKUP(C41,Hoja1!$A$1:$J$82,10,0),"")</f>
        <v xml:space="preserve">Definición de objetivos con suficiente claridad para identificar y evaluar los riesgos relacionados: i)Estratégicos; ii)Operativos; iii)Legales y Presupuestales; iv)De Información Financiera y no Financiera.
</v>
      </c>
      <c r="F41" s="69" t="str">
        <f>+IFERROR(VLOOKUP(C41,Hoja1!$A$1:$I$82,3,0),"")</f>
        <v xml:space="preserve"> La Alta Dirección evalúa periódicamente los objetivos establecidos para asegurar que estos continúan siendo consistentes y apropiados para la Entidad</v>
      </c>
      <c r="G41" s="68">
        <f>+IFERROR(VLOOKUP(C41,Hoja1!$A$1:$K$82,11,0),"")</f>
        <v>3</v>
      </c>
      <c r="H41" s="70">
        <f>+IFERROR(VLOOKUP(C41,Hoja1!$A$1:$L$82,12,0),"")</f>
        <v>3</v>
      </c>
      <c r="I41" s="59" t="str">
        <f t="shared" si="1"/>
        <v>Se encuentra presente y funciona correctamente, por lo tanto se requiere acciones o actividades  dirigidas a su mantenimiento dentro del marco de las lineas de defensa.</v>
      </c>
      <c r="J41" s="41">
        <v>27</v>
      </c>
      <c r="K41" s="60">
        <f>+VLOOKUP(C41,Hoja1!$A$1:$M$82,13,0)</f>
        <v>1</v>
      </c>
      <c r="L41" s="488"/>
      <c r="M41" s="81"/>
      <c r="N41" s="75"/>
      <c r="O41" s="75"/>
      <c r="P41" s="75"/>
      <c r="Q41" s="75"/>
      <c r="R41" s="75"/>
      <c r="S41" s="75"/>
      <c r="T41" s="38"/>
      <c r="U41" s="38"/>
      <c r="V41" s="38"/>
      <c r="W41" s="38"/>
      <c r="X41" s="38"/>
      <c r="Y41" s="38"/>
      <c r="Z41" s="38"/>
    </row>
    <row r="42" spans="1:26" ht="99.75" customHeight="1" x14ac:dyDescent="0.2">
      <c r="A42" s="38"/>
      <c r="B42" s="80">
        <f t="shared" si="0"/>
        <v>28</v>
      </c>
      <c r="C42" s="68" t="str">
        <f t="array" ref="C42">+IFERROR(INDEX(Hoja1!$A$2:$A$82,MATCH(J42,Hoja1!$H$2:$H$82,0)),"")</f>
        <v>7.1</v>
      </c>
      <c r="D42" s="69" t="str">
        <f>IFERROR(VLOOKUP(C42,Hoja1!$A$2:$H$82,4,0),"")</f>
        <v>Evaluación de riesgos</v>
      </c>
      <c r="E42" s="69" t="str">
        <f>+IFERROR(VLOOKUP(C42,Hoja1!$A$1:$J$82,10,0),"")</f>
        <v xml:space="preserve">Identificación y análisis de riesgos (Analiza factores internos y externos; Implica a los niveles apropiados de la dirección; Determina cómo responder a los riesgos; Determina la importancia de los riesgos). </v>
      </c>
      <c r="F42" s="69" t="str">
        <f>+IFERROR(VLOOKUP(C42,Hoja1!$A$1:$I$82,3,0),"")</f>
        <v xml:space="preserve"> Teniendo en cuenta la estructura de la política de Administración del Riesgo, su alcance define lineamientos para toda la entidad, incluyendo regionales, áreas tercerizadas u otras instancias que afectan la prestación del servicio</v>
      </c>
      <c r="G42" s="68">
        <f>+IFERROR(VLOOKUP(C42,Hoja1!$A$1:$K$82,11,0),"")</f>
        <v>3</v>
      </c>
      <c r="H42" s="70">
        <f>+IFERROR(VLOOKUP(C42,Hoja1!$A$1:$L$82,12,0),"")</f>
        <v>3</v>
      </c>
      <c r="I42" s="59" t="str">
        <f t="shared" si="1"/>
        <v>Se encuentra presente y funciona correctamente, por lo tanto se requiere acciones o actividades  dirigidas a su mantenimiento dentro del marco de las lineas de defensa.</v>
      </c>
      <c r="J42" s="41">
        <v>28</v>
      </c>
      <c r="K42" s="60">
        <f>+VLOOKUP(C42,Hoja1!$A$1:$M$82,13,0)</f>
        <v>1</v>
      </c>
      <c r="L42" s="488"/>
      <c r="M42" s="81"/>
      <c r="N42" s="75"/>
      <c r="O42" s="75"/>
      <c r="P42" s="75"/>
      <c r="Q42" s="75"/>
      <c r="R42" s="75"/>
      <c r="S42" s="75"/>
      <c r="T42" s="38"/>
      <c r="U42" s="38"/>
      <c r="V42" s="38"/>
      <c r="W42" s="38"/>
      <c r="X42" s="38"/>
      <c r="Y42" s="38"/>
      <c r="Z42" s="38"/>
    </row>
    <row r="43" spans="1:26" ht="130.5" customHeight="1" x14ac:dyDescent="0.2">
      <c r="A43" s="38"/>
      <c r="B43" s="67">
        <f t="shared" si="0"/>
        <v>29</v>
      </c>
      <c r="C43" s="68" t="str">
        <f t="array" ref="C43">+IFERROR(INDEX(Hoja1!$A$2:$A$82,MATCH(J43,Hoja1!$H$2:$H$82,0)),"")</f>
        <v>7.2</v>
      </c>
      <c r="D43" s="69" t="str">
        <f>IFERROR(VLOOKUP(C43,Hoja1!$A$2:$H$82,4,0),"")</f>
        <v>Evaluación de riesgos</v>
      </c>
      <c r="E43" s="69" t="str">
        <f>+IFERROR(VLOOKUP(C43,Hoja1!$A$1:$J$82,10,0),"")</f>
        <v xml:space="preserve">Identificación y análisis de riesgos (Analiza factores internos y externos; Implica a los niveles apropiados de la dirección; Determina cómo responder a los riesgos; Determina la importancia de los riesgos). </v>
      </c>
      <c r="F43" s="69" t="str">
        <f>+IFERROR(VLOOKUP(C43,Hoja1!$A$1:$I$82,3,0),"")</f>
        <v xml:space="preserve"> La Oficina de Planeación, Gerencia de Riesgos (donde existan), como 2a línea de defensa, consolidan información clave frente a la gestión del riesgo</v>
      </c>
      <c r="G43" s="68">
        <f>+IFERROR(VLOOKUP(C43,Hoja1!$A$1:$K$82,11,0),"")</f>
        <v>3</v>
      </c>
      <c r="H43" s="70">
        <f>+IFERROR(VLOOKUP(C43,Hoja1!$A$1:$L$82,12,0),"")</f>
        <v>3</v>
      </c>
      <c r="I43" s="59" t="str">
        <f t="shared" si="1"/>
        <v>Se encuentra presente y funciona correctamente, por lo tanto se requiere acciones o actividades  dirigidas a su mantenimiento dentro del marco de las lineas de defensa.</v>
      </c>
      <c r="J43" s="41">
        <v>29</v>
      </c>
      <c r="K43" s="60">
        <f>+VLOOKUP(C43,Hoja1!$A$1:$M$82,13,0)</f>
        <v>1</v>
      </c>
      <c r="L43" s="488"/>
      <c r="M43" s="88"/>
      <c r="N43" s="75"/>
      <c r="O43" s="75"/>
      <c r="P43" s="75"/>
      <c r="Q43" s="75"/>
      <c r="R43" s="75"/>
      <c r="S43" s="75"/>
      <c r="T43" s="38"/>
      <c r="U43" s="38"/>
      <c r="V43" s="38"/>
      <c r="W43" s="38"/>
      <c r="X43" s="38"/>
      <c r="Y43" s="38"/>
      <c r="Z43" s="38"/>
    </row>
    <row r="44" spans="1:26" ht="99.75" customHeight="1" x14ac:dyDescent="0.2">
      <c r="A44" s="38"/>
      <c r="B44" s="80">
        <f t="shared" si="0"/>
        <v>30</v>
      </c>
      <c r="C44" s="68" t="str">
        <f t="array" ref="C44">+IFERROR(INDEX(Hoja1!$A$2:$A$82,MATCH(J44,Hoja1!$H$2:$H$82,0)),"")</f>
        <v>7.3</v>
      </c>
      <c r="D44" s="69" t="str">
        <f>IFERROR(VLOOKUP(C44,Hoja1!$A$2:$H$82,4,0),"")</f>
        <v>Evaluación de riesgos</v>
      </c>
      <c r="E44" s="69" t="str">
        <f>+IFERROR(VLOOKUP(C44,Hoja1!$A$1:$J$82,10,0),"")</f>
        <v xml:space="preserve">Identificación y análisis de riesgos (Analiza factores internos y externos; Implica a los niveles apropiados de la dirección; Determina cómo responder a los riesgos; Determina la importancia de los riesgos). </v>
      </c>
      <c r="F44" s="69" t="str">
        <f>+IFERROR(VLOOKUP(C44,Hoja1!$A$1:$I$82,3,0),"")</f>
        <v xml:space="preserve"> A partir de la información consolidada y reportada por la 2a línea de defensa (7.2), la Alta Dirección analiza sus resultados y en especial considera si se han presentado materializaciones de riesgo</v>
      </c>
      <c r="G44" s="68">
        <f>+IFERROR(VLOOKUP(C44,Hoja1!$A$1:$K$82,11,0),"")</f>
        <v>3</v>
      </c>
      <c r="H44" s="70">
        <f>+IFERROR(VLOOKUP(C44,Hoja1!$A$1:$L$82,12,0),"")</f>
        <v>3</v>
      </c>
      <c r="I44" s="59" t="str">
        <f t="shared" si="1"/>
        <v>Se encuentra presente y funciona correctamente, por lo tanto se requiere acciones o actividades  dirigidas a su mantenimiento dentro del marco de las lineas de defensa.</v>
      </c>
      <c r="J44" s="41">
        <v>30</v>
      </c>
      <c r="K44" s="60">
        <f>+VLOOKUP(C44,Hoja1!$A$1:$M$82,13,0)</f>
        <v>1</v>
      </c>
      <c r="L44" s="488"/>
      <c r="M44" s="81"/>
      <c r="N44" s="75"/>
      <c r="O44" s="75"/>
      <c r="P44" s="75"/>
      <c r="Q44" s="75"/>
      <c r="R44" s="75"/>
      <c r="S44" s="75"/>
      <c r="T44" s="38"/>
      <c r="U44" s="38"/>
      <c r="V44" s="38"/>
      <c r="W44" s="38"/>
      <c r="X44" s="38"/>
      <c r="Y44" s="38"/>
      <c r="Z44" s="38"/>
    </row>
    <row r="45" spans="1:26" ht="99.75" customHeight="1" x14ac:dyDescent="0.2">
      <c r="A45" s="38"/>
      <c r="B45" s="67">
        <f t="shared" si="0"/>
        <v>31</v>
      </c>
      <c r="C45" s="68" t="str">
        <f t="array" ref="C45">+IFERROR(INDEX(Hoja1!$A$2:$A$82,MATCH(J45,Hoja1!$H$2:$H$82,0)),"")</f>
        <v>7.4</v>
      </c>
      <c r="D45" s="69" t="str">
        <f>IFERROR(VLOOKUP(C45,Hoja1!$A$2:$H$82,4,0),"")</f>
        <v>Evaluación de riesgos</v>
      </c>
      <c r="E45" s="69" t="str">
        <f>+IFERROR(VLOOKUP(C45,Hoja1!$A$1:$J$82,10,0),"")</f>
        <v xml:space="preserve">Identificación y análisis de riesgos (Analiza factores internos y externos; Implica a los niveles apropiados de la dirección; Determina cómo responder a los riesgos; Determina la importancia de los riesgos). </v>
      </c>
      <c r="F45" s="69" t="str">
        <f>+IFERROR(VLOOKUP(C45,Hoja1!$A$1:$I$82,3,0),"")</f>
        <v xml:space="preserve"> Cuando se detectan materializaciones de riesgo, se definen los cursos de acción en relación con la revisión y actualización del mapa de riesgos correspondiente</v>
      </c>
      <c r="G45" s="68">
        <f>+IFERROR(VLOOKUP(C45,Hoja1!$A$1:$K$82,11,0),"")</f>
        <v>3</v>
      </c>
      <c r="H45" s="70">
        <f>+IFERROR(VLOOKUP(C45,Hoja1!$A$1:$L$82,12,0),"")</f>
        <v>3</v>
      </c>
      <c r="I45" s="59" t="str">
        <f t="shared" si="1"/>
        <v>Se encuentra presente y funciona correctamente, por lo tanto se requiere acciones o actividades  dirigidas a su mantenimiento dentro del marco de las lineas de defensa.</v>
      </c>
      <c r="J45" s="41">
        <v>31</v>
      </c>
      <c r="K45" s="60">
        <f>+VLOOKUP(C45,Hoja1!$A$1:$M$82,13,0)</f>
        <v>1</v>
      </c>
      <c r="L45" s="488"/>
      <c r="M45" s="81"/>
      <c r="N45" s="75"/>
      <c r="O45" s="75"/>
      <c r="P45" s="75"/>
      <c r="Q45" s="75"/>
      <c r="R45" s="75"/>
      <c r="S45" s="75"/>
      <c r="T45" s="38"/>
      <c r="U45" s="38"/>
      <c r="V45" s="38"/>
      <c r="W45" s="38"/>
      <c r="X45" s="38"/>
      <c r="Y45" s="38"/>
      <c r="Z45" s="38"/>
    </row>
    <row r="46" spans="1:26" ht="99.75" customHeight="1" x14ac:dyDescent="0.2">
      <c r="A46" s="38"/>
      <c r="B46" s="67">
        <f t="shared" si="0"/>
        <v>32</v>
      </c>
      <c r="C46" s="68" t="str">
        <f t="array" ref="C46">+IFERROR(INDEX(Hoja1!$A$2:$A$82,MATCH(J46,Hoja1!$H$2:$H$82,0)),"")</f>
        <v>7.5</v>
      </c>
      <c r="D46" s="69" t="str">
        <f>IFERROR(VLOOKUP(C46,Hoja1!$A$2:$H$82,4,0),"")</f>
        <v>Evaluación de riesgos</v>
      </c>
      <c r="E46" s="69" t="str">
        <f>+IFERROR(VLOOKUP(C46,Hoja1!$A$1:$J$82,10,0),"")</f>
        <v xml:space="preserve">Identificación y análisis de riesgos (Analiza factores internos y externos; Implica a los niveles apropiados de la dirección; Determina cómo responder a los riesgos; Determina la importancia de los riesgos). </v>
      </c>
      <c r="F46" s="69" t="str">
        <f>+IFERROR(VLOOKUP(C46,Hoja1!$A$1:$I$82,3,0),"")</f>
        <v xml:space="preserve"> Se llevan a cabo seguimientos a las acciones definidas para resolver materializaciones de riesgo detectadas</v>
      </c>
      <c r="G46" s="68">
        <f>+IFERROR(VLOOKUP(C46,Hoja1!$A$1:$K$82,11,0),"")</f>
        <v>3</v>
      </c>
      <c r="H46" s="70">
        <f>+IFERROR(VLOOKUP(C46,Hoja1!$A$1:$L$82,12,0),"")</f>
        <v>3</v>
      </c>
      <c r="I46" s="59" t="str">
        <f t="shared" si="1"/>
        <v>Se encuentra presente y funciona correctamente, por lo tanto se requiere acciones o actividades  dirigidas a su mantenimiento dentro del marco de las lineas de defensa.</v>
      </c>
      <c r="J46" s="41">
        <v>32</v>
      </c>
      <c r="K46" s="60">
        <f>+VLOOKUP(C46,Hoja1!$A$1:$M$82,13,0)</f>
        <v>1</v>
      </c>
      <c r="L46" s="488"/>
      <c r="M46" s="82"/>
      <c r="N46" s="75"/>
      <c r="O46" s="75"/>
      <c r="P46" s="75"/>
      <c r="Q46" s="75"/>
      <c r="R46" s="75"/>
      <c r="S46" s="75"/>
      <c r="T46" s="38"/>
      <c r="U46" s="38"/>
      <c r="V46" s="38"/>
      <c r="W46" s="38"/>
      <c r="X46" s="38"/>
      <c r="Y46" s="38"/>
      <c r="Z46" s="38"/>
    </row>
    <row r="47" spans="1:26" ht="99.75" customHeight="1" x14ac:dyDescent="0.2">
      <c r="A47" s="38"/>
      <c r="B47" s="67">
        <f t="shared" si="0"/>
        <v>33</v>
      </c>
      <c r="C47" s="68" t="str">
        <f t="array" ref="C47">+IFERROR(INDEX(Hoja1!$A$2:$A$82,MATCH(J47,Hoja1!$H$2:$H$82,0)),"")</f>
        <v>8.1</v>
      </c>
      <c r="D47" s="69" t="str">
        <f>IFERROR(VLOOKUP(C47,Hoja1!$A$2:$H$82,4,0),"")</f>
        <v>Evaluación de riesgos</v>
      </c>
      <c r="E47" s="69" t="str">
        <f>+IFERROR(VLOOKUP(C47,Hoja1!$A$1:$J$82,10,0),"")</f>
        <v xml:space="preserve">Evaluación del riesgo de fraude o corrupción. 
Cumplimiento artículo 73 de la Ley 1474 de 2011, relacionado con la prevención de los riesgos de corrupción.
</v>
      </c>
      <c r="F47" s="69" t="str">
        <f>+IFERROR(VLOOKUP(C47,Hoja1!$A$1:$I$82,3,0),"")</f>
        <v xml:space="preserve"> La Alta Dirección acorde con el análisis del entorno interno y externo, define los procesos, programas o proyectos (según aplique), susceptibles de posibles actos de corrupción</v>
      </c>
      <c r="G47" s="68">
        <f>+IFERROR(VLOOKUP(C47,Hoja1!$A$1:$K$82,11,0),"")</f>
        <v>3</v>
      </c>
      <c r="H47" s="70">
        <f>+IFERROR(VLOOKUP(C47,Hoja1!$A$1:$L$82,12,0),"")</f>
        <v>3</v>
      </c>
      <c r="I47" s="59" t="str">
        <f t="shared" si="1"/>
        <v>Se encuentra presente y funciona correctamente, por lo tanto se requiere acciones o actividades  dirigidas a su mantenimiento dentro del marco de las lineas de defensa.</v>
      </c>
      <c r="J47" s="41">
        <v>33</v>
      </c>
      <c r="K47" s="60">
        <f>+VLOOKUP(C47,Hoja1!$A$1:$M$82,13,0)</f>
        <v>1</v>
      </c>
      <c r="L47" s="488"/>
      <c r="M47" s="79"/>
      <c r="N47" s="75"/>
      <c r="O47" s="75"/>
      <c r="P47" s="75"/>
      <c r="Q47" s="75"/>
      <c r="R47" s="75"/>
      <c r="S47" s="75"/>
      <c r="T47" s="38"/>
      <c r="U47" s="38"/>
      <c r="V47" s="38"/>
      <c r="W47" s="38"/>
      <c r="X47" s="38"/>
      <c r="Y47" s="38"/>
      <c r="Z47" s="38"/>
    </row>
    <row r="48" spans="1:26" ht="99.75" customHeight="1" x14ac:dyDescent="0.2">
      <c r="A48" s="38"/>
      <c r="B48" s="80">
        <f t="shared" si="0"/>
        <v>34</v>
      </c>
      <c r="C48" s="68" t="str">
        <f t="array" ref="C48">+IFERROR(INDEX(Hoja1!$A$2:$A$82,MATCH(J48,Hoja1!$H$2:$H$82,0)),"")</f>
        <v>8.2</v>
      </c>
      <c r="D48" s="69" t="str">
        <f>IFERROR(VLOOKUP(C48,Hoja1!$A$2:$H$82,4,0),"")</f>
        <v>Evaluación de riesgos</v>
      </c>
      <c r="E48" s="69" t="str">
        <f>+IFERROR(VLOOKUP(C48,Hoja1!$A$1:$J$82,10,0),"")</f>
        <v xml:space="preserve">Evaluación del riesgo de fraude o corrupción. 
Cumplimiento artículo 73 de la Ley 1474 de 2011, relacionado con la prevención de los riesgos de corrupción.
</v>
      </c>
      <c r="F48" s="69" t="str">
        <f>+IFERROR(VLOOKUP(C48,Hoja1!$A$1:$I$82,3,0),"")</f>
        <v xml:space="preserve"> La Alta Dirección monitorea los riesgos de corrupción con la periodicidad establecida en la Política de Administración del Riesgo</v>
      </c>
      <c r="G48" s="68">
        <f>+IFERROR(VLOOKUP(C48,Hoja1!$A$1:$K$82,11,0),"")</f>
        <v>3</v>
      </c>
      <c r="H48" s="70">
        <f>+IFERROR(VLOOKUP(C48,Hoja1!$A$1:$L$82,12,0),"")</f>
        <v>3</v>
      </c>
      <c r="I48" s="59" t="str">
        <f t="shared" si="1"/>
        <v>Se encuentra presente y funciona correctamente, por lo tanto se requiere acciones o actividades  dirigidas a su mantenimiento dentro del marco de las lineas de defensa.</v>
      </c>
      <c r="J48" s="41">
        <v>34</v>
      </c>
      <c r="K48" s="60">
        <f>+VLOOKUP(C48,Hoja1!$A$1:$M$82,13,0)</f>
        <v>1</v>
      </c>
      <c r="L48" s="488"/>
      <c r="M48" s="81"/>
      <c r="N48" s="75"/>
      <c r="O48" s="75"/>
      <c r="P48" s="75"/>
      <c r="Q48" s="75"/>
      <c r="R48" s="75"/>
      <c r="S48" s="75"/>
      <c r="T48" s="38"/>
      <c r="U48" s="38"/>
      <c r="V48" s="38"/>
      <c r="W48" s="38"/>
      <c r="X48" s="38"/>
      <c r="Y48" s="38"/>
      <c r="Z48" s="38"/>
    </row>
    <row r="49" spans="1:26" ht="99.75" customHeight="1" x14ac:dyDescent="0.2">
      <c r="A49" s="38"/>
      <c r="B49" s="67">
        <f t="shared" si="0"/>
        <v>35</v>
      </c>
      <c r="C49" s="68" t="str">
        <f t="array" ref="C49">+IFERROR(INDEX(Hoja1!$A$2:$A$82,MATCH(J49,Hoja1!$H$2:$H$82,0)),"")</f>
        <v>8.3</v>
      </c>
      <c r="D49" s="69" t="str">
        <f>IFERROR(VLOOKUP(C49,Hoja1!$A$2:$H$82,4,0),"")</f>
        <v>Evaluación de riesgos</v>
      </c>
      <c r="E49" s="69" t="str">
        <f>+IFERROR(VLOOKUP(C49,Hoja1!$A$1:$J$82,10,0),"")</f>
        <v xml:space="preserve">Evaluación del riesgo de fraude o corrupción. 
Cumplimiento artículo 73 de la Ley 1474 de 2011, relacionado con la prevención de los riesgos de corrupción.
</v>
      </c>
      <c r="F49" s="69" t="str">
        <f>+IFERROR(VLOOKUP(C49,Hoja1!$A$1:$I$82,3,0),"")</f>
        <v xml:space="preserve"> Para el desarrollo de las actividades de control, la entidad considera la adecuada división de las funciones y que éstas se encuentren segregadas en diferentes personas para reducir el riesgo de acciones fraudulentas</v>
      </c>
      <c r="G49" s="68">
        <f>+IFERROR(VLOOKUP(C49,Hoja1!$A$1:$K$82,11,0),"")</f>
        <v>3</v>
      </c>
      <c r="H49" s="70">
        <f>+IFERROR(VLOOKUP(C49,Hoja1!$A$1:$L$82,12,0),"")</f>
        <v>3</v>
      </c>
      <c r="I49" s="59" t="str">
        <f t="shared" si="1"/>
        <v>Se encuentra presente y funciona correctamente, por lo tanto se requiere acciones o actividades  dirigidas a su mantenimiento dentro del marco de las lineas de defensa.</v>
      </c>
      <c r="J49" s="41">
        <v>35</v>
      </c>
      <c r="K49" s="60">
        <f>+VLOOKUP(C49,Hoja1!$A$1:$M$82,13,0)</f>
        <v>1</v>
      </c>
      <c r="L49" s="488"/>
      <c r="M49" s="81"/>
      <c r="N49" s="75"/>
      <c r="O49" s="75"/>
      <c r="P49" s="75"/>
      <c r="Q49" s="75"/>
      <c r="R49" s="75"/>
      <c r="S49" s="75"/>
      <c r="T49" s="38"/>
      <c r="U49" s="38"/>
      <c r="V49" s="38"/>
      <c r="W49" s="38"/>
      <c r="X49" s="38"/>
      <c r="Y49" s="38"/>
      <c r="Z49" s="38"/>
    </row>
    <row r="50" spans="1:26" ht="99.75" customHeight="1" x14ac:dyDescent="0.2">
      <c r="A50" s="38"/>
      <c r="B50" s="80">
        <f t="shared" si="0"/>
        <v>36</v>
      </c>
      <c r="C50" s="68" t="str">
        <f t="array" ref="C50">+IFERROR(INDEX(Hoja1!$A$2:$A$82,MATCH(J50,Hoja1!$H$2:$H$82,0)),"")</f>
        <v>8.4</v>
      </c>
      <c r="D50" s="69" t="str">
        <f>IFERROR(VLOOKUP(C50,Hoja1!$A$2:$H$82,4,0),"")</f>
        <v>Evaluación de riesgos</v>
      </c>
      <c r="E50" s="69" t="str">
        <f>+IFERROR(VLOOKUP(C50,Hoja1!$A$1:$J$82,10,0),"")</f>
        <v xml:space="preserve">Evaluación del riesgo de fraude o corrupción. 
Cumplimiento artículo 73 de la Ley 1474 de 2011, relacionado con la prevención de los riesgos de corrupción.
</v>
      </c>
      <c r="F50" s="69" t="str">
        <f>+IFERROR(VLOOKUP(C50,Hoja1!$A$1:$I$82,3,0),"")</f>
        <v xml:space="preserve"> La Alta Dirección evalúa fallas en los controles (diseño y ejecución) para definir cursos de acción apropiados para su mejora</v>
      </c>
      <c r="G50" s="68">
        <f>+IFERROR(VLOOKUP(C50,Hoja1!$A$1:$K$82,11,0),"")</f>
        <v>3</v>
      </c>
      <c r="H50" s="70">
        <f>+IFERROR(VLOOKUP(C50,Hoja1!$A$1:$L$82,12,0),"")</f>
        <v>3</v>
      </c>
      <c r="I50" s="59" t="str">
        <f t="shared" si="1"/>
        <v>Se encuentra presente y funciona correctamente, por lo tanto se requiere acciones o actividades  dirigidas a su mantenimiento dentro del marco de las lineas de defensa.</v>
      </c>
      <c r="J50" s="41">
        <v>36</v>
      </c>
      <c r="K50" s="60">
        <f>+VLOOKUP(C50,Hoja1!$A$1:$M$82,13,0)</f>
        <v>1</v>
      </c>
      <c r="L50" s="488"/>
      <c r="M50" s="81"/>
      <c r="N50" s="75"/>
      <c r="O50" s="75"/>
      <c r="P50" s="75"/>
      <c r="Q50" s="75"/>
      <c r="R50" s="75"/>
      <c r="S50" s="75"/>
      <c r="T50" s="38"/>
      <c r="U50" s="38"/>
      <c r="V50" s="38"/>
      <c r="W50" s="38"/>
      <c r="X50" s="38"/>
      <c r="Y50" s="38"/>
      <c r="Z50" s="38"/>
    </row>
    <row r="51" spans="1:26" ht="99.75" customHeight="1" x14ac:dyDescent="0.2">
      <c r="A51" s="38"/>
      <c r="B51" s="67">
        <f t="shared" si="0"/>
        <v>37</v>
      </c>
      <c r="C51" s="68" t="str">
        <f t="array" ref="C51">+IFERROR(INDEX(Hoja1!$A$2:$A$82,MATCH(J51,Hoja1!$H$2:$H$82,0)),"")</f>
        <v>9.1</v>
      </c>
      <c r="D51" s="69" t="str">
        <f>IFERROR(VLOOKUP(C51,Hoja1!$A$2:$H$82,4,0),"")</f>
        <v>Evaluación de riesgos</v>
      </c>
      <c r="E51" s="69" t="str">
        <f>+IFERROR(VLOOKUP(C51,Hoja1!$A$1:$J$82,10,0),"")</f>
        <v xml:space="preserve">Identificación y análisis de cambios significativos </v>
      </c>
      <c r="F51" s="69" t="str">
        <f>+IFERROR(VLOOKUP(C51,Hoja1!$A$1:$I$82,3,0),"")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68">
        <f>+IFERROR(VLOOKUP(C51,Hoja1!$A$1:$K$82,11,0),"")</f>
        <v>3</v>
      </c>
      <c r="H51" s="70">
        <f>+IFERROR(VLOOKUP(C51,Hoja1!$A$1:$L$82,12,0),"")</f>
        <v>3</v>
      </c>
      <c r="I51" s="59" t="str">
        <f t="shared" si="1"/>
        <v>Se encuentra presente y funciona correctamente, por lo tanto se requiere acciones o actividades  dirigidas a su mantenimiento dentro del marco de las lineas de defensa.</v>
      </c>
      <c r="J51" s="41">
        <v>37</v>
      </c>
      <c r="K51" s="60">
        <f>+VLOOKUP(C51,Hoja1!$A$1:$M$82,13,0)</f>
        <v>1</v>
      </c>
      <c r="L51" s="488"/>
      <c r="M51" s="419" t="s">
        <v>663</v>
      </c>
      <c r="N51" s="75"/>
      <c r="O51" s="417">
        <v>44925</v>
      </c>
      <c r="P51" s="75" t="s">
        <v>664</v>
      </c>
      <c r="Q51" s="75"/>
      <c r="R51" s="75"/>
      <c r="S51" s="75"/>
      <c r="T51" s="38"/>
      <c r="U51" s="38"/>
      <c r="V51" s="38"/>
      <c r="W51" s="38"/>
      <c r="X51" s="38"/>
      <c r="Y51" s="38"/>
      <c r="Z51" s="38"/>
    </row>
    <row r="52" spans="1:26" ht="99.75" customHeight="1" x14ac:dyDescent="0.2">
      <c r="A52" s="38"/>
      <c r="B52" s="67">
        <f t="shared" si="0"/>
        <v>38</v>
      </c>
      <c r="C52" s="68" t="str">
        <f t="array" ref="C52">+IFERROR(INDEX(Hoja1!$A$2:$A$82,MATCH(J52,Hoja1!$H$2:$H$82,0)),"")</f>
        <v>9.2</v>
      </c>
      <c r="D52" s="69" t="str">
        <f>IFERROR(VLOOKUP(C52,Hoja1!$A$2:$H$82,4,0),"")</f>
        <v>Evaluación de riesgos</v>
      </c>
      <c r="E52" s="69" t="str">
        <f>+IFERROR(VLOOKUP(C52,Hoja1!$A$1:$J$82,10,0),"")</f>
        <v xml:space="preserve">Identificación y análisis de cambios significativos </v>
      </c>
      <c r="F52" s="69" t="str">
        <f>+IFERROR(VLOOKUP(C52,Hoja1!$A$1:$I$82,3,0),"")</f>
        <v xml:space="preserve"> La Alta Dirección analiza los riesgos asociados a actividades tercerizadas, regionales u otras figuras externas que afecten la prestación del servicio a los usuarios, basados en los informes de la segunda y tercera linea de defensa</v>
      </c>
      <c r="G52" s="68">
        <f>+IFERROR(VLOOKUP(C52,Hoja1!$A$1:$K$82,11,0),"")</f>
        <v>3</v>
      </c>
      <c r="H52" s="70">
        <f>+IFERROR(VLOOKUP(C52,Hoja1!$A$1:$L$82,12,0),"")</f>
        <v>3</v>
      </c>
      <c r="I52" s="59" t="str">
        <f t="shared" si="1"/>
        <v>Se encuentra presente y funciona correctamente, por lo tanto se requiere acciones o actividades  dirigidas a su mantenimiento dentro del marco de las lineas de defensa.</v>
      </c>
      <c r="J52" s="41">
        <v>38</v>
      </c>
      <c r="K52" s="60">
        <f>+VLOOKUP(C52,Hoja1!$A$1:$M$82,13,0)</f>
        <v>1</v>
      </c>
      <c r="L52" s="488"/>
      <c r="M52" s="81"/>
      <c r="N52" s="75"/>
      <c r="O52" s="75"/>
      <c r="P52" s="75"/>
      <c r="Q52" s="75"/>
      <c r="R52" s="75"/>
      <c r="S52" s="75"/>
      <c r="T52" s="38"/>
      <c r="U52" s="38"/>
      <c r="V52" s="38"/>
      <c r="W52" s="38"/>
      <c r="X52" s="38"/>
      <c r="Y52" s="38"/>
      <c r="Z52" s="38"/>
    </row>
    <row r="53" spans="1:26" ht="99.75" customHeight="1" x14ac:dyDescent="0.2">
      <c r="A53" s="38"/>
      <c r="B53" s="67">
        <f t="shared" si="0"/>
        <v>39</v>
      </c>
      <c r="C53" s="68" t="str">
        <f t="array" ref="C53">+IFERROR(INDEX(Hoja1!$A$2:$A$82,MATCH(J53,Hoja1!$H$2:$H$82,0)),"")</f>
        <v>9.3</v>
      </c>
      <c r="D53" s="69" t="str">
        <f>IFERROR(VLOOKUP(C53,Hoja1!$A$2:$H$82,4,0),"")</f>
        <v>Evaluación de riesgos</v>
      </c>
      <c r="E53" s="69" t="str">
        <f>+IFERROR(VLOOKUP(C53,Hoja1!$A$1:$J$82,10,0),"")</f>
        <v xml:space="preserve">Identificación y análisis de cambios significativos </v>
      </c>
      <c r="F53" s="69" t="str">
        <f>+IFERROR(VLOOKUP(C53,Hoja1!$A$1:$I$82,3,0),"")</f>
        <v xml:space="preserve"> La Alta Dirección monitorea los riesgos aceptados revisando que sus condiciones no hayan cambiado y definir su pertinencia para sostenerlos o ajustarlos</v>
      </c>
      <c r="G53" s="68">
        <f>+IFERROR(VLOOKUP(C53,Hoja1!$A$1:$K$82,11,0),"")</f>
        <v>3</v>
      </c>
      <c r="H53" s="70">
        <f>+IFERROR(VLOOKUP(C53,Hoja1!$A$1:$L$82,12,0),"")</f>
        <v>3</v>
      </c>
      <c r="I53" s="59" t="str">
        <f t="shared" si="1"/>
        <v>Se encuentra presente y funciona correctamente, por lo tanto se requiere acciones o actividades  dirigidas a su mantenimiento dentro del marco de las lineas de defensa.</v>
      </c>
      <c r="J53" s="41">
        <v>39</v>
      </c>
      <c r="K53" s="60">
        <f>+VLOOKUP(C53,Hoja1!$A$1:$M$82,13,0)</f>
        <v>1</v>
      </c>
      <c r="L53" s="488"/>
      <c r="M53" s="81"/>
      <c r="N53" s="75"/>
      <c r="O53" s="75"/>
      <c r="P53" s="75"/>
      <c r="Q53" s="75"/>
      <c r="R53" s="75"/>
      <c r="S53" s="75"/>
      <c r="T53" s="38"/>
      <c r="U53" s="38"/>
      <c r="V53" s="38"/>
      <c r="W53" s="38"/>
      <c r="X53" s="38"/>
      <c r="Y53" s="38"/>
      <c r="Z53" s="38"/>
    </row>
    <row r="54" spans="1:26" ht="99.75" customHeight="1" x14ac:dyDescent="0.2">
      <c r="A54" s="38"/>
      <c r="B54" s="80">
        <f t="shared" si="0"/>
        <v>40</v>
      </c>
      <c r="C54" s="68" t="str">
        <f t="array" ref="C54">+IFERROR(INDEX(Hoja1!$A$2:$A$82,MATCH(J54,Hoja1!$H$2:$H$82,0)),"")</f>
        <v>9.4</v>
      </c>
      <c r="D54" s="69" t="str">
        <f>IFERROR(VLOOKUP(C54,Hoja1!$A$2:$H$82,4,0),"")</f>
        <v>Evaluación de riesgos</v>
      </c>
      <c r="E54" s="69" t="str">
        <f>+IFERROR(VLOOKUP(C54,Hoja1!$A$1:$J$82,10,0),"")</f>
        <v xml:space="preserve">Identificación y análisis de cambios significativos </v>
      </c>
      <c r="F54" s="69" t="str">
        <f>+IFERROR(VLOOKUP(C54,Hoja1!$A$1:$I$82,3,0),"")</f>
        <v xml:space="preserve"> La Alta Dirección evalúa fallas en los controles (diseño y ejecución) para definir cursos de acción apropiados para su mejora, basados en los informes de la segunda y tercera linea de defensa</v>
      </c>
      <c r="G54" s="68">
        <f>+IFERROR(VLOOKUP(C54,Hoja1!$A$1:$K$82,11,0),"")</f>
        <v>3</v>
      </c>
      <c r="H54" s="70">
        <f>+IFERROR(VLOOKUP(C54,Hoja1!$A$1:$L$82,12,0),"")</f>
        <v>3</v>
      </c>
      <c r="I54" s="59" t="str">
        <f t="shared" si="1"/>
        <v>Se encuentra presente y funciona correctamente, por lo tanto se requiere acciones o actividades  dirigidas a su mantenimiento dentro del marco de las lineas de defensa.</v>
      </c>
      <c r="J54" s="41">
        <v>40</v>
      </c>
      <c r="K54" s="60">
        <f>+VLOOKUP(C54,Hoja1!$A$1:$M$82,13,0)</f>
        <v>1</v>
      </c>
      <c r="L54" s="488"/>
      <c r="M54" s="81"/>
      <c r="N54" s="75"/>
      <c r="O54" s="75"/>
      <c r="P54" s="75"/>
      <c r="Q54" s="75"/>
      <c r="R54" s="75"/>
      <c r="S54" s="75"/>
      <c r="T54" s="38"/>
      <c r="U54" s="38"/>
      <c r="V54" s="38"/>
      <c r="W54" s="38"/>
      <c r="X54" s="38"/>
      <c r="Y54" s="38"/>
      <c r="Z54" s="38"/>
    </row>
    <row r="55" spans="1:26" ht="99.75" customHeight="1" x14ac:dyDescent="0.2">
      <c r="A55" s="38"/>
      <c r="B55" s="67">
        <f t="shared" si="0"/>
        <v>41</v>
      </c>
      <c r="C55" s="68" t="str">
        <f t="array" ref="C55">+IFERROR(INDEX(Hoja1!$A$2:$A$82,MATCH(J55,Hoja1!$H$2:$H$82,0)),"")</f>
        <v>9.5</v>
      </c>
      <c r="D55" s="69" t="str">
        <f>IFERROR(VLOOKUP(C55,Hoja1!$A$2:$H$82,4,0),"")</f>
        <v>Evaluación de riesgos</v>
      </c>
      <c r="E55" s="69" t="str">
        <f>+IFERROR(VLOOKUP(C55,Hoja1!$A$1:$J$82,10,0),"")</f>
        <v xml:space="preserve">Identificación y análisis de cambios significativos </v>
      </c>
      <c r="F55" s="69" t="str">
        <f>+IFERROR(VLOOKUP(C55,Hoja1!$A$1:$I$82,3,0),"")</f>
        <v xml:space="preserve"> La entidad analiza el impacto sobre el control interno por cambios en los diferentes niveles organizacionales</v>
      </c>
      <c r="G55" s="68">
        <f>+IFERROR(VLOOKUP(C55,Hoja1!$A$1:$K$82,11,0),"")</f>
        <v>3</v>
      </c>
      <c r="H55" s="70">
        <f>+IFERROR(VLOOKUP(C55,Hoja1!$A$1:$L$82,12,0),"")</f>
        <v>3</v>
      </c>
      <c r="I55" s="59" t="str">
        <f t="shared" si="1"/>
        <v>Se encuentra presente y funciona correctamente, por lo tanto se requiere acciones o actividades  dirigidas a su mantenimiento dentro del marco de las lineas de defensa.</v>
      </c>
      <c r="J55" s="41">
        <v>41</v>
      </c>
      <c r="K55" s="60">
        <f>+VLOOKUP(C55,Hoja1!$A$1:$M$82,13,0)</f>
        <v>1</v>
      </c>
      <c r="L55" s="491"/>
      <c r="M55" s="81"/>
      <c r="N55" s="75"/>
      <c r="O55" s="75"/>
      <c r="P55" s="75"/>
      <c r="Q55" s="75"/>
      <c r="R55" s="75"/>
      <c r="S55" s="75"/>
      <c r="T55" s="38"/>
      <c r="U55" s="38"/>
      <c r="V55" s="38"/>
      <c r="W55" s="38"/>
      <c r="X55" s="38"/>
      <c r="Y55" s="38"/>
      <c r="Z55" s="38"/>
    </row>
    <row r="56" spans="1:26" ht="99.75" customHeight="1" x14ac:dyDescent="0.2">
      <c r="A56" s="38"/>
      <c r="B56" s="80">
        <f t="shared" si="0"/>
        <v>42</v>
      </c>
      <c r="C56" s="68" t="str">
        <f t="array" ref="C56">+IFERROR(INDEX(Hoja1!$A$2:$A$82,MATCH(J56,Hoja1!$H$2:$H$82,0)),"")</f>
        <v>10.1</v>
      </c>
      <c r="D56" s="69" t="str">
        <f>IFERROR(VLOOKUP(C56,Hoja1!$A$2:$H$82,4,0),"")</f>
        <v>Actividades de control</v>
      </c>
      <c r="E56" s="69" t="str">
        <f>+IFERROR(VLOOKUP(C56,Hoja1!$A$1:$J$82,10,0),"")</f>
        <v>Diseño y desarrollo de actividades de control (Integra el desarrollo de controles con la evaluación de riesgos; tiene en cuenta a qué nivel se aplican las actividades; facilita la segregación de funciones).</v>
      </c>
      <c r="F56" s="69"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68">
        <f>+IFERROR(VLOOKUP(C56,Hoja1!$A$1:$K$82,11,0),"")</f>
        <v>3</v>
      </c>
      <c r="H56" s="70">
        <f>+IFERROR(VLOOKUP(C56,Hoja1!$A$1:$L$82,12,0),"")</f>
        <v>3</v>
      </c>
      <c r="I56" s="59" t="str">
        <f t="shared" si="1"/>
        <v>Se encuentra presente y funciona correctamente, por lo tanto se requiere acciones o actividades  dirigidas a su mantenimiento dentro del marco de las lineas de defensa.</v>
      </c>
      <c r="J56" s="41">
        <v>42</v>
      </c>
      <c r="K56" s="60">
        <f>+VLOOKUP(C56,Hoja1!$A$1:$M$82,13,0)</f>
        <v>1</v>
      </c>
      <c r="L56" s="492">
        <f>+AVERAGE(K56:K67)</f>
        <v>1</v>
      </c>
      <c r="M56" s="81"/>
      <c r="N56" s="75"/>
      <c r="O56" s="75"/>
      <c r="P56" s="75"/>
      <c r="Q56" s="75"/>
      <c r="R56" s="75"/>
      <c r="S56" s="75"/>
      <c r="T56" s="38"/>
      <c r="U56" s="38"/>
      <c r="V56" s="38"/>
      <c r="W56" s="38"/>
      <c r="X56" s="38"/>
      <c r="Y56" s="38"/>
      <c r="Z56" s="38"/>
    </row>
    <row r="57" spans="1:26" ht="99.75" customHeight="1" x14ac:dyDescent="0.2">
      <c r="A57" s="38"/>
      <c r="B57" s="67">
        <f t="shared" si="0"/>
        <v>43</v>
      </c>
      <c r="C57" s="68" t="str">
        <f t="array" ref="C57">+IFERROR(INDEX(Hoja1!$A$2:$A$82,MATCH(J57,Hoja1!$H$2:$H$82,0)),"")</f>
        <v>10.2</v>
      </c>
      <c r="D57" s="69" t="str">
        <f>IFERROR(VLOOKUP(C57,Hoja1!$A$2:$H$82,4,0),"")</f>
        <v>Actividades de control</v>
      </c>
      <c r="E57" s="69" t="str">
        <f>+IFERROR(VLOOKUP(C57,Hoja1!$A$1:$J$82,10,0),"")</f>
        <v>Diseño y desarrollo de actividades de control (Integra el desarrollo de controles con la evaluación de riesgos; tiene en cuenta a qué nivel se aplican las actividades; facilita la segregación de funciones).</v>
      </c>
      <c r="F57" s="69" t="str">
        <f>+IFERROR(VLOOKUP(C57,Hoja1!$A$1:$I$82,3,0),"")</f>
        <v xml:space="preserve"> Se han idenfificado y documentado las situaciones específicas en donde no es posible segregar adecuadamente las funciones (ej: falta de personal, presupuesto), con el fin de definir actividades de control alternativas para cubrir los riesgos identificados.</v>
      </c>
      <c r="G57" s="68">
        <f>+IFERROR(VLOOKUP(C57,Hoja1!$A$1:$K$82,11,0),"")</f>
        <v>3</v>
      </c>
      <c r="H57" s="70">
        <f>+IFERROR(VLOOKUP(C57,Hoja1!$A$1:$L$82,12,0),"")</f>
        <v>3</v>
      </c>
      <c r="I57" s="59" t="str">
        <f t="shared" si="1"/>
        <v>Se encuentra presente y funciona correctamente, por lo tanto se requiere acciones o actividades  dirigidas a su mantenimiento dentro del marco de las lineas de defensa.</v>
      </c>
      <c r="J57" s="41">
        <v>43</v>
      </c>
      <c r="K57" s="60">
        <f>+VLOOKUP(C57,Hoja1!$A$1:$M$82,13,0)</f>
        <v>1</v>
      </c>
      <c r="L57" s="488"/>
      <c r="M57" s="88"/>
      <c r="N57" s="75"/>
      <c r="O57" s="75"/>
      <c r="P57" s="75"/>
      <c r="Q57" s="75"/>
      <c r="R57" s="75"/>
      <c r="S57" s="75"/>
      <c r="T57" s="38"/>
      <c r="U57" s="38"/>
      <c r="V57" s="38"/>
      <c r="W57" s="38"/>
      <c r="X57" s="38"/>
      <c r="Y57" s="38"/>
      <c r="Z57" s="38"/>
    </row>
    <row r="58" spans="1:26" ht="99.75" customHeight="1" x14ac:dyDescent="0.2">
      <c r="A58" s="38"/>
      <c r="B58" s="67">
        <f t="shared" si="0"/>
        <v>44</v>
      </c>
      <c r="C58" s="68" t="str">
        <f t="array" ref="C58">+IFERROR(INDEX(Hoja1!$A$2:$A$82,MATCH(J58,Hoja1!$H$2:$H$82,0)),"")</f>
        <v>10.3</v>
      </c>
      <c r="D58" s="69" t="str">
        <f>IFERROR(VLOOKUP(C58,Hoja1!$A$2:$H$82,4,0),"")</f>
        <v>Actividades de control</v>
      </c>
      <c r="E58" s="69" t="str">
        <f>+IFERROR(VLOOKUP(C58,Hoja1!$A$1:$J$82,10,0),"")</f>
        <v>Diseño y desarrollo de actividades de control (Integra el desarrollo de controles con la evaluación de riesgos; tiene en cuenta a qué nivel se aplican las actividades; facilita la segregación de funciones).</v>
      </c>
      <c r="F58" s="69" t="str">
        <f>+IFERROR(VLOOKUP(C58,Hoja1!$A$1:$I$82,3,0),"")</f>
        <v xml:space="preserve"> El diseño de otros  sistemas de gestión (bajo normas o estándares internacionales como la ISO), se intregan de forma adecuada a la estructura de control de la entidad</v>
      </c>
      <c r="G58" s="68">
        <f>+IFERROR(VLOOKUP(C58,Hoja1!$A$1:$K$82,11,0),"")</f>
        <v>3</v>
      </c>
      <c r="H58" s="70">
        <f>+IFERROR(VLOOKUP(C58,Hoja1!$A$1:$L$82,12,0),"")</f>
        <v>3</v>
      </c>
      <c r="I58" s="59" t="str">
        <f t="shared" si="1"/>
        <v>Se encuentra presente y funciona correctamente, por lo tanto se requiere acciones o actividades  dirigidas a su mantenimiento dentro del marco de las lineas de defensa.</v>
      </c>
      <c r="J58" s="41">
        <v>44</v>
      </c>
      <c r="K58" s="60">
        <f>+VLOOKUP(C58,Hoja1!$A$1:$M$82,13,0)</f>
        <v>1</v>
      </c>
      <c r="L58" s="488"/>
      <c r="M58" s="81"/>
      <c r="N58" s="75"/>
      <c r="O58" s="75"/>
      <c r="P58" s="75"/>
      <c r="Q58" s="75"/>
      <c r="R58" s="75"/>
      <c r="S58" s="75"/>
      <c r="T58" s="38"/>
      <c r="U58" s="38"/>
      <c r="V58" s="38"/>
      <c r="W58" s="38"/>
      <c r="X58" s="38"/>
      <c r="Y58" s="38"/>
      <c r="Z58" s="38"/>
    </row>
    <row r="59" spans="1:26" ht="99.75" customHeight="1" x14ac:dyDescent="0.2">
      <c r="A59" s="38"/>
      <c r="B59" s="67">
        <f t="shared" si="0"/>
        <v>45</v>
      </c>
      <c r="C59" s="68" t="str">
        <f t="array" ref="C59">+IFERROR(INDEX(Hoja1!$A$2:$A$82,MATCH(J59,Hoja1!$H$2:$H$82,0)),"")</f>
        <v>11.1</v>
      </c>
      <c r="D59" s="69" t="str">
        <f>IFERROR(VLOOKUP(C59,Hoja1!$A$2:$H$82,4,0),"")</f>
        <v>Actividades de control</v>
      </c>
      <c r="E59" s="69" t="str">
        <f>+IFERROR(VLOOKUP(C59,Hoja1!$A$1:$J$82,10,0),"")</f>
        <v>Seleccionar y Desarrolla controles generales sobre TI para apoyar la consecución de los objetivos .</v>
      </c>
      <c r="F59" s="69" t="str">
        <f>+IFERROR(VLOOKUP(C59,Hoja1!$A$1:$I$82,3,0),"")</f>
        <v xml:space="preserve"> La entidad establece actividades de control relevantes sobre las infraestructuras tecnológicas; los procesos de gestión de la seguridad y sobre los procesos de adquisición, desarrollo y mantenimiento de tecnologías</v>
      </c>
      <c r="G59" s="68">
        <f>+IFERROR(VLOOKUP(C59,Hoja1!$A$1:$K$82,11,0),"")</f>
        <v>3</v>
      </c>
      <c r="H59" s="70">
        <f>+IFERROR(VLOOKUP(C59,Hoja1!$A$1:$L$82,12,0),"")</f>
        <v>3</v>
      </c>
      <c r="I59" s="59" t="str">
        <f t="shared" si="1"/>
        <v>Se encuentra presente y funciona correctamente, por lo tanto se requiere acciones o actividades  dirigidas a su mantenimiento dentro del marco de las lineas de defensa.</v>
      </c>
      <c r="J59" s="41">
        <v>45</v>
      </c>
      <c r="K59" s="60">
        <f>+VLOOKUP(C59,Hoja1!$A$1:$M$82,13,0)</f>
        <v>1</v>
      </c>
      <c r="L59" s="488"/>
      <c r="M59" s="81"/>
      <c r="N59" s="75"/>
      <c r="O59" s="75"/>
      <c r="P59" s="75"/>
      <c r="Q59" s="75"/>
      <c r="R59" s="75"/>
      <c r="S59" s="75"/>
      <c r="T59" s="38"/>
      <c r="U59" s="38"/>
      <c r="V59" s="38"/>
      <c r="W59" s="38"/>
      <c r="X59" s="38"/>
      <c r="Y59" s="38"/>
      <c r="Z59" s="38"/>
    </row>
    <row r="60" spans="1:26" ht="99.75" customHeight="1" x14ac:dyDescent="0.2">
      <c r="A60" s="38"/>
      <c r="B60" s="80">
        <f t="shared" si="0"/>
        <v>46</v>
      </c>
      <c r="C60" s="68" t="str">
        <f t="array" ref="C60">+IFERROR(INDEX(Hoja1!$A$2:$A$82,MATCH(J60,Hoja1!$H$2:$H$82,0)),"")</f>
        <v>11.2</v>
      </c>
      <c r="D60" s="69" t="str">
        <f>IFERROR(VLOOKUP(C60,Hoja1!$A$2:$H$82,4,0),"")</f>
        <v>Actividades de control</v>
      </c>
      <c r="E60" s="69" t="str">
        <f>+IFERROR(VLOOKUP(C60,Hoja1!$A$1:$J$82,10,0),"")</f>
        <v>Seleccionar y Desarrolla controles generales sobre TI para apoyar la consecución de los objetivos .</v>
      </c>
      <c r="F60" s="69" t="str">
        <f>+IFERROR(VLOOKUP(C60,Hoja1!$A$1:$I$82,3,0),"")</f>
        <v xml:space="preserve">  Para los proveedores de tecnología  selecciona y desarrolla actividades de control internas sobre las actividades realizadas por el proveedor de servicios</v>
      </c>
      <c r="G60" s="68">
        <f>+IFERROR(VLOOKUP(C60,Hoja1!$A$1:$K$82,11,0),"")</f>
        <v>3</v>
      </c>
      <c r="H60" s="70">
        <f>+IFERROR(VLOOKUP(C60,Hoja1!$A$1:$L$82,12,0),"")</f>
        <v>3</v>
      </c>
      <c r="I60" s="59" t="str">
        <f t="shared" si="1"/>
        <v>Se encuentra presente y funciona correctamente, por lo tanto se requiere acciones o actividades  dirigidas a su mantenimiento dentro del marco de las lineas de defensa.</v>
      </c>
      <c r="J60" s="41">
        <v>46</v>
      </c>
      <c r="K60" s="60">
        <f>+VLOOKUP(C60,Hoja1!$A$1:$M$82,13,0)</f>
        <v>1</v>
      </c>
      <c r="L60" s="488"/>
      <c r="M60" s="81"/>
      <c r="N60" s="75"/>
      <c r="O60" s="75"/>
      <c r="P60" s="75"/>
      <c r="Q60" s="75"/>
      <c r="R60" s="75"/>
      <c r="S60" s="75"/>
      <c r="T60" s="38"/>
      <c r="U60" s="38"/>
      <c r="V60" s="38"/>
      <c r="W60" s="38"/>
      <c r="X60" s="38"/>
      <c r="Y60" s="38"/>
      <c r="Z60" s="38"/>
    </row>
    <row r="61" spans="1:26" ht="99.75" customHeight="1" x14ac:dyDescent="0.2">
      <c r="A61" s="38"/>
      <c r="B61" s="67">
        <f t="shared" si="0"/>
        <v>47</v>
      </c>
      <c r="C61" s="68" t="str">
        <f t="array" ref="C61">+IFERROR(INDEX(Hoja1!$A$2:$A$82,MATCH(J61,Hoja1!$H$2:$H$82,0)),"")</f>
        <v>11.3</v>
      </c>
      <c r="D61" s="69" t="str">
        <f>IFERROR(VLOOKUP(C61,Hoja1!$A$2:$H$82,4,0),"")</f>
        <v>Actividades de control</v>
      </c>
      <c r="E61" s="69" t="str">
        <f>+IFERROR(VLOOKUP(C61,Hoja1!$A$1:$J$82,10,0),"")</f>
        <v>Seleccionar y Desarrolla controles generales sobre TI para apoyar la consecución de los objetivos .</v>
      </c>
      <c r="F61" s="69" t="str">
        <f>+IFERROR(VLOOKUP(C61,Hoja1!$A$1:$I$82,3,0),"")</f>
        <v xml:space="preserve"> Se cuenta con matrices de roles y usuarios siguiendo los principios de segregación de funciones.</v>
      </c>
      <c r="G61" s="68">
        <f>+IFERROR(VLOOKUP(C61,Hoja1!$A$1:$K$82,11,0),"")</f>
        <v>3</v>
      </c>
      <c r="H61" s="70">
        <f>+IFERROR(VLOOKUP(C61,Hoja1!$A$1:$L$82,12,0),"")</f>
        <v>3</v>
      </c>
      <c r="I61" s="59" t="str">
        <f t="shared" si="1"/>
        <v>Se encuentra presente y funciona correctamente, por lo tanto se requiere acciones o actividades  dirigidas a su mantenimiento dentro del marco de las lineas de defensa.</v>
      </c>
      <c r="J61" s="41">
        <v>47</v>
      </c>
      <c r="K61" s="60">
        <f>+VLOOKUP(C61,Hoja1!$A$1:$M$82,13,0)</f>
        <v>1</v>
      </c>
      <c r="L61" s="488"/>
      <c r="M61" s="81"/>
      <c r="N61" s="75"/>
      <c r="O61" s="75"/>
      <c r="P61" s="75"/>
      <c r="Q61" s="75"/>
      <c r="R61" s="75"/>
      <c r="S61" s="75"/>
      <c r="T61" s="38"/>
      <c r="U61" s="38"/>
      <c r="V61" s="38"/>
      <c r="W61" s="38"/>
      <c r="X61" s="38"/>
      <c r="Y61" s="38"/>
      <c r="Z61" s="38"/>
    </row>
    <row r="62" spans="1:26" ht="99.75" customHeight="1" x14ac:dyDescent="0.2">
      <c r="A62" s="38"/>
      <c r="B62" s="80">
        <f t="shared" si="0"/>
        <v>48</v>
      </c>
      <c r="C62" s="68" t="str">
        <f t="array" ref="C62">+IFERROR(INDEX(Hoja1!$A$2:$A$82,MATCH(J62,Hoja1!$H$2:$H$82,0)),"")</f>
        <v>11.4</v>
      </c>
      <c r="D62" s="69" t="str">
        <f>IFERROR(VLOOKUP(C62,Hoja1!$A$2:$H$82,4,0),"")</f>
        <v>Actividades de control</v>
      </c>
      <c r="E62" s="69" t="str">
        <f>+IFERROR(VLOOKUP(C62,Hoja1!$A$1:$J$82,10,0),"")</f>
        <v>Seleccionar y Desarrolla controles generales sobre TI para apoyar la consecución de los objetivos .</v>
      </c>
      <c r="F62" s="69" t="str">
        <f>+IFERROR(VLOOKUP(C62,Hoja1!$A$1:$I$82,3,0),"")</f>
        <v xml:space="preserve"> Se cuenta con información de la 3a línea de defensa, como evaluador independiente en relación con los controles implementados por el proveedor de servicios, para  asegurar que los riesgos relacionados se mitigan.</v>
      </c>
      <c r="G62" s="68">
        <f>+IFERROR(VLOOKUP(C62,Hoja1!$A$1:$K$82,11,0),"")</f>
        <v>3</v>
      </c>
      <c r="H62" s="70" t="str">
        <f>+IFERROR(VLOOKUP(C62,Hoja1!$A$1:$L$82,12,0),"")</f>
        <v>3.0</v>
      </c>
      <c r="I62" s="59" t="str">
        <f t="shared" si="1"/>
        <v>Se encuentra presente y funciona correctamente, por lo tanto se requiere acciones o actividades  dirigidas a su mantenimiento dentro del marco de las lineas de defensa.</v>
      </c>
      <c r="J62" s="41">
        <v>48</v>
      </c>
      <c r="K62" s="60">
        <f>+VLOOKUP(C62,Hoja1!$A$1:$M$82,13,0)</f>
        <v>1</v>
      </c>
      <c r="L62" s="488"/>
      <c r="M62" s="418"/>
      <c r="N62" s="75"/>
      <c r="O62" s="75"/>
      <c r="P62" s="75"/>
      <c r="Q62" s="75"/>
      <c r="R62" s="75"/>
      <c r="S62" s="75"/>
      <c r="T62" s="38"/>
      <c r="U62" s="38"/>
      <c r="V62" s="38"/>
      <c r="W62" s="38"/>
      <c r="X62" s="38"/>
      <c r="Y62" s="38"/>
      <c r="Z62" s="38"/>
    </row>
    <row r="63" spans="1:26" ht="99.75" customHeight="1" x14ac:dyDescent="0.2">
      <c r="A63" s="38"/>
      <c r="B63" s="67">
        <f t="shared" si="0"/>
        <v>49</v>
      </c>
      <c r="C63" s="68" t="str">
        <f t="array" ref="C63">+IFERROR(INDEX(Hoja1!$A$2:$A$82,MATCH(J63,Hoja1!$H$2:$H$82,0)),"")</f>
        <v>12.1</v>
      </c>
      <c r="D63" s="69" t="str">
        <f>IFERROR(VLOOKUP(C63,Hoja1!$A$2:$H$82,4,0),"")</f>
        <v>Actividades de control</v>
      </c>
      <c r="E63" s="69" t="str">
        <f>+IFERROR(VLOOKUP(C63,Hoja1!$A$1:$J$82,10,0),"")</f>
        <v>Despliegue de políticas y procedimientos (Establece responsabilidades sobre la ejecución de las políticas y procedimientos; Adopta medidas correctivas; Revisa las políticas y procedimientos).</v>
      </c>
      <c r="F63" s="69" t="str">
        <f>+IFERROR(VLOOKUP(C63,Hoja1!$A$1:$I$82,3,0),"")</f>
        <v xml:space="preserve"> Se evalúa la actualización de procesos, procedimientos, políticas de operación, instructivos, manuales u otras herramientas para garantizar la aplicación adecuada de las principales actividades de control.
</v>
      </c>
      <c r="G63" s="68">
        <f>+IFERROR(VLOOKUP(C63,Hoja1!$A$1:$K$82,11,0),"")</f>
        <v>3</v>
      </c>
      <c r="H63" s="70">
        <f>+IFERROR(VLOOKUP(C63,Hoja1!$A$1:$L$82,12,0),"")</f>
        <v>3</v>
      </c>
      <c r="I63" s="59" t="str">
        <f t="shared" si="1"/>
        <v>Se encuentra presente y funciona correctamente, por lo tanto se requiere acciones o actividades  dirigidas a su mantenimiento dentro del marco de las lineas de defensa.</v>
      </c>
      <c r="J63" s="41">
        <v>49</v>
      </c>
      <c r="K63" s="60">
        <f>+VLOOKUP(C63,Hoja1!$A$1:$M$82,13,0)</f>
        <v>1</v>
      </c>
      <c r="L63" s="488"/>
      <c r="M63" s="81"/>
      <c r="N63" s="75"/>
      <c r="O63" s="75"/>
      <c r="P63" s="75"/>
      <c r="Q63" s="75"/>
      <c r="R63" s="75"/>
      <c r="S63" s="75"/>
      <c r="T63" s="38"/>
      <c r="U63" s="38"/>
      <c r="V63" s="38"/>
      <c r="W63" s="38"/>
      <c r="X63" s="38"/>
      <c r="Y63" s="38"/>
      <c r="Z63" s="38"/>
    </row>
    <row r="64" spans="1:26" ht="99.75" customHeight="1" x14ac:dyDescent="0.2">
      <c r="A64" s="38"/>
      <c r="B64" s="67">
        <f t="shared" si="0"/>
        <v>50</v>
      </c>
      <c r="C64" s="68" t="str">
        <f t="array" ref="C64">+IFERROR(INDEX(Hoja1!$A$2:$A$82,MATCH(J64,Hoja1!$H$2:$H$82,0)),"")</f>
        <v>12.2</v>
      </c>
      <c r="D64" s="69" t="str">
        <f>IFERROR(VLOOKUP(C64,Hoja1!$A$2:$H$82,4,0),"")</f>
        <v>Actividades de control</v>
      </c>
      <c r="E64" s="69" t="str">
        <f>+IFERROR(VLOOKUP(C64,Hoja1!$A$1:$J$82,10,0),"")</f>
        <v>Despliegue de políticas y procedimientos (Establece responsabilidades sobre la ejecución de las políticas y procedimientos; Adopta medidas correctivas; Revisa las políticas y procedimientos).</v>
      </c>
      <c r="F64" s="69" t="str">
        <f>+IFERROR(VLOOKUP(C64,Hoja1!$A$1:$I$82,3,0),"")</f>
        <v xml:space="preserve"> El diseño de controles se evalúa frente a la gestión del riesgo</v>
      </c>
      <c r="G64" s="68">
        <f>+IFERROR(VLOOKUP(C64,Hoja1!$A$1:$K$82,11,0),"")</f>
        <v>3</v>
      </c>
      <c r="H64" s="70">
        <f>+IFERROR(VLOOKUP(C64,Hoja1!$A$1:$L$82,12,0),"")</f>
        <v>3</v>
      </c>
      <c r="I64" s="59" t="str">
        <f t="shared" si="1"/>
        <v>Se encuentra presente y funciona correctamente, por lo tanto se requiere acciones o actividades  dirigidas a su mantenimiento dentro del marco de las lineas de defensa.</v>
      </c>
      <c r="J64" s="41">
        <v>50</v>
      </c>
      <c r="K64" s="60">
        <f>+VLOOKUP(C64,Hoja1!$A$1:$M$82,13,0)</f>
        <v>1</v>
      </c>
      <c r="L64" s="488"/>
      <c r="M64" s="81"/>
      <c r="N64" s="75"/>
      <c r="O64" s="75"/>
      <c r="P64" s="75"/>
      <c r="Q64" s="75"/>
      <c r="R64" s="75"/>
      <c r="S64" s="75"/>
      <c r="T64" s="38"/>
      <c r="U64" s="38"/>
      <c r="V64" s="38"/>
      <c r="W64" s="38"/>
      <c r="X64" s="38"/>
      <c r="Y64" s="38"/>
      <c r="Z64" s="38"/>
    </row>
    <row r="65" spans="1:26" ht="99.75" customHeight="1" x14ac:dyDescent="0.2">
      <c r="A65" s="38"/>
      <c r="B65" s="67">
        <f t="shared" si="0"/>
        <v>51</v>
      </c>
      <c r="C65" s="68" t="str">
        <f t="array" ref="C65">+IFERROR(INDEX(Hoja1!$A$2:$A$82,MATCH(J65,Hoja1!$H$2:$H$82,0)),"")</f>
        <v>12.3</v>
      </c>
      <c r="D65" s="69" t="str">
        <f>IFERROR(VLOOKUP(C65,Hoja1!$A$2:$H$82,4,0),"")</f>
        <v>Actividades de control</v>
      </c>
      <c r="E65" s="69" t="str">
        <f>+IFERROR(VLOOKUP(C65,Hoja1!$A$1:$J$82,10,0),"")</f>
        <v>Despliegue de políticas y procedimientos (Establece responsabilidades sobre la ejecución de las políticas y procedimientos; Adopta medidas correctivas; Revisa las políticas y procedimientos).</v>
      </c>
      <c r="F65" s="69" t="str">
        <f>+IFERROR(VLOOKUP(C65,Hoja1!$A$1:$I$82,3,0),"")</f>
        <v xml:space="preserve"> Monitoreo a los riesgos acorde con la política de administración de riesgo establecida para la entidad.</v>
      </c>
      <c r="G65" s="68">
        <f>+IFERROR(VLOOKUP(C65,Hoja1!$A$1:$K$82,11,0),"")</f>
        <v>3</v>
      </c>
      <c r="H65" s="70">
        <f>+IFERROR(VLOOKUP(C65,Hoja1!$A$1:$L$82,12,0),"")</f>
        <v>3</v>
      </c>
      <c r="I65" s="59" t="str">
        <f t="shared" si="1"/>
        <v>Se encuentra presente y funciona correctamente, por lo tanto se requiere acciones o actividades  dirigidas a su mantenimiento dentro del marco de las lineas de defensa.</v>
      </c>
      <c r="J65" s="41">
        <v>51</v>
      </c>
      <c r="K65" s="60">
        <f>+VLOOKUP(C65,Hoja1!$A$1:$M$82,13,0)</f>
        <v>1</v>
      </c>
      <c r="L65" s="488"/>
      <c r="M65" s="81"/>
      <c r="N65" s="75"/>
      <c r="O65" s="75"/>
      <c r="P65" s="75"/>
      <c r="Q65" s="75"/>
      <c r="R65" s="75"/>
      <c r="S65" s="75"/>
      <c r="T65" s="38"/>
      <c r="U65" s="38"/>
      <c r="V65" s="38"/>
      <c r="W65" s="38"/>
      <c r="X65" s="38"/>
      <c r="Y65" s="38"/>
      <c r="Z65" s="38"/>
    </row>
    <row r="66" spans="1:26" ht="99.75" customHeight="1" x14ac:dyDescent="0.2">
      <c r="A66" s="38"/>
      <c r="B66" s="80">
        <f t="shared" si="0"/>
        <v>52</v>
      </c>
      <c r="C66" s="68" t="str">
        <f t="array" ref="C66">+IFERROR(INDEX(Hoja1!$A$2:$A$82,MATCH(J66,Hoja1!$H$2:$H$82,0)),"")</f>
        <v>12.4</v>
      </c>
      <c r="D66" s="69" t="str">
        <f>IFERROR(VLOOKUP(C66,Hoja1!$A$2:$H$82,4,0),"")</f>
        <v>Actividades de control</v>
      </c>
      <c r="E66" s="69" t="str">
        <f>+IFERROR(VLOOKUP(C66,Hoja1!$A$1:$J$82,10,0),"")</f>
        <v>Despliegue de políticas y procedimientos (Establece responsabilidades sobre la ejecución de las políticas y procedimientos; Adopta medidas correctivas; Revisa las políticas y procedimientos).</v>
      </c>
      <c r="F66" s="69" t="str">
        <f>+IFERROR(VLOOKUP(C66,Hoja1!$A$1:$I$82,3,0),"")</f>
        <v>Verificación de que los responsables estén ejecutando los controles tal como han sido diseñados</v>
      </c>
      <c r="G66" s="68">
        <f>+IFERROR(VLOOKUP(C66,Hoja1!$A$1:$K$82,11,0),"")</f>
        <v>3</v>
      </c>
      <c r="H66" s="70">
        <f>+IFERROR(VLOOKUP(C66,Hoja1!$A$1:$L$82,12,0),"")</f>
        <v>3</v>
      </c>
      <c r="I66" s="59" t="str">
        <f t="shared" si="1"/>
        <v>Se encuentra presente y funciona correctamente, por lo tanto se requiere acciones o actividades  dirigidas a su mantenimiento dentro del marco de las lineas de defensa.</v>
      </c>
      <c r="J66" s="41">
        <v>52</v>
      </c>
      <c r="K66" s="60">
        <f>+VLOOKUP(C66,Hoja1!$A$1:$M$82,13,0)</f>
        <v>1</v>
      </c>
      <c r="L66" s="488"/>
      <c r="M66" s="81"/>
      <c r="N66" s="75"/>
      <c r="O66" s="75"/>
      <c r="P66" s="75"/>
      <c r="Q66" s="75"/>
      <c r="R66" s="75"/>
      <c r="S66" s="75"/>
      <c r="T66" s="38"/>
      <c r="U66" s="38"/>
      <c r="V66" s="38"/>
      <c r="W66" s="38"/>
      <c r="X66" s="38"/>
      <c r="Y66" s="38"/>
      <c r="Z66" s="38"/>
    </row>
    <row r="67" spans="1:26" ht="99.75" customHeight="1" x14ac:dyDescent="0.2">
      <c r="A67" s="38"/>
      <c r="B67" s="67">
        <f t="shared" si="0"/>
        <v>53</v>
      </c>
      <c r="C67" s="68" t="str">
        <f t="array" ref="C67">+IFERROR(INDEX(Hoja1!$A$2:$A$82,MATCH(J67,Hoja1!$H$2:$H$82,0)),"")</f>
        <v>12.5</v>
      </c>
      <c r="D67" s="69" t="str">
        <f>IFERROR(VLOOKUP(C67,Hoja1!$A$2:$H$82,4,0),"")</f>
        <v>Actividades de control</v>
      </c>
      <c r="E67" s="69" t="str">
        <f>+IFERROR(VLOOKUP(C67,Hoja1!$A$1:$J$82,10,0),"")</f>
        <v>Despliegue de políticas y procedimientos (Establece responsabilidades sobre la ejecución de las políticas y procedimientos; Adopta medidas correctivas; Revisa las políticas y procedimientos).</v>
      </c>
      <c r="F67" s="69" t="str">
        <f>+IFERROR(VLOOKUP(C67,Hoja1!$A$1:$I$82,3,0),"")</f>
        <v xml:space="preserve"> Se evalúa la adecuación de los controles a las especificidades de cada proceso, considerando cambios en regulaciones, estructuras internas u otros aspectos que determinen cambios en su diseño</v>
      </c>
      <c r="G67" s="68">
        <f>+IFERROR(VLOOKUP(C67,Hoja1!$A$1:$K$82,11,0),"")</f>
        <v>3</v>
      </c>
      <c r="H67" s="70">
        <f>+IFERROR(VLOOKUP(C67,Hoja1!$A$1:$L$82,12,0),"")</f>
        <v>3</v>
      </c>
      <c r="I67" s="59" t="str">
        <f t="shared" si="1"/>
        <v>Se encuentra presente y funciona correctamente, por lo tanto se requiere acciones o actividades  dirigidas a su mantenimiento dentro del marco de las lineas de defensa.</v>
      </c>
      <c r="J67" s="41">
        <v>53</v>
      </c>
      <c r="K67" s="60">
        <f>+VLOOKUP(C67,Hoja1!$A$1:$M$82,13,0)</f>
        <v>1</v>
      </c>
      <c r="L67" s="491"/>
      <c r="M67" s="81"/>
      <c r="N67" s="75"/>
      <c r="O67" s="75"/>
      <c r="P67" s="75"/>
      <c r="Q67" s="75"/>
      <c r="R67" s="75"/>
      <c r="S67" s="75"/>
      <c r="T67" s="38"/>
      <c r="U67" s="38"/>
      <c r="V67" s="38"/>
      <c r="W67" s="38"/>
      <c r="X67" s="38"/>
      <c r="Y67" s="38"/>
      <c r="Z67" s="38"/>
    </row>
    <row r="68" spans="1:26" ht="221.25" customHeight="1" x14ac:dyDescent="0.2">
      <c r="A68" s="38"/>
      <c r="B68" s="80">
        <f t="shared" si="0"/>
        <v>54</v>
      </c>
      <c r="C68" s="68" t="str">
        <f t="array" ref="C68">+IFERROR(INDEX(Hoja1!$A$2:$A$82,MATCH(J68,Hoja1!$H$2:$H$82,0)),"")</f>
        <v>13.4</v>
      </c>
      <c r="D68" s="69" t="str">
        <f>IFERROR(VLOOKUP(C68,Hoja1!$A$2:$H$82,4,0),"")</f>
        <v>Info y Comunicación</v>
      </c>
      <c r="E68" s="69" t="str">
        <f>+IFERROR(VLOOKUP(C68,Hoja1!$A$1:$J$82,10,0),"")</f>
        <v>Utilización de información relevante (Identifica requisitos de información; Capta fuentes de datos internas y externas; Procesa datos relevantes y los transforma en información).</v>
      </c>
      <c r="F68" s="69" t="str">
        <f>+IFERROR(VLOOKUP(C68,Hoja1!$A$1:$I$82,3,0),"")</f>
        <v>La entidad ha desarrollado e implementado actividades de control sobre la integridad, confidencialidad y disponibilidad de los datos e información definidos como relevantes</v>
      </c>
      <c r="G68" s="68">
        <f>+IFERROR(VLOOKUP(C68,Hoja1!$A$1:$K$82,11,0),"")</f>
        <v>3</v>
      </c>
      <c r="H68" s="70">
        <f>+IFERROR(VLOOKUP(C68,Hoja1!$A$1:$L$82,12,0),"")</f>
        <v>2</v>
      </c>
      <c r="I68" s="59" t="str">
        <f t="shared" si="1"/>
        <v>Se encuentra presente y funcionando, pero requiere acciones dirigidas a fortalecer  o mejorar su diseño y/o ejecucion.</v>
      </c>
      <c r="J68" s="41">
        <v>54</v>
      </c>
      <c r="K68" s="60">
        <f>+VLOOKUP(C68,Hoja1!$A$1:$M$82,13,0)</f>
        <v>0.5</v>
      </c>
      <c r="L68" s="492">
        <f>+AVERAGE(K68:K81)</f>
        <v>0.9285714285714286</v>
      </c>
      <c r="M68" s="88" t="s">
        <v>665</v>
      </c>
      <c r="N68" s="71" t="s">
        <v>666</v>
      </c>
      <c r="O68" s="75" t="s">
        <v>136</v>
      </c>
      <c r="P68" s="74">
        <v>45290</v>
      </c>
      <c r="Q68" s="75" t="s">
        <v>137</v>
      </c>
      <c r="R68" s="391" t="s">
        <v>138</v>
      </c>
      <c r="S68" s="77">
        <v>1</v>
      </c>
      <c r="T68" s="38"/>
      <c r="U68" s="38"/>
      <c r="V68" s="38"/>
      <c r="W68" s="38"/>
      <c r="X68" s="38"/>
      <c r="Y68" s="38"/>
      <c r="Z68" s="38"/>
    </row>
    <row r="69" spans="1:26" ht="253.5" customHeight="1" x14ac:dyDescent="0.2">
      <c r="A69" s="38"/>
      <c r="B69" s="67">
        <f t="shared" si="0"/>
        <v>55</v>
      </c>
      <c r="C69" s="68" t="str">
        <f t="array" ref="C69">+IFERROR(INDEX(Hoja1!$A$2:$A$82,MATCH(J69,Hoja1!$H$2:$H$82,0)),"")</f>
        <v>14.2</v>
      </c>
      <c r="D69" s="69" t="str">
        <f>IFERROR(VLOOKUP(C69,Hoja1!$A$2:$H$82,4,0),"")</f>
        <v>Info y Comunicación</v>
      </c>
      <c r="E69" s="69" t="str">
        <f>+IFERROR(VLOOKUP(C69,Hoja1!$A$1:$J$82,10,0),"")</f>
        <v>Comunicación Interna (Se comunica con el Comité Institucional de Coordinación de Control Interno o su equivalente; Facilita líneas de comunicación en todos los niveles; Selecciona el método de comunicación pertinente).</v>
      </c>
      <c r="F69" s="69" t="str">
        <f>+IFERROR(VLOOKUP(C69,Hoja1!$A$1:$I$82,3,0),"")</f>
        <v>La entidad cuenta con políticas de operación relacionadas con la administración de la información (niveles de autoridad y responsabilidad</v>
      </c>
      <c r="G69" s="68">
        <f>+IFERROR(VLOOKUP(C69,Hoja1!$A$1:$K$82,11,0),"")</f>
        <v>3</v>
      </c>
      <c r="H69" s="70">
        <f>+IFERROR(VLOOKUP(C69,Hoja1!$A$1:$L$82,12,0),"")</f>
        <v>2</v>
      </c>
      <c r="I69" s="59" t="str">
        <f t="shared" si="1"/>
        <v>Se encuentra presente y funcionando, pero requiere acciones dirigidas a fortalecer  o mejorar su diseño y/o ejecucion.</v>
      </c>
      <c r="J69" s="41">
        <v>55</v>
      </c>
      <c r="K69" s="60">
        <f>+VLOOKUP(C69,Hoja1!$A$1:$M$82,13,0)</f>
        <v>0.5</v>
      </c>
      <c r="L69" s="488"/>
      <c r="M69" s="82"/>
      <c r="N69" s="71"/>
      <c r="O69" s="73">
        <v>44411</v>
      </c>
      <c r="P69" s="73">
        <v>44772</v>
      </c>
      <c r="Q69" s="75" t="s">
        <v>137</v>
      </c>
      <c r="R69" s="89" t="s">
        <v>139</v>
      </c>
      <c r="S69" s="77">
        <v>0.25</v>
      </c>
      <c r="T69" s="38"/>
      <c r="U69" s="38"/>
      <c r="V69" s="38"/>
      <c r="W69" s="38"/>
      <c r="X69" s="38"/>
      <c r="Y69" s="38"/>
      <c r="Z69" s="38"/>
    </row>
    <row r="70" spans="1:26" ht="99.75" customHeight="1" x14ac:dyDescent="0.2">
      <c r="A70" s="38"/>
      <c r="B70" s="67">
        <f t="shared" si="0"/>
        <v>56</v>
      </c>
      <c r="C70" s="68" t="str">
        <f t="array" ref="C70">+IFERROR(INDEX(Hoja1!$A$2:$A$82,MATCH(J70,Hoja1!$H$2:$H$82,0)),"")</f>
        <v>13.1</v>
      </c>
      <c r="D70" s="69" t="str">
        <f>IFERROR(VLOOKUP(C70,Hoja1!$A$2:$H$82,4,0),"")</f>
        <v>Info y Comunicación</v>
      </c>
      <c r="E70" s="69" t="str">
        <f>+IFERROR(VLOOKUP(C70,Hoja1!$A$1:$J$82,10,0),"")</f>
        <v>Utilización de información relevante (Identifica requisitos de información; Capta fuentes de datos internas y externas; Procesa datos relevantes y los transforma en información).</v>
      </c>
      <c r="F70" s="69" t="str">
        <f>+IFERROR(VLOOKUP(C70,Hoja1!$A$1:$I$82,3,0),"")</f>
        <v>La entidad ha diseñado sistemas de información para capturar y procesar datos y transformarlos en información para alcanzar los requerimientos de información definidos</v>
      </c>
      <c r="G70" s="68">
        <f>+IFERROR(VLOOKUP(C70,Hoja1!$A$1:$K$82,11,0),"")</f>
        <v>3</v>
      </c>
      <c r="H70" s="70">
        <f>+IFERROR(VLOOKUP(C70,Hoja1!$A$1:$L$82,12,0),"")</f>
        <v>3</v>
      </c>
      <c r="I70" s="59" t="str">
        <f t="shared" si="1"/>
        <v>Se encuentra presente y funciona correctamente, por lo tanto se requiere acciones o actividades  dirigidas a su mantenimiento dentro del marco de las lineas de defensa.</v>
      </c>
      <c r="J70" s="41">
        <v>56</v>
      </c>
      <c r="K70" s="60">
        <f>+VLOOKUP(C70,Hoja1!$A$1:$M$82,13,0)</f>
        <v>1</v>
      </c>
      <c r="L70" s="488"/>
      <c r="M70" s="82"/>
      <c r="N70" s="90"/>
      <c r="O70" s="75"/>
      <c r="P70" s="75"/>
      <c r="Q70" s="75"/>
      <c r="R70" s="75" t="s">
        <v>140</v>
      </c>
      <c r="S70" s="75"/>
      <c r="T70" s="38"/>
      <c r="U70" s="38"/>
      <c r="V70" s="38"/>
      <c r="W70" s="38"/>
      <c r="X70" s="38"/>
      <c r="Y70" s="38"/>
      <c r="Z70" s="38"/>
    </row>
    <row r="71" spans="1:26" ht="99.75" customHeight="1" x14ac:dyDescent="0.2">
      <c r="A71" s="38"/>
      <c r="B71" s="67">
        <f t="shared" si="0"/>
        <v>57</v>
      </c>
      <c r="C71" s="68" t="str">
        <f t="array" ref="C71">+IFERROR(INDEX(Hoja1!$A$2:$A$82,MATCH(J71,Hoja1!$H$2:$H$82,0)),"")</f>
        <v>13.2</v>
      </c>
      <c r="D71" s="69" t="str">
        <f>IFERROR(VLOOKUP(C71,Hoja1!$A$2:$H$82,4,0),"")</f>
        <v>Info y Comunicación</v>
      </c>
      <c r="E71" s="69" t="str">
        <f>+IFERROR(VLOOKUP(C71,Hoja1!$A$1:$J$82,10,0),"")</f>
        <v>Utilización de información relevante (Identifica requisitos de información; Capta fuentes de datos internas y externas; Procesa datos relevantes y los transforma en información).</v>
      </c>
      <c r="F71" s="69" t="str">
        <f>+IFERROR(VLOOKUP(C71,Hoja1!$A$1:$I$82,3,0),"")</f>
        <v xml:space="preserve"> La entidad cuenta con el inventario de información relevante (interno/externa) y cuenta con un mecanismo que permita su actualización</v>
      </c>
      <c r="G71" s="68">
        <f>+IFERROR(VLOOKUP(C71,Hoja1!$A$1:$K$82,11,0),"")</f>
        <v>3</v>
      </c>
      <c r="H71" s="70" t="str">
        <f>+IFERROR(VLOOKUP(C71,Hoja1!$A$1:$L$82,12,0),"")</f>
        <v>2.0</v>
      </c>
      <c r="I71" s="59" t="str">
        <f t="shared" si="1"/>
        <v>Se encuentra presente y funciona correctamente, por lo tanto se requiere acciones o actividades  dirigidas a su mantenimiento dentro del marco de las lineas de defensa.</v>
      </c>
      <c r="J71" s="41">
        <v>57</v>
      </c>
      <c r="K71" s="60">
        <f>+VLOOKUP(C71,Hoja1!$A$1:$M$82,13,0)</f>
        <v>1</v>
      </c>
      <c r="L71" s="488"/>
      <c r="M71" s="82" t="s">
        <v>689</v>
      </c>
      <c r="N71" s="75"/>
      <c r="O71" s="417">
        <v>44915</v>
      </c>
      <c r="P71" s="417">
        <v>45260</v>
      </c>
      <c r="Q71" s="75"/>
      <c r="R71" s="75"/>
      <c r="S71" s="75"/>
      <c r="T71" s="38"/>
      <c r="U71" s="38"/>
      <c r="V71" s="38"/>
      <c r="W71" s="38"/>
      <c r="X71" s="38"/>
      <c r="Y71" s="38"/>
      <c r="Z71" s="38"/>
    </row>
    <row r="72" spans="1:26" ht="99.75" customHeight="1" x14ac:dyDescent="0.2">
      <c r="A72" s="38"/>
      <c r="B72" s="80">
        <f t="shared" si="0"/>
        <v>58</v>
      </c>
      <c r="C72" s="68" t="str">
        <f t="array" ref="C72">+IFERROR(INDEX(Hoja1!$A$2:$A$82,MATCH(J72,Hoja1!$H$2:$H$82,0)),"")</f>
        <v>13.3</v>
      </c>
      <c r="D72" s="69" t="str">
        <f>IFERROR(VLOOKUP(C72,Hoja1!$A$2:$H$82,4,0),"")</f>
        <v>Info y Comunicación</v>
      </c>
      <c r="E72" s="69" t="str">
        <f>+IFERROR(VLOOKUP(C72,Hoja1!$A$1:$J$82,10,0),"")</f>
        <v>Utilización de información relevante (Identifica requisitos de información; Capta fuentes de datos internas y externas; Procesa datos relevantes y los transforma en información).</v>
      </c>
      <c r="F72" s="69" t="str">
        <f>+IFERROR(VLOOKUP(C72,Hoja1!$A$1:$I$82,3,0),"")</f>
        <v>La entidad considera un ámbito amplio de fuentes de datos (internas y externas), para la captura y procesamiento posterior de información clave para la consecución de metas y objetivos</v>
      </c>
      <c r="G72" s="68">
        <f>+IFERROR(VLOOKUP(C72,Hoja1!$A$1:$K$82,11,0),"")</f>
        <v>3</v>
      </c>
      <c r="H72" s="70">
        <f>+IFERROR(VLOOKUP(C72,Hoja1!$A$1:$L$82,12,0),"")</f>
        <v>3</v>
      </c>
      <c r="I72" s="59" t="str">
        <f t="shared" si="1"/>
        <v>Se encuentra presente y funciona correctamente, por lo tanto se requiere acciones o actividades  dirigidas a su mantenimiento dentro del marco de las lineas de defensa.</v>
      </c>
      <c r="J72" s="41">
        <v>58</v>
      </c>
      <c r="K72" s="60">
        <f>+VLOOKUP(C72,Hoja1!$A$1:$M$82,13,0)</f>
        <v>1</v>
      </c>
      <c r="L72" s="488"/>
      <c r="M72" s="81"/>
      <c r="N72" s="75"/>
      <c r="O72" s="75"/>
      <c r="P72" s="75"/>
      <c r="Q72" s="75"/>
      <c r="R72" s="75"/>
      <c r="S72" s="75"/>
      <c r="T72" s="38"/>
      <c r="U72" s="38"/>
      <c r="V72" s="38"/>
      <c r="W72" s="38"/>
      <c r="X72" s="38"/>
      <c r="Y72" s="38"/>
      <c r="Z72" s="38"/>
    </row>
    <row r="73" spans="1:26" ht="99.75" customHeight="1" x14ac:dyDescent="0.2">
      <c r="A73" s="38"/>
      <c r="B73" s="67">
        <f t="shared" si="0"/>
        <v>59</v>
      </c>
      <c r="C73" s="68" t="str">
        <f t="array" ref="C73">+IFERROR(INDEX(Hoja1!$A$2:$A$82,MATCH(J73,Hoja1!$H$2:$H$82,0)),"")</f>
        <v>14.1</v>
      </c>
      <c r="D73" s="69" t="str">
        <f>IFERROR(VLOOKUP(C73,Hoja1!$A$2:$H$82,4,0),"")</f>
        <v>Info y Comunicación</v>
      </c>
      <c r="E73" s="69" t="str">
        <f>+IFERROR(VLOOKUP(C73,Hoja1!$A$1:$J$82,10,0),"")</f>
        <v>Comunicación Interna (Se comunica con el Comité Institucional de Coordinación de Control Interno o su equivalente; Facilita líneas de comunicación en todos los niveles; Selecciona el método de comunicación pertinente).</v>
      </c>
      <c r="F73" s="69" t="str">
        <f>+IFERROR(VLOOKUP(C73,Hoja1!$A$1:$I$82,3,0),"")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3" s="68">
        <f>+IFERROR(VLOOKUP(C73,Hoja1!$A$1:$K$82,11,0),"")</f>
        <v>3</v>
      </c>
      <c r="H73" s="70">
        <f>+IFERROR(VLOOKUP(C73,Hoja1!$A$1:$L$82,12,0),"")</f>
        <v>3</v>
      </c>
      <c r="I73" s="59" t="str">
        <f t="shared" si="1"/>
        <v>Se encuentra presente y funciona correctamente, por lo tanto se requiere acciones o actividades  dirigidas a su mantenimiento dentro del marco de las lineas de defensa.</v>
      </c>
      <c r="J73" s="41">
        <v>59</v>
      </c>
      <c r="K73" s="60">
        <f>+VLOOKUP(C73,Hoja1!$A$1:$M$82,13,0)</f>
        <v>1</v>
      </c>
      <c r="L73" s="488"/>
      <c r="M73" s="81"/>
      <c r="N73" s="75"/>
      <c r="O73" s="75"/>
      <c r="P73" s="75"/>
      <c r="Q73" s="75"/>
      <c r="R73" s="75"/>
      <c r="S73" s="75"/>
      <c r="T73" s="38"/>
      <c r="U73" s="38"/>
      <c r="V73" s="38"/>
      <c r="W73" s="38"/>
      <c r="X73" s="38"/>
      <c r="Y73" s="38"/>
      <c r="Z73" s="38"/>
    </row>
    <row r="74" spans="1:26" ht="99.75" customHeight="1" x14ac:dyDescent="0.2">
      <c r="A74" s="38"/>
      <c r="B74" s="80">
        <f t="shared" si="0"/>
        <v>60</v>
      </c>
      <c r="C74" s="68" t="str">
        <f t="array" ref="C74">+IFERROR(INDEX(Hoja1!$A$2:$A$82,MATCH(J74,Hoja1!$H$2:$H$82,0)),"")</f>
        <v>14.3</v>
      </c>
      <c r="D74" s="69" t="str">
        <f>IFERROR(VLOOKUP(C74,Hoja1!$A$2:$H$82,4,0),"")</f>
        <v>Info y Comunicación</v>
      </c>
      <c r="E74" s="69" t="str">
        <f>+IFERROR(VLOOKUP(C74,Hoja1!$A$1:$J$82,10,0),"")</f>
        <v>Comunicación Interna (Se comunica con el Comité Institucional de Coordinación de Control Interno o su equivalente; Facilita líneas de comunicación en todos los niveles; Selecciona el método de comunicación pertinente).</v>
      </c>
      <c r="F74" s="69" t="str">
        <f>+IFERROR(VLOOKUP(C74,Hoja1!$A$1:$I$82,3,0),"")</f>
        <v>La entidad cuenta con canales de información internos para la denuncia anónima o confidencial de posibles situaciones irregulares y se cuenta con mecanismos específicos para su manejo, de manera tal que generen la confianza para utilizarlos</v>
      </c>
      <c r="G74" s="68">
        <f>+IFERROR(VLOOKUP(C74,Hoja1!$A$1:$K$82,11,0),"")</f>
        <v>3</v>
      </c>
      <c r="H74" s="70">
        <f>+IFERROR(VLOOKUP(C74,Hoja1!$A$1:$L$82,12,0),"")</f>
        <v>3</v>
      </c>
      <c r="I74" s="59" t="str">
        <f t="shared" si="1"/>
        <v>Se encuentra presente y funciona correctamente, por lo tanto se requiere acciones o actividades  dirigidas a su mantenimiento dentro del marco de las lineas de defensa.</v>
      </c>
      <c r="J74" s="41">
        <v>60</v>
      </c>
      <c r="K74" s="60">
        <f>+VLOOKUP(C74,Hoja1!$A$1:$M$82,13,0)</f>
        <v>1</v>
      </c>
      <c r="L74" s="488"/>
      <c r="M74" s="81"/>
      <c r="N74" s="75"/>
      <c r="O74" s="75"/>
      <c r="P74" s="75"/>
      <c r="Q74" s="75"/>
      <c r="R74" s="75"/>
      <c r="S74" s="75"/>
      <c r="T74" s="38"/>
      <c r="U74" s="38"/>
      <c r="V74" s="38"/>
      <c r="W74" s="38"/>
      <c r="X74" s="38"/>
      <c r="Y74" s="38"/>
      <c r="Z74" s="38"/>
    </row>
    <row r="75" spans="1:26" ht="99.75" customHeight="1" x14ac:dyDescent="0.2">
      <c r="A75" s="38"/>
      <c r="B75" s="67">
        <f t="shared" si="0"/>
        <v>61</v>
      </c>
      <c r="C75" s="68" t="str">
        <f t="array" ref="C75">+IFERROR(INDEX(Hoja1!$A$2:$A$82,MATCH(J75,Hoja1!$H$2:$H$82,0)),"")</f>
        <v>14.4</v>
      </c>
      <c r="D75" s="69" t="str">
        <f>IFERROR(VLOOKUP(C75,Hoja1!$A$2:$H$82,4,0),"")</f>
        <v>Info y Comunicación</v>
      </c>
      <c r="E75" s="69" t="str">
        <f>+IFERROR(VLOOKUP(C75,Hoja1!$A$1:$J$82,10,0),"")</f>
        <v>Comunicación Interna (Se comunica con el Comité Institucional de Coordinación de Control Interno o su equivalente; Facilita líneas de comunicación en todos los niveles; Selecciona el método de comunicación pertinente).</v>
      </c>
      <c r="F75" s="69" t="str">
        <f>+IFERROR(VLOOKUP(C75,Hoja1!$A$1:$I$82,3,0),"")</f>
        <v>La entidad establece e implementa políticas y procedimientos para facilitar una comunicación interna efectiva</v>
      </c>
      <c r="G75" s="68">
        <f>+IFERROR(VLOOKUP(C75,Hoja1!$A$1:$K$82,11,0),"")</f>
        <v>3</v>
      </c>
      <c r="H75" s="70">
        <f>+IFERROR(VLOOKUP(C75,Hoja1!$A$1:$L$82,12,0),"")</f>
        <v>3</v>
      </c>
      <c r="I75" s="59" t="str">
        <f t="shared" si="1"/>
        <v>Se encuentra presente y funciona correctamente, por lo tanto se requiere acciones o actividades  dirigidas a su mantenimiento dentro del marco de las lineas de defensa.</v>
      </c>
      <c r="J75" s="41">
        <v>61</v>
      </c>
      <c r="K75" s="60">
        <f>+VLOOKUP(C75,Hoja1!$A$1:$M$82,13,0)</f>
        <v>1</v>
      </c>
      <c r="L75" s="488"/>
      <c r="M75" s="81"/>
      <c r="N75" s="75"/>
      <c r="O75" s="75"/>
      <c r="P75" s="75"/>
      <c r="Q75" s="75"/>
      <c r="R75" s="75"/>
      <c r="S75" s="75"/>
      <c r="T75" s="38"/>
      <c r="U75" s="38"/>
      <c r="V75" s="38"/>
      <c r="W75" s="38"/>
      <c r="X75" s="38"/>
      <c r="Y75" s="38"/>
      <c r="Z75" s="38"/>
    </row>
    <row r="76" spans="1:26" ht="99.75" customHeight="1" x14ac:dyDescent="0.2">
      <c r="A76" s="38"/>
      <c r="B76" s="67">
        <f t="shared" si="0"/>
        <v>62</v>
      </c>
      <c r="C76" s="68" t="str">
        <f t="array" ref="C76">+IFERROR(INDEX(Hoja1!$A$2:$A$82,MATCH(J76,Hoja1!$H$2:$H$82,0)),"")</f>
        <v>15.1</v>
      </c>
      <c r="D76" s="69" t="str">
        <f>IFERROR(VLOOKUP(C76,Hoja1!$A$2:$H$82,4,0),"")</f>
        <v>Info y Comunicación</v>
      </c>
      <c r="E76" s="69" t="str">
        <f>+IFERROR(VLOOKUP(C76,Hoja1!$A$1:$J$82,10,0),"")</f>
        <v>Comunicación con el exterior (Se comunica con los grupos de valor y con terceros externos interesados; Facilita líneas de comunicación).</v>
      </c>
      <c r="F76" s="69" t="str">
        <f>+IFERROR(VLOOKUP(C76,Hoja1!$A$1:$I$82,3,0),"")</f>
        <v>La entidad desarrolla e implementa controles que facilitan la comunicación externa, la cual incluye  políticas y procedimientos. 
Incluye contratistas y proveedores de servicios tercerizados (cuando aplique).</v>
      </c>
      <c r="G76" s="68">
        <f>+IFERROR(VLOOKUP(C76,Hoja1!$A$1:$K$82,11,0),"")</f>
        <v>3</v>
      </c>
      <c r="H76" s="70">
        <f>+IFERROR(VLOOKUP(C76,Hoja1!$A$1:$L$82,12,0),"")</f>
        <v>3</v>
      </c>
      <c r="I76" s="59" t="str">
        <f t="shared" si="1"/>
        <v>Se encuentra presente y funciona correctamente, por lo tanto se requiere acciones o actividades  dirigidas a su mantenimiento dentro del marco de las lineas de defensa.</v>
      </c>
      <c r="J76" s="41">
        <v>62</v>
      </c>
      <c r="K76" s="60">
        <f>+VLOOKUP(C76,Hoja1!$A$1:$M$82,13,0)</f>
        <v>1</v>
      </c>
      <c r="L76" s="488"/>
      <c r="M76" s="81"/>
      <c r="N76" s="75"/>
      <c r="O76" s="75"/>
      <c r="P76" s="75"/>
      <c r="Q76" s="75"/>
      <c r="R76" s="75"/>
      <c r="S76" s="75"/>
      <c r="T76" s="38"/>
      <c r="U76" s="38"/>
      <c r="V76" s="38"/>
      <c r="W76" s="38"/>
      <c r="X76" s="38"/>
      <c r="Y76" s="38"/>
      <c r="Z76" s="38"/>
    </row>
    <row r="77" spans="1:26" ht="99.75" customHeight="1" x14ac:dyDescent="0.2">
      <c r="A77" s="38"/>
      <c r="B77" s="67">
        <f t="shared" si="0"/>
        <v>63</v>
      </c>
      <c r="C77" s="68" t="str">
        <f t="array" ref="C77">+IFERROR(INDEX(Hoja1!$A$2:$A$82,MATCH(J77,Hoja1!$H$2:$H$82,0)),"")</f>
        <v>15.2</v>
      </c>
      <c r="D77" s="69" t="str">
        <f>IFERROR(VLOOKUP(C77,Hoja1!$A$2:$H$82,4,0),"")</f>
        <v>Info y Comunicación</v>
      </c>
      <c r="E77" s="69" t="str">
        <f>+IFERROR(VLOOKUP(C77,Hoja1!$A$1:$J$82,10,0),"")</f>
        <v>Comunicación con el exterior (Se comunica con los grupos de valor y con terceros externos interesados; Facilita líneas de comunicación).</v>
      </c>
      <c r="F77" s="69" t="str">
        <f>+IFERROR(VLOOKUP(C77,Hoja1!$A$1:$I$82,3,0),"")</f>
        <v>La entidad cuenta con canales externos definidos de comunicación, asociados con el tipo de información a divulgar, y éstos son reconocidos a todo nivel de la organización.</v>
      </c>
      <c r="G77" s="68">
        <f>+IFERROR(VLOOKUP(C77,Hoja1!$A$1:$K$82,11,0),"")</f>
        <v>3</v>
      </c>
      <c r="H77" s="70">
        <f>+IFERROR(VLOOKUP(C77,Hoja1!$A$1:$L$82,12,0),"")</f>
        <v>3</v>
      </c>
      <c r="I77" s="59" t="str">
        <f t="shared" si="1"/>
        <v>Se encuentra presente y funciona correctamente, por lo tanto se requiere acciones o actividades  dirigidas a su mantenimiento dentro del marco de las lineas de defensa.</v>
      </c>
      <c r="J77" s="41">
        <v>63</v>
      </c>
      <c r="K77" s="60">
        <f>+VLOOKUP(C77,Hoja1!$A$1:$M$82,13,0)</f>
        <v>1</v>
      </c>
      <c r="L77" s="488"/>
      <c r="M77" s="81"/>
      <c r="N77" s="75"/>
      <c r="O77" s="75"/>
      <c r="P77" s="75"/>
      <c r="Q77" s="75"/>
      <c r="R77" s="75"/>
      <c r="S77" s="75"/>
      <c r="T77" s="38"/>
      <c r="U77" s="38"/>
      <c r="V77" s="38"/>
      <c r="W77" s="38"/>
      <c r="X77" s="38"/>
      <c r="Y77" s="38"/>
      <c r="Z77" s="38"/>
    </row>
    <row r="78" spans="1:26" ht="99.75" customHeight="1" x14ac:dyDescent="0.2">
      <c r="A78" s="38"/>
      <c r="B78" s="80">
        <f t="shared" si="0"/>
        <v>64</v>
      </c>
      <c r="C78" s="68" t="str">
        <f t="array" ref="C78">+IFERROR(INDEX(Hoja1!$A$2:$A$82,MATCH(J78,Hoja1!$H$2:$H$82,0)),"")</f>
        <v>15.3</v>
      </c>
      <c r="D78" s="69" t="str">
        <f>IFERROR(VLOOKUP(C78,Hoja1!$A$2:$H$82,4,0),"")</f>
        <v>Info y Comunicación</v>
      </c>
      <c r="E78" s="69" t="str">
        <f>+IFERROR(VLOOKUP(C78,Hoja1!$A$1:$J$82,10,0),"")</f>
        <v>Comunicación con el exterior (Se comunica con los grupos de valor y con terceros externos interesados; Facilita líneas de comunicación).</v>
      </c>
      <c r="F78" s="69" t="str">
        <f>+IFERROR(VLOOKUP(C78,Hoja1!$A$1:$I$82,3,0),"")</f>
        <v>La entidad cuenta con procesos o procedimiento para el manejo de la información entrante (quién la recibe, quién la clasifica, quién la analiza), y a la respuesta requierida (quién la canaliza y la responde)</v>
      </c>
      <c r="G78" s="68">
        <f>+IFERROR(VLOOKUP(C78,Hoja1!$A$1:$K$82,11,0),"")</f>
        <v>3</v>
      </c>
      <c r="H78" s="70" t="str">
        <f>+IFERROR(VLOOKUP(C78,Hoja1!$A$1:$L$82,12,0),"")</f>
        <v>3.0</v>
      </c>
      <c r="I78" s="59" t="str">
        <f t="shared" si="1"/>
        <v>Se encuentra presente y funciona correctamente, por lo tanto se requiere acciones o actividades  dirigidas a su mantenimiento dentro del marco de las lineas de defensa.</v>
      </c>
      <c r="J78" s="41">
        <v>64</v>
      </c>
      <c r="K78" s="60">
        <f>+VLOOKUP(C78,Hoja1!$A$1:$M$82,13,0)</f>
        <v>1</v>
      </c>
      <c r="L78" s="488"/>
      <c r="M78" s="81"/>
      <c r="N78" s="75"/>
      <c r="O78" s="75"/>
      <c r="P78" s="75"/>
      <c r="Q78" s="75"/>
      <c r="R78" s="75"/>
      <c r="S78" s="75"/>
      <c r="T78" s="38"/>
      <c r="U78" s="38"/>
      <c r="V78" s="38"/>
      <c r="W78" s="38"/>
      <c r="X78" s="38"/>
      <c r="Y78" s="38"/>
      <c r="Z78" s="38"/>
    </row>
    <row r="79" spans="1:26" ht="99.75" customHeight="1" x14ac:dyDescent="0.2">
      <c r="A79" s="38"/>
      <c r="B79" s="67">
        <f t="shared" si="0"/>
        <v>65</v>
      </c>
      <c r="C79" s="68" t="str">
        <f t="array" ref="C79">+IFERROR(INDEX(Hoja1!$A$2:$A$82,MATCH(J79,Hoja1!$H$2:$H$82,0)),"")</f>
        <v>15.4</v>
      </c>
      <c r="D79" s="69" t="str">
        <f>IFERROR(VLOOKUP(C79,Hoja1!$A$2:$H$82,4,0),"")</f>
        <v>Info y Comunicación</v>
      </c>
      <c r="E79" s="69" t="str">
        <f>+IFERROR(VLOOKUP(C79,Hoja1!$A$1:$J$82,10,0),"")</f>
        <v>Comunicación con el exterior (Se comunica con los grupos de valor y con terceros externos interesados; Facilita líneas de comunicación).</v>
      </c>
      <c r="F79" s="69" t="str">
        <f>+IFERROR(VLOOKUP(C79,Hoja1!$A$1:$I$82,3,0),"")</f>
        <v>La entidad cuenta con procesos o procedimientos encaminados a evaluar periodicamente la efectividad de los canales de comunicación con partes externas, así como sus contenidos, de tal forma que se puedan mejorar.</v>
      </c>
      <c r="G79" s="68">
        <f>+IFERROR(VLOOKUP(C79,Hoja1!$A$1:$K$82,11,0),"")</f>
        <v>3</v>
      </c>
      <c r="H79" s="70" t="str">
        <f>+IFERROR(VLOOKUP(C79,Hoja1!$A$1:$L$82,12,0),"")</f>
        <v>3.0</v>
      </c>
      <c r="I79" s="59" t="str">
        <f t="shared" si="1"/>
        <v>Se encuentra presente y funciona correctamente, por lo tanto se requiere acciones o actividades  dirigidas a su mantenimiento dentro del marco de las lineas de defensa.</v>
      </c>
      <c r="J79" s="41">
        <v>65</v>
      </c>
      <c r="K79" s="60">
        <f>+VLOOKUP(C79,Hoja1!$A$1:$M$82,13,0)</f>
        <v>1</v>
      </c>
      <c r="L79" s="488"/>
      <c r="M79" s="82" t="s">
        <v>141</v>
      </c>
      <c r="N79" s="71" t="s">
        <v>142</v>
      </c>
      <c r="O79" s="73">
        <v>44411</v>
      </c>
      <c r="P79" s="74">
        <v>44561</v>
      </c>
      <c r="Q79" s="75" t="s">
        <v>137</v>
      </c>
      <c r="R79" s="91" t="s">
        <v>143</v>
      </c>
      <c r="S79" s="87">
        <v>1</v>
      </c>
      <c r="T79" s="38"/>
      <c r="U79" s="38"/>
      <c r="V79" s="38"/>
      <c r="W79" s="38"/>
      <c r="X79" s="38"/>
      <c r="Y79" s="38"/>
      <c r="Z79" s="38"/>
    </row>
    <row r="80" spans="1:26" ht="99.75" customHeight="1" x14ac:dyDescent="0.2">
      <c r="A80" s="38"/>
      <c r="B80" s="80">
        <f t="shared" si="0"/>
        <v>66</v>
      </c>
      <c r="C80" s="68" t="str">
        <f t="array" ref="C80">+IFERROR(INDEX(Hoja1!$A$2:$A$82,MATCH(J80,Hoja1!$H$2:$H$82,0)),"")</f>
        <v>15.5</v>
      </c>
      <c r="D80" s="69" t="str">
        <f>IFERROR(VLOOKUP(C80,Hoja1!$A$2:$H$82,4,0),"")</f>
        <v>Info y Comunicación</v>
      </c>
      <c r="E80" s="69" t="str">
        <f>+IFERROR(VLOOKUP(C80,Hoja1!$A$1:$J$82,10,0),"")</f>
        <v>Comunicación con el exterior (Se comunica con los grupos de valor y con terceros externos interesados; Facilita líneas de comunicación).</v>
      </c>
      <c r="F80" s="69" t="str">
        <f>+IFERROR(VLOOKUP(C80,Hoja1!$A$1:$I$82,3,0),"")</f>
        <v>La entidad analiza periodicamente su caracterización de usuarios o grupos de valor, a fin de actualizarla cuando sea pertinente</v>
      </c>
      <c r="G80" s="68">
        <f>+IFERROR(VLOOKUP(C80,Hoja1!$A$1:$K$82,11,0),"")</f>
        <v>3</v>
      </c>
      <c r="H80" s="70">
        <f>+IFERROR(VLOOKUP(C80,Hoja1!$A$1:$L$82,12,0),"")</f>
        <v>3</v>
      </c>
      <c r="I80" s="59" t="str">
        <f t="shared" si="1"/>
        <v>Se encuentra presente y funciona correctamente, por lo tanto se requiere acciones o actividades  dirigidas a su mantenimiento dentro del marco de las lineas de defensa.</v>
      </c>
      <c r="J80" s="41">
        <v>66</v>
      </c>
      <c r="K80" s="60">
        <f>+VLOOKUP(C80,Hoja1!$A$1:$M$82,13,0)</f>
        <v>1</v>
      </c>
      <c r="L80" s="488"/>
      <c r="M80" s="82"/>
      <c r="N80" s="92"/>
      <c r="O80" s="75"/>
      <c r="P80" s="75"/>
      <c r="Q80" s="75"/>
      <c r="R80" s="75"/>
      <c r="S80" s="75"/>
      <c r="T80" s="38"/>
      <c r="U80" s="38"/>
      <c r="V80" s="38"/>
      <c r="W80" s="38"/>
      <c r="X80" s="38"/>
      <c r="Y80" s="38"/>
      <c r="Z80" s="38"/>
    </row>
    <row r="81" spans="1:26" ht="99.75" customHeight="1" x14ac:dyDescent="0.2">
      <c r="A81" s="38"/>
      <c r="B81" s="67">
        <f t="shared" si="0"/>
        <v>67</v>
      </c>
      <c r="C81" s="68" t="str">
        <f t="array" ref="C81">+IFERROR(INDEX(Hoja1!$A$2:$A$82,MATCH(J81,Hoja1!$H$2:$H$82,0)),"")</f>
        <v>15.6</v>
      </c>
      <c r="D81" s="69" t="str">
        <f>IFERROR(VLOOKUP(C81,Hoja1!$A$2:$H$82,4,0),"")</f>
        <v>Info y Comunicación</v>
      </c>
      <c r="E81" s="69" t="str">
        <f>+IFERROR(VLOOKUP(C81,Hoja1!$A$1:$J$82,10,0),"")</f>
        <v>Comunicación con el exterior (Se comunica con los grupos de valor y con terceros externos interesados; Facilita líneas de comunicación).</v>
      </c>
      <c r="F81" s="69" t="str">
        <f>+IFERROR(VLOOKUP(C81,Hoja1!$A$1:$I$82,3,0),"")</f>
        <v>La entidad analiza periodicamente los resultados frente a la evaluación de percepción por parte de los usuarios o grupos de valor para la incorporación de las mejoras correspondientes</v>
      </c>
      <c r="G81" s="68">
        <f>+IFERROR(VLOOKUP(C81,Hoja1!$A$1:$K$82,11,0),"")</f>
        <v>3</v>
      </c>
      <c r="H81" s="70">
        <f>+IFERROR(VLOOKUP(C81,Hoja1!$A$1:$L$82,12,0),"")</f>
        <v>3</v>
      </c>
      <c r="I81" s="59" t="str">
        <f t="shared" si="1"/>
        <v>Se encuentra presente y funciona correctamente, por lo tanto se requiere acciones o actividades  dirigidas a su mantenimiento dentro del marco de las lineas de defensa.</v>
      </c>
      <c r="J81" s="41">
        <v>67</v>
      </c>
      <c r="K81" s="60">
        <f>+VLOOKUP(C81,Hoja1!$A$1:$M$82,13,0)</f>
        <v>1</v>
      </c>
      <c r="L81" s="491"/>
      <c r="M81" s="81"/>
      <c r="N81" s="75"/>
      <c r="O81" s="75"/>
      <c r="P81" s="75"/>
      <c r="Q81" s="75"/>
      <c r="R81" s="75"/>
      <c r="S81" s="75"/>
      <c r="T81" s="38"/>
      <c r="U81" s="38"/>
      <c r="V81" s="38"/>
      <c r="W81" s="38"/>
      <c r="X81" s="38"/>
      <c r="Y81" s="38"/>
      <c r="Z81" s="38"/>
    </row>
    <row r="82" spans="1:26" ht="99.75" customHeight="1" x14ac:dyDescent="0.2">
      <c r="A82" s="38"/>
      <c r="B82" s="67">
        <f t="shared" si="0"/>
        <v>68</v>
      </c>
      <c r="C82" s="68" t="str">
        <f t="array" ref="C82">+IFERROR(INDEX(Hoja1!$A$2:$A$82,MATCH(J82,Hoja1!$H$2:$H$82,0)),"")</f>
        <v>16.1</v>
      </c>
      <c r="D82" s="69" t="str">
        <f>IFERROR(VLOOKUP(C82,Hoja1!$A$2:$H$82,4,0),"")</f>
        <v>Monitoreo - Supervisión</v>
      </c>
      <c r="E82" s="69" t="str">
        <f>+IFERROR(VLOOKUP(C82,Hoja1!$A$1:$J$82,10,0),"")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69" t="str">
        <f>+IFERROR(VLOOKUP(C82,Hoja1!$A$1:$I$82,3,0),"")</f>
        <v>El comité Institucional de Coordinación de Control Interno aprueba anualmente el Plan Anual de Auditoría presentado por parte del Jefe de Control Interno o quien haga sus veces y hace el correspondiente seguimiento a sus ejecución</v>
      </c>
      <c r="G82" s="68">
        <f>+IFERROR(VLOOKUP(C82,Hoja1!$A$1:$K$82,11,0),"")</f>
        <v>3</v>
      </c>
      <c r="H82" s="70">
        <f>+IFERROR(VLOOKUP(C82,Hoja1!$A$1:$L$82,12,0),"")</f>
        <v>3</v>
      </c>
      <c r="I82" s="59" t="str">
        <f t="shared" si="1"/>
        <v>Se encuentra presente y funciona correctamente, por lo tanto se requiere acciones o actividades  dirigidas a su mantenimiento dentro del marco de las lineas de defensa.</v>
      </c>
      <c r="J82" s="41">
        <v>68</v>
      </c>
      <c r="K82" s="93">
        <f>+VLOOKUP(C82,Hoja1!$A$1:$M$82,13,0)</f>
        <v>1</v>
      </c>
      <c r="L82" s="492">
        <f>+AVERAGE(K82:K95)</f>
        <v>1</v>
      </c>
      <c r="M82" s="85" t="s">
        <v>144</v>
      </c>
      <c r="N82" s="75"/>
      <c r="O82" s="75"/>
      <c r="P82" s="75"/>
      <c r="Q82" s="75"/>
      <c r="R82" s="75"/>
      <c r="S82" s="75"/>
      <c r="T82" s="38"/>
      <c r="U82" s="38"/>
      <c r="V82" s="38"/>
      <c r="W82" s="38"/>
      <c r="X82" s="38"/>
      <c r="Y82" s="38"/>
      <c r="Z82" s="38"/>
    </row>
    <row r="83" spans="1:26" ht="99.75" customHeight="1" x14ac:dyDescent="0.2">
      <c r="A83" s="38"/>
      <c r="B83" s="67">
        <f t="shared" si="0"/>
        <v>69</v>
      </c>
      <c r="C83" s="68" t="str">
        <f t="array" ref="C83">+IFERROR(INDEX(Hoja1!$A$2:$A$82,MATCH(J83,Hoja1!$H$2:$H$82,0)),"")</f>
        <v>16.2</v>
      </c>
      <c r="D83" s="69" t="str">
        <f>IFERROR(VLOOKUP(C83,Hoja1!$A$2:$H$82,4,0),"")</f>
        <v>Monitoreo - Supervisión</v>
      </c>
      <c r="E83" s="69" t="str">
        <f>+IFERROR(VLOOKUP(C83,Hoja1!$A$1:$J$82,10,0),"")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69" t="str">
        <f>+IFERROR(VLOOKUP(C83,Hoja1!$A$1:$I$82,3,0),"")</f>
        <v xml:space="preserve"> La Alta Dirección periódicamente evalúa los resultados de las evaluaciones (contínuas e independientes)  para concluir acerca de la efectividad del Sistema de Control Intern</v>
      </c>
      <c r="G83" s="68">
        <f>+IFERROR(VLOOKUP(C83,Hoja1!$A$1:$K$82,11,0),"")</f>
        <v>3</v>
      </c>
      <c r="H83" s="70">
        <f>+IFERROR(VLOOKUP(C83,Hoja1!$A$1:$L$82,12,0),"")</f>
        <v>3</v>
      </c>
      <c r="I83" s="59" t="str">
        <f t="shared" si="1"/>
        <v>Se encuentra presente y funciona correctamente, por lo tanto se requiere acciones o actividades  dirigidas a su mantenimiento dentro del marco de las lineas de defensa.</v>
      </c>
      <c r="J83" s="41">
        <v>69</v>
      </c>
      <c r="K83" s="60">
        <f>+VLOOKUP(C83,Hoja1!$A$1:$M$82,13,0)</f>
        <v>1</v>
      </c>
      <c r="L83" s="488"/>
      <c r="M83" s="81"/>
      <c r="N83" s="75"/>
      <c r="O83" s="75"/>
      <c r="P83" s="75"/>
      <c r="Q83" s="75"/>
      <c r="R83" s="75"/>
      <c r="S83" s="75"/>
      <c r="T83" s="38"/>
      <c r="U83" s="38"/>
      <c r="V83" s="38"/>
      <c r="W83" s="38"/>
      <c r="X83" s="38"/>
      <c r="Y83" s="38"/>
      <c r="Z83" s="38"/>
    </row>
    <row r="84" spans="1:26" ht="99.75" customHeight="1" x14ac:dyDescent="0.2">
      <c r="A84" s="38"/>
      <c r="B84" s="80">
        <f t="shared" si="0"/>
        <v>70</v>
      </c>
      <c r="C84" s="68" t="str">
        <f t="array" ref="C84">+IFERROR(INDEX(Hoja1!$A$2:$A$82,MATCH(J84,Hoja1!$H$2:$H$82,0)),"")</f>
        <v>16.3</v>
      </c>
      <c r="D84" s="69" t="str">
        <f>IFERROR(VLOOKUP(C84,Hoja1!$A$2:$H$82,4,0),"")</f>
        <v>Monitoreo - Supervisión</v>
      </c>
      <c r="E84" s="69" t="str">
        <f>+IFERROR(VLOOKUP(C84,Hoja1!$A$1:$J$82,10,0),"")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69" t="str">
        <f>+IFERROR(VLOOKUP(C84,Hoja1!$A$1:$I$82,3,0),"")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4" s="68">
        <f>+IFERROR(VLOOKUP(C84,Hoja1!$A$1:$K$82,11,0),"")</f>
        <v>3</v>
      </c>
      <c r="H84" s="70">
        <f>+IFERROR(VLOOKUP(C84,Hoja1!$A$1:$L$82,12,0),"")</f>
        <v>3</v>
      </c>
      <c r="I84" s="59" t="str">
        <f t="shared" si="1"/>
        <v>Se encuentra presente y funciona correctamente, por lo tanto se requiere acciones o actividades  dirigidas a su mantenimiento dentro del marco de las lineas de defensa.</v>
      </c>
      <c r="J84" s="41">
        <v>70</v>
      </c>
      <c r="K84" s="60">
        <f>+VLOOKUP(C84,Hoja1!$A$1:$M$82,13,0)</f>
        <v>1</v>
      </c>
      <c r="L84" s="488"/>
      <c r="M84" s="81"/>
      <c r="N84" s="75"/>
      <c r="O84" s="75"/>
      <c r="P84" s="75"/>
      <c r="Q84" s="75"/>
      <c r="R84" s="75"/>
      <c r="S84" s="75"/>
      <c r="T84" s="38"/>
      <c r="U84" s="38"/>
      <c r="V84" s="38"/>
      <c r="W84" s="38"/>
      <c r="X84" s="38"/>
      <c r="Y84" s="38"/>
      <c r="Z84" s="38"/>
    </row>
    <row r="85" spans="1:26" ht="99.75" customHeight="1" x14ac:dyDescent="0.2">
      <c r="A85" s="38"/>
      <c r="B85" s="67">
        <f t="shared" si="0"/>
        <v>71</v>
      </c>
      <c r="C85" s="68" t="str">
        <f t="array" ref="C85">+IFERROR(INDEX(Hoja1!$A$2:$A$82,MATCH(J85,Hoja1!$H$2:$H$82,0)),"")</f>
        <v>16.4</v>
      </c>
      <c r="D85" s="69" t="str">
        <f>IFERROR(VLOOKUP(C85,Hoja1!$A$2:$H$82,4,0),"")</f>
        <v>Monitoreo - Supervisión</v>
      </c>
      <c r="E85" s="69" t="str">
        <f>+IFERROR(VLOOKUP(C85,Hoja1!$A$1:$J$82,10,0),"")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69" t="str">
        <f>+IFERROR(VLOOKUP(C85,Hoja1!$A$1:$I$82,3,0),"")</f>
        <v>Acorde con el Esquema de Líneas de Defensa se han implementado procedimientos de monitoreo continuo como parte de las actividades de la 2a línea de defensa, a fin de contar con información clave para la toma de decisiones</v>
      </c>
      <c r="G85" s="68" t="str">
        <f>+IFERROR(VLOOKUP(C85,Hoja1!$A$1:$K$82,11,0),"")</f>
        <v>3.0</v>
      </c>
      <c r="H85" s="70">
        <f>+IFERROR(VLOOKUP(C85,Hoja1!$A$1:$L$82,12,0),"")</f>
        <v>3</v>
      </c>
      <c r="I85" s="59" t="str">
        <f t="shared" si="1"/>
        <v>Se encuentra presente y funciona correctamente, por lo tanto se requiere acciones o actividades  dirigidas a su mantenimiento dentro del marco de las lineas de defensa.</v>
      </c>
      <c r="J85" s="41">
        <v>71</v>
      </c>
      <c r="K85" s="60">
        <f>+VLOOKUP(C85,Hoja1!$A$1:$M$82,13,0)</f>
        <v>1</v>
      </c>
      <c r="L85" s="488"/>
      <c r="M85" s="81"/>
      <c r="N85" s="75"/>
      <c r="O85" s="75"/>
      <c r="P85" s="75"/>
      <c r="Q85" s="75"/>
      <c r="R85" s="75"/>
      <c r="S85" s="75"/>
      <c r="T85" s="38"/>
      <c r="U85" s="38"/>
      <c r="V85" s="38"/>
      <c r="W85" s="38"/>
      <c r="X85" s="38"/>
      <c r="Y85" s="38"/>
      <c r="Z85" s="38"/>
    </row>
    <row r="86" spans="1:26" ht="99.75" customHeight="1" x14ac:dyDescent="0.2">
      <c r="A86" s="38"/>
      <c r="B86" s="80">
        <f t="shared" si="0"/>
        <v>72</v>
      </c>
      <c r="C86" s="68" t="str">
        <f t="array" ref="C86">+IFERROR(INDEX(Hoja1!$A$2:$A$82,MATCH(J86,Hoja1!$H$2:$H$82,0)),"")</f>
        <v>16.5</v>
      </c>
      <c r="D86" s="69" t="str">
        <f>IFERROR(VLOOKUP(C86,Hoja1!$A$2:$H$82,4,0),"")</f>
        <v>Monitoreo - Supervisión</v>
      </c>
      <c r="E86" s="69" t="str">
        <f>+IFERROR(VLOOKUP(C86,Hoja1!$A$1:$J$82,10,0),"")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69" t="str">
        <f>+IFERROR(VLOOKUP(C86,Hoja1!$A$1:$I$82,3,0),"")</f>
        <v>Frente a las evaluaciones independientes la entidad considera evaluaciones externas de organismos de control, de vigilancia, certificadores, ONG´s u otros que permitan tener una mirada independiente de las operaciones</v>
      </c>
      <c r="G86" s="68">
        <f>+IFERROR(VLOOKUP(C86,Hoja1!$A$1:$K$82,11,0),"")</f>
        <v>3</v>
      </c>
      <c r="H86" s="70">
        <f>+IFERROR(VLOOKUP(C86,Hoja1!$A$1:$L$82,12,0),"")</f>
        <v>3</v>
      </c>
      <c r="I86" s="59" t="str">
        <f t="shared" si="1"/>
        <v>Se encuentra presente y funciona correctamente, por lo tanto se requiere acciones o actividades  dirigidas a su mantenimiento dentro del marco de las lineas de defensa.</v>
      </c>
      <c r="J86" s="41">
        <v>72</v>
      </c>
      <c r="K86" s="60">
        <f>+VLOOKUP(C86,Hoja1!$A$1:$M$82,13,0)</f>
        <v>1</v>
      </c>
      <c r="L86" s="488"/>
      <c r="M86" s="81"/>
      <c r="N86" s="75"/>
      <c r="O86" s="75"/>
      <c r="P86" s="75"/>
      <c r="Q86" s="75"/>
      <c r="R86" s="75"/>
      <c r="S86" s="75"/>
      <c r="T86" s="38"/>
      <c r="U86" s="38"/>
      <c r="V86" s="38"/>
      <c r="W86" s="38"/>
      <c r="X86" s="38"/>
      <c r="Y86" s="38"/>
      <c r="Z86" s="38"/>
    </row>
    <row r="87" spans="1:26" ht="99.75" customHeight="1" x14ac:dyDescent="0.2">
      <c r="A87" s="38"/>
      <c r="B87" s="67">
        <f t="shared" si="0"/>
        <v>73</v>
      </c>
      <c r="C87" s="68" t="str">
        <f t="array" ref="C87">+IFERROR(INDEX(Hoja1!$A$2:$A$82,MATCH(J87,Hoja1!$H$2:$H$82,0)),"")</f>
        <v xml:space="preserve">17.1 </v>
      </c>
      <c r="D87" s="69" t="str">
        <f>IFERROR(VLOOKUP(C87,Hoja1!$A$2:$H$82,4,0),"")</f>
        <v>Monitoreo - Supervisión</v>
      </c>
      <c r="E87" s="69" t="str">
        <f>+IFERROR(VLOOKUP(C87,Hoja1!$A$1:$J$82,10,0),"")</f>
        <v>Evaluación y comunicación de deficiencias oportunamente (Evalúa los resultados, Comunica las deficiencias y Monitorea las medidas correctivas).</v>
      </c>
      <c r="F87" s="69" t="str">
        <f>+IFERROR(VLOOKUP(C87,Hoja1!$A$1:$I$82,3,0),"")</f>
        <v>A partir de la información de las evaluaciones independientes, se evalúan para determinar su efecto en el Sistema de Control Interno de la entidad y su impacto en el logro de los objetivos, a fin de determinar cursos de acción para su mejora</v>
      </c>
      <c r="G87" s="68">
        <f>+IFERROR(VLOOKUP(C87,Hoja1!$A$1:$K$82,11,0),"")</f>
        <v>3</v>
      </c>
      <c r="H87" s="70">
        <f>+IFERROR(VLOOKUP(C87,Hoja1!$A$1:$L$82,12,0),"")</f>
        <v>3</v>
      </c>
      <c r="I87" s="59" t="str">
        <f t="shared" si="1"/>
        <v>Se encuentra presente y funciona correctamente, por lo tanto se requiere acciones o actividades  dirigidas a su mantenimiento dentro del marco de las lineas de defensa.</v>
      </c>
      <c r="J87" s="41">
        <v>73</v>
      </c>
      <c r="K87" s="60">
        <f>+VLOOKUP(C87,Hoja1!$A$1:$M$82,13,0)</f>
        <v>1</v>
      </c>
      <c r="L87" s="488"/>
      <c r="M87" s="81"/>
      <c r="N87" s="75"/>
      <c r="O87" s="75"/>
      <c r="P87" s="75"/>
      <c r="Q87" s="75"/>
      <c r="R87" s="75"/>
      <c r="S87" s="75"/>
      <c r="T87" s="38"/>
      <c r="U87" s="38"/>
      <c r="V87" s="38"/>
      <c r="W87" s="38"/>
      <c r="X87" s="38"/>
      <c r="Y87" s="38"/>
      <c r="Z87" s="38"/>
    </row>
    <row r="88" spans="1:26" ht="99.75" customHeight="1" x14ac:dyDescent="0.2">
      <c r="A88" s="38"/>
      <c r="B88" s="67">
        <f t="shared" si="0"/>
        <v>74</v>
      </c>
      <c r="C88" s="68" t="str">
        <f t="array" ref="C88">+IFERROR(INDEX(Hoja1!$A$2:$A$82,MATCH(J88,Hoja1!$H$2:$H$82,0)),"")</f>
        <v xml:space="preserve">17.2 </v>
      </c>
      <c r="D88" s="69" t="str">
        <f>IFERROR(VLOOKUP(C88,Hoja1!$A$2:$H$82,4,0),"")</f>
        <v>Monitoreo - Supervisión</v>
      </c>
      <c r="E88" s="69" t="str">
        <f>+IFERROR(VLOOKUP(C88,Hoja1!$A$1:$J$82,10,0),"")</f>
        <v>Evaluación y comunicación de deficiencias oportunamente (Evalúa los resultados, Comunica las deficiencias y Monitorea las medidas correctivas).</v>
      </c>
      <c r="F88" s="69" t="str">
        <f>+IFERROR(VLOOKUP(C88,Hoja1!$A$1:$I$82,3,0),"")</f>
        <v>Los informes recibidos de entes externos (organismos de control, auditores externos, entidades de vigilancia entre otros) se consolidan y se concluye sobre el impacto en el Sistema de Control Interno, a fin de determinar los cursos de acción</v>
      </c>
      <c r="G88" s="68">
        <f>+IFERROR(VLOOKUP(C88,Hoja1!$A$1:$K$82,11,0),"")</f>
        <v>3</v>
      </c>
      <c r="H88" s="70">
        <f>+IFERROR(VLOOKUP(C88,Hoja1!$A$1:$L$82,12,0),"")</f>
        <v>3</v>
      </c>
      <c r="I88" s="59" t="str">
        <f t="shared" si="1"/>
        <v>Se encuentra presente y funciona correctamente, por lo tanto se requiere acciones o actividades  dirigidas a su mantenimiento dentro del marco de las lineas de defensa.</v>
      </c>
      <c r="J88" s="41">
        <v>74</v>
      </c>
      <c r="K88" s="60">
        <f>+VLOOKUP(C88,Hoja1!$A$1:$M$82,13,0)</f>
        <v>1</v>
      </c>
      <c r="L88" s="488"/>
      <c r="M88" s="81"/>
      <c r="N88" s="75"/>
      <c r="O88" s="75"/>
      <c r="P88" s="75"/>
      <c r="Q88" s="75"/>
      <c r="R88" s="75"/>
      <c r="S88" s="75"/>
      <c r="T88" s="38"/>
      <c r="U88" s="38"/>
      <c r="V88" s="38"/>
      <c r="W88" s="38"/>
      <c r="X88" s="38"/>
      <c r="Y88" s="38"/>
      <c r="Z88" s="38"/>
    </row>
    <row r="89" spans="1:26" ht="99.75" customHeight="1" x14ac:dyDescent="0.2">
      <c r="A89" s="38"/>
      <c r="B89" s="67">
        <f t="shared" si="0"/>
        <v>75</v>
      </c>
      <c r="C89" s="68" t="str">
        <f t="array" ref="C89">+IFERROR(INDEX(Hoja1!$A$2:$A$82,MATCH(J89,Hoja1!$H$2:$H$82,0)),"")</f>
        <v xml:space="preserve">17.3 </v>
      </c>
      <c r="D89" s="69" t="str">
        <f>IFERROR(VLOOKUP(C89,Hoja1!$A$2:$H$82,4,0),"")</f>
        <v>Monitoreo - Supervisión</v>
      </c>
      <c r="E89" s="69" t="str">
        <f>+IFERROR(VLOOKUP(C89,Hoja1!$A$1:$J$82,10,0),"")</f>
        <v>Evaluación y comunicación de deficiencias oportunamente (Evalúa los resultados, Comunica las deficiencias y Monitorea las medidas correctivas).</v>
      </c>
      <c r="F89" s="69" t="str">
        <f>+IFERROR(VLOOKUP(C89,Hoja1!$A$1:$I$82,3,0),"")</f>
        <v>La entidad cuenta con políticas donde se establezca a quién reportar las deficiencias de control interno como resultado del monitoreo continuo</v>
      </c>
      <c r="G89" s="68">
        <f>+IFERROR(VLOOKUP(C89,Hoja1!$A$1:$K$82,11,0),"")</f>
        <v>3</v>
      </c>
      <c r="H89" s="70">
        <f>+IFERROR(VLOOKUP(C89,Hoja1!$A$1:$L$82,12,0),"")</f>
        <v>3</v>
      </c>
      <c r="I89" s="59" t="str">
        <f t="shared" si="1"/>
        <v>Se encuentra presente y funciona correctamente, por lo tanto se requiere acciones o actividades  dirigidas a su mantenimiento dentro del marco de las lineas de defensa.</v>
      </c>
      <c r="J89" s="41">
        <v>75</v>
      </c>
      <c r="K89" s="60">
        <f>+VLOOKUP(C89,Hoja1!$A$1:$M$82,13,0)</f>
        <v>1</v>
      </c>
      <c r="L89" s="488"/>
      <c r="M89" s="81"/>
      <c r="N89" s="75"/>
      <c r="O89" s="75"/>
      <c r="P89" s="75"/>
      <c r="Q89" s="75"/>
      <c r="R89" s="75"/>
      <c r="S89" s="75"/>
      <c r="T89" s="38"/>
      <c r="U89" s="38"/>
      <c r="V89" s="38"/>
      <c r="W89" s="38"/>
      <c r="X89" s="38"/>
      <c r="Y89" s="38"/>
      <c r="Z89" s="38"/>
    </row>
    <row r="90" spans="1:26" ht="99.75" customHeight="1" x14ac:dyDescent="0.2">
      <c r="A90" s="38"/>
      <c r="B90" s="80">
        <f t="shared" si="0"/>
        <v>76</v>
      </c>
      <c r="C90" s="68" t="str">
        <f t="array" ref="C90">+IFERROR(INDEX(Hoja1!$A$2:$A$82,MATCH(J90,Hoja1!$H$2:$H$82,0)),"")</f>
        <v xml:space="preserve">17.4 </v>
      </c>
      <c r="D90" s="69" t="str">
        <f>IFERROR(VLOOKUP(C90,Hoja1!$A$2:$H$82,4,0),"")</f>
        <v>Monitoreo - Supervisión</v>
      </c>
      <c r="E90" s="69" t="str">
        <f>+IFERROR(VLOOKUP(C90,Hoja1!$A$1:$J$82,10,0),"")</f>
        <v>Evaluación y comunicación de deficiencias oportunamente (Evalúa los resultados, Comunica las deficiencias y Monitorea las medidas correctivas).</v>
      </c>
      <c r="F90" s="69" t="str">
        <f>+IFERROR(VLOOKUP(C90,Hoja1!$A$1:$I$82,3,0),"")</f>
        <v>La Alta Dirección hace seguimiento a las acciones correctivas relacionadas con las deficiencias comunicadas sobre el Sistema de Control Interno y si se han cumplido en el tiempo establecido</v>
      </c>
      <c r="G90" s="68" t="str">
        <f>+IFERROR(VLOOKUP(C90,Hoja1!$A$1:$K$82,11,0),"")</f>
        <v>3.0</v>
      </c>
      <c r="H90" s="70">
        <f>+IFERROR(VLOOKUP(C90,Hoja1!$A$1:$L$82,12,0),"")</f>
        <v>3</v>
      </c>
      <c r="I90" s="59" t="str">
        <f t="shared" si="1"/>
        <v>Se encuentra presente y funciona correctamente, por lo tanto se requiere acciones o actividades  dirigidas a su mantenimiento dentro del marco de las lineas de defensa.</v>
      </c>
      <c r="J90" s="41">
        <v>76</v>
      </c>
      <c r="K90" s="60">
        <f>+VLOOKUP(C90,Hoja1!$A$1:$M$82,13,0)</f>
        <v>1</v>
      </c>
      <c r="L90" s="488"/>
      <c r="M90" s="81"/>
      <c r="N90" s="75"/>
      <c r="O90" s="75"/>
      <c r="P90" s="75"/>
      <c r="Q90" s="75"/>
      <c r="R90" s="75"/>
      <c r="S90" s="75"/>
      <c r="T90" s="38"/>
      <c r="U90" s="38"/>
      <c r="V90" s="38"/>
      <c r="W90" s="38"/>
      <c r="X90" s="38"/>
      <c r="Y90" s="38"/>
      <c r="Z90" s="38"/>
    </row>
    <row r="91" spans="1:26" ht="99.75" customHeight="1" x14ac:dyDescent="0.2">
      <c r="A91" s="38"/>
      <c r="B91" s="67">
        <f t="shared" si="0"/>
        <v>77</v>
      </c>
      <c r="C91" s="68" t="str">
        <f t="array" ref="C91">+IFERROR(INDEX(Hoja1!$A$2:$A$82,MATCH(J91,Hoja1!$H$2:$H$82,0)),"")</f>
        <v xml:space="preserve">17.5 </v>
      </c>
      <c r="D91" s="69" t="str">
        <f>IFERROR(VLOOKUP(C91,Hoja1!$A$2:$H$82,4,0),"")</f>
        <v>Monitoreo - Supervisión</v>
      </c>
      <c r="E91" s="69" t="str">
        <f>+IFERROR(VLOOKUP(C91,Hoja1!$A$1:$J$82,10,0),"")</f>
        <v>Evaluación y comunicación de deficiencias oportunamente (Evalúa los resultados, Comunica las deficiencias y Monitorea las medidas correctivas).</v>
      </c>
      <c r="F91" s="69" t="str">
        <f>+IFERROR(VLOOKUP(C91,Hoja1!$A$1:$I$82,3,0),"")</f>
        <v>Los procesos y/o servicios tercerizados, son evaluados acorde con su nivel de riesgos</v>
      </c>
      <c r="G91" s="68">
        <f>+IFERROR(VLOOKUP(C91,Hoja1!$A$1:$K$82,11,0),"")</f>
        <v>3</v>
      </c>
      <c r="H91" s="70">
        <f>+IFERROR(VLOOKUP(C91,Hoja1!$A$1:$L$82,12,0),"")</f>
        <v>3</v>
      </c>
      <c r="I91" s="59" t="str">
        <f t="shared" si="1"/>
        <v>Se encuentra presente y funciona correctamente, por lo tanto se requiere acciones o actividades  dirigidas a su mantenimiento dentro del marco de las lineas de defensa.</v>
      </c>
      <c r="J91" s="41">
        <v>77</v>
      </c>
      <c r="K91" s="94">
        <f>+VLOOKUP(C91,Hoja1!$A$1:$M$82,13,0)</f>
        <v>1</v>
      </c>
      <c r="L91" s="488"/>
      <c r="M91" s="81"/>
      <c r="N91" s="75"/>
      <c r="O91" s="75"/>
      <c r="P91" s="75"/>
      <c r="Q91" s="75"/>
      <c r="R91" s="75"/>
      <c r="S91" s="75"/>
      <c r="T91" s="38"/>
      <c r="U91" s="38"/>
      <c r="V91" s="38"/>
      <c r="W91" s="38"/>
      <c r="X91" s="38"/>
      <c r="Y91" s="38"/>
      <c r="Z91" s="38"/>
    </row>
    <row r="92" spans="1:26" ht="99.75" customHeight="1" x14ac:dyDescent="0.2">
      <c r="A92" s="38"/>
      <c r="B92" s="80">
        <f t="shared" si="0"/>
        <v>78</v>
      </c>
      <c r="C92" s="68" t="str">
        <f t="array" ref="C92">+IFERROR(INDEX(Hoja1!$A$2:$A$82,MATCH(J92,Hoja1!$H$2:$H$82,0)),"")</f>
        <v xml:space="preserve">17.6 </v>
      </c>
      <c r="D92" s="69" t="str">
        <f>IFERROR(VLOOKUP(C92,Hoja1!$A$2:$H$82,4,0),"")</f>
        <v>Monitoreo - Supervisión</v>
      </c>
      <c r="E92" s="69" t="str">
        <f>+IFERROR(VLOOKUP(C92,Hoja1!$A$1:$J$82,10,0),"")</f>
        <v>Evaluación y comunicación de deficiencias oportunamente (Evalúa los resultados, Comunica las deficiencias y Monitorea las medidas correctivas).</v>
      </c>
      <c r="F92" s="69" t="str">
        <f>+IFERROR(VLOOKUP(C92,Hoja1!$A$1:$I$82,3,0),"")</f>
        <v>Se evalúa la información suministrada por los usuarios (Sistema PQRD), así como de otras partes interesadas para la mejora del  Sistema de Control Interno de la Entidad</v>
      </c>
      <c r="G92" s="68">
        <f>+IFERROR(VLOOKUP(C92,Hoja1!$A$1:$K$82,11,0),"")</f>
        <v>3</v>
      </c>
      <c r="H92" s="70">
        <f>+IFERROR(VLOOKUP(C92,Hoja1!$A$1:$L$82,12,0),"")</f>
        <v>3</v>
      </c>
      <c r="I92" s="59" t="str">
        <f t="shared" si="1"/>
        <v>Se encuentra presente y funciona correctamente, por lo tanto se requiere acciones o actividades  dirigidas a su mantenimiento dentro del marco de las lineas de defensa.</v>
      </c>
      <c r="J92" s="41">
        <v>78</v>
      </c>
      <c r="K92" s="94">
        <f>+VLOOKUP(C92,Hoja1!$A$1:$M$82,13,0)</f>
        <v>1</v>
      </c>
      <c r="L92" s="488"/>
      <c r="M92" s="81"/>
      <c r="N92" s="75"/>
      <c r="O92" s="75"/>
      <c r="P92" s="75"/>
      <c r="Q92" s="75"/>
      <c r="R92" s="75"/>
      <c r="S92" s="75"/>
      <c r="T92" s="38"/>
      <c r="U92" s="38"/>
      <c r="V92" s="38"/>
      <c r="W92" s="38"/>
      <c r="X92" s="38"/>
      <c r="Y92" s="38"/>
      <c r="Z92" s="38"/>
    </row>
    <row r="93" spans="1:26" ht="99.75" customHeight="1" x14ac:dyDescent="0.2">
      <c r="A93" s="38"/>
      <c r="B93" s="67">
        <f t="shared" si="0"/>
        <v>79</v>
      </c>
      <c r="C93" s="68" t="str">
        <f t="array" ref="C93">+IFERROR(INDEX(Hoja1!$A$2:$A$82,MATCH(J93,Hoja1!$H$2:$H$82,0)),"")</f>
        <v xml:space="preserve">17.7 </v>
      </c>
      <c r="D93" s="69" t="str">
        <f>IFERROR(VLOOKUP(C93,Hoja1!$A$2:$H$82,4,0),"")</f>
        <v>Monitoreo - Supervisión</v>
      </c>
      <c r="E93" s="69" t="str">
        <f>+IFERROR(VLOOKUP(C93,Hoja1!$A$1:$J$82,10,0),"")</f>
        <v>Evaluación y comunicación de deficiencias oportunamente (Evalúa los resultados, Comunica las deficiencias y Monitorea las medidas correctivas).</v>
      </c>
      <c r="F93" s="69" t="str">
        <f>+IFERROR(VLOOKUP(C93,Hoja1!$A$1:$I$82,3,0),"")</f>
        <v>Verificación del avance y cumplimiento de las acciones incluidas en los planes de mejoramiento producto de las autoevaluaciones. (2ª Línea).</v>
      </c>
      <c r="G93" s="68">
        <f>+IFERROR(VLOOKUP(C93,Hoja1!$A$1:$K$82,11,0),"")</f>
        <v>3</v>
      </c>
      <c r="H93" s="70">
        <f>+IFERROR(VLOOKUP(C93,Hoja1!$A$1:$L$82,12,0),"")</f>
        <v>3</v>
      </c>
      <c r="I93" s="59" t="str">
        <f t="shared" si="1"/>
        <v>Se encuentra presente y funciona correctamente, por lo tanto se requiere acciones o actividades  dirigidas a su mantenimiento dentro del marco de las lineas de defensa.</v>
      </c>
      <c r="J93" s="41">
        <v>79</v>
      </c>
      <c r="K93" s="94">
        <f>+VLOOKUP(C93,Hoja1!$A$1:$M$82,13,0)</f>
        <v>1</v>
      </c>
      <c r="L93" s="488"/>
      <c r="M93" s="81"/>
      <c r="N93" s="75"/>
      <c r="O93" s="75"/>
      <c r="P93" s="75"/>
      <c r="Q93" s="75"/>
      <c r="R93" s="75"/>
      <c r="S93" s="75"/>
      <c r="T93" s="38"/>
      <c r="U93" s="38"/>
      <c r="V93" s="38"/>
      <c r="W93" s="38"/>
      <c r="X93" s="38"/>
      <c r="Y93" s="38"/>
      <c r="Z93" s="38"/>
    </row>
    <row r="94" spans="1:26" ht="99.75" customHeight="1" x14ac:dyDescent="0.2">
      <c r="A94" s="38"/>
      <c r="B94" s="67">
        <f t="shared" si="0"/>
        <v>80</v>
      </c>
      <c r="C94" s="68" t="str">
        <f t="array" ref="C94">+IFERROR(INDEX(Hoja1!$A$2:$A$82,MATCH(J94,Hoja1!$H$2:$H$82,0)),"")</f>
        <v xml:space="preserve">17.8 </v>
      </c>
      <c r="D94" s="69" t="str">
        <f>IFERROR(VLOOKUP(C94,Hoja1!$A$2:$H$82,4,0),"")</f>
        <v>Monitoreo - Supervisión</v>
      </c>
      <c r="E94" s="69" t="str">
        <f>+IFERROR(VLOOKUP(C94,Hoja1!$A$1:$J$82,10,0),"")</f>
        <v>Evaluación y comunicación de deficiencias oportunamente (Evalúa los resultados, Comunica las deficiencias y Monitorea las medidas correctivas).</v>
      </c>
      <c r="F94" s="69" t="str">
        <f>+IFERROR(VLOOKUP(C94,Hoja1!$A$1:$I$82,3,0),"")</f>
        <v>Evaluación de la efectividad de las acciones incluidas en los Planes de mejoramiento producto de las auditorías internas y de entes externos. (3ª Línea</v>
      </c>
      <c r="G94" s="68">
        <f>+IFERROR(VLOOKUP(C94,Hoja1!$A$1:$K$82,11,0),"")</f>
        <v>3</v>
      </c>
      <c r="H94" s="70">
        <f>+IFERROR(VLOOKUP(C94,Hoja1!$A$1:$L$82,12,0),"")</f>
        <v>3</v>
      </c>
      <c r="I94" s="59" t="str">
        <f t="shared" si="1"/>
        <v>Se encuentra presente y funciona correctamente, por lo tanto se requiere acciones o actividades  dirigidas a su mantenimiento dentro del marco de las lineas de defensa.</v>
      </c>
      <c r="J94" s="41">
        <v>80</v>
      </c>
      <c r="K94" s="94">
        <f>+VLOOKUP(C94,Hoja1!$A$1:$M$82,13,0)</f>
        <v>1</v>
      </c>
      <c r="L94" s="488"/>
      <c r="M94" s="81"/>
      <c r="N94" s="75"/>
      <c r="O94" s="75"/>
      <c r="P94" s="75"/>
      <c r="Q94" s="75"/>
      <c r="R94" s="75"/>
      <c r="S94" s="75"/>
      <c r="T94" s="38"/>
      <c r="U94" s="38"/>
      <c r="V94" s="38"/>
      <c r="W94" s="38"/>
      <c r="X94" s="38"/>
      <c r="Y94" s="38"/>
      <c r="Z94" s="38"/>
    </row>
    <row r="95" spans="1:26" ht="99.75" customHeight="1" x14ac:dyDescent="0.2">
      <c r="A95" s="38"/>
      <c r="B95" s="67">
        <f t="shared" si="0"/>
        <v>81</v>
      </c>
      <c r="C95" s="68" t="str">
        <f t="array" ref="C95">+IFERROR(INDEX(Hoja1!$A$2:$A$82,MATCH(J95,Hoja1!$H$2:$H$82,0)),"")</f>
        <v xml:space="preserve">17.9 </v>
      </c>
      <c r="D95" s="69" t="str">
        <f>IFERROR(VLOOKUP(C95,Hoja1!$A$2:$H$82,4,0),"")</f>
        <v>Monitoreo - Supervisión</v>
      </c>
      <c r="E95" s="69" t="str">
        <f>+IFERROR(VLOOKUP(C95,Hoja1!$A$1:$J$82,10,0),"")</f>
        <v>Evaluación y comunicación de deficiencias oportunamente (Evalúa los resultados, Comunica las deficiencias y Monitorea las medidas correctivas).</v>
      </c>
      <c r="F95" s="69" t="str">
        <f>+IFERROR(VLOOKUP(C95,Hoja1!$A$1:$I$82,3,0),"")</f>
        <v>Las deficiencias de control interno son reportadas a los responsables de nivel jerárquico superior, para tomar la acciones correspondientes</v>
      </c>
      <c r="G95" s="68">
        <f>+IFERROR(VLOOKUP(C95,Hoja1!$A$1:$K$82,11,0),"")</f>
        <v>3</v>
      </c>
      <c r="H95" s="70">
        <f>+IFERROR(VLOOKUP(C95,Hoja1!$A$1:$L$82,12,0),"")</f>
        <v>3</v>
      </c>
      <c r="I95" s="59" t="str">
        <f t="shared" si="1"/>
        <v>Se encuentra presente y funciona correctamente, por lo tanto se requiere acciones o actividades  dirigidas a su mantenimiento dentro del marco de las lineas de defensa.</v>
      </c>
      <c r="J95" s="41">
        <v>81</v>
      </c>
      <c r="K95" s="94">
        <f>+VLOOKUP(C95,Hoja1!$A$1:$M$82,13,0)</f>
        <v>1</v>
      </c>
      <c r="L95" s="489"/>
      <c r="M95" s="81"/>
      <c r="N95" s="75"/>
      <c r="O95" s="75"/>
      <c r="P95" s="75"/>
      <c r="Q95" s="75"/>
      <c r="R95" s="75"/>
      <c r="S95" s="75"/>
      <c r="T95" s="38"/>
      <c r="U95" s="38"/>
      <c r="V95" s="38"/>
      <c r="W95" s="38"/>
      <c r="X95" s="38"/>
      <c r="Y95" s="38"/>
      <c r="Z95" s="38"/>
    </row>
    <row r="96" spans="1:26" ht="99.75" customHeight="1" x14ac:dyDescent="0.2">
      <c r="A96" s="38"/>
      <c r="B96" s="80">
        <f t="shared" si="0"/>
        <v>82</v>
      </c>
      <c r="C96" s="68" t="str">
        <f t="array" ref="C96">+IFERROR(INDEX(Hoja1!$A$2:$A$82,MATCH(J96,Hoja1!$H$2:$H$82,0)),"")</f>
        <v/>
      </c>
      <c r="D96" s="69" t="str">
        <f>IFERROR(VLOOKUP(C96,Hoja1!$A$2:$H$82,4,0),"")</f>
        <v/>
      </c>
      <c r="E96" s="69" t="str">
        <f>+IFERROR(VLOOKUP(C96,Hoja1!$A$1:$J$82,10,0),"")</f>
        <v/>
      </c>
      <c r="F96" s="69" t="str">
        <f>+IFERROR(VLOOKUP(C96,Hoja1!$A$1:$I$82,3,0),"")</f>
        <v/>
      </c>
      <c r="G96" s="68" t="str">
        <f>+IFERROR(VLOOKUP(C96,Hoja1!$A$1:$K$82,11,0),"")</f>
        <v/>
      </c>
      <c r="H96" s="70" t="str">
        <f>+IFERROR(VLOOKUP(C96,Hoja1!$A$1:$L$82,12,0),"")</f>
        <v/>
      </c>
      <c r="I96" s="68"/>
      <c r="J96" s="41">
        <v>82</v>
      </c>
      <c r="K96" s="95"/>
      <c r="L96" s="75"/>
      <c r="M96" s="81"/>
      <c r="N96" s="75"/>
      <c r="O96" s="75"/>
      <c r="P96" s="75"/>
      <c r="Q96" s="75"/>
      <c r="R96" s="75"/>
      <c r="S96" s="75"/>
      <c r="T96" s="38"/>
      <c r="U96" s="38"/>
      <c r="V96" s="38"/>
      <c r="W96" s="38"/>
      <c r="X96" s="38"/>
      <c r="Y96" s="38"/>
      <c r="Z96" s="38"/>
    </row>
    <row r="97" spans="1:26" ht="99.75" customHeight="1" x14ac:dyDescent="0.2">
      <c r="A97" s="38"/>
      <c r="B97" s="67">
        <f t="shared" si="0"/>
        <v>83</v>
      </c>
      <c r="C97" s="68" t="str">
        <f t="array" ref="C97">+IFERROR(INDEX(Hoja1!$A$2:$A$82,MATCH(J97,Hoja1!$H$2:$H$82,0)),"")</f>
        <v/>
      </c>
      <c r="D97" s="69" t="str">
        <f>IFERROR(VLOOKUP(C97,Hoja1!$A$2:$H$82,4,0),"")</f>
        <v/>
      </c>
      <c r="E97" s="69" t="str">
        <f>+IFERROR(VLOOKUP(C97,Hoja1!$A$1:$J$82,10,0),"")</f>
        <v/>
      </c>
      <c r="F97" s="69" t="str">
        <f>+IFERROR(VLOOKUP(C97,Hoja1!$A$1:$I$82,3,0),"")</f>
        <v/>
      </c>
      <c r="G97" s="68" t="str">
        <f>+IFERROR(VLOOKUP(C97,Hoja1!$A$1:$K$82,11,0),"")</f>
        <v/>
      </c>
      <c r="H97" s="70" t="str">
        <f>+IFERROR(VLOOKUP(C97,Hoja1!$A$1:$L$82,12,0),"")</f>
        <v/>
      </c>
      <c r="I97" s="68"/>
      <c r="J97" s="41">
        <v>83</v>
      </c>
      <c r="K97" s="96"/>
      <c r="L97" s="38"/>
      <c r="M97" s="81"/>
      <c r="N97" s="75"/>
      <c r="O97" s="75"/>
      <c r="P97" s="75"/>
      <c r="Q97" s="75"/>
      <c r="R97" s="75"/>
      <c r="S97" s="75"/>
      <c r="T97" s="38"/>
      <c r="U97" s="38"/>
      <c r="V97" s="38"/>
      <c r="W97" s="38"/>
      <c r="X97" s="38"/>
      <c r="Y97" s="38"/>
      <c r="Z97" s="38"/>
    </row>
    <row r="98" spans="1:26" ht="99.75" customHeight="1" x14ac:dyDescent="0.2">
      <c r="A98" s="38"/>
      <c r="B98" s="80">
        <f t="shared" si="0"/>
        <v>84</v>
      </c>
      <c r="C98" s="68" t="str">
        <f t="array" ref="C98">+IFERROR(INDEX(Hoja1!$A$2:$A$82,MATCH(J98,Hoja1!$H$2:$H$82,0)),"")</f>
        <v/>
      </c>
      <c r="D98" s="69" t="str">
        <f>IFERROR(VLOOKUP(C98,Hoja1!$A$2:$H$82,4,0),"")</f>
        <v/>
      </c>
      <c r="E98" s="69" t="str">
        <f>+IFERROR(VLOOKUP(C98,Hoja1!$A$1:$J$82,10,0),"")</f>
        <v/>
      </c>
      <c r="F98" s="69" t="str">
        <f>+IFERROR(VLOOKUP(C98,Hoja1!$A$1:$I$82,3,0),"")</f>
        <v/>
      </c>
      <c r="G98" s="68" t="str">
        <f>+IFERROR(VLOOKUP(C98,Hoja1!$A$1:$K$82,11,0),"")</f>
        <v/>
      </c>
      <c r="H98" s="70" t="str">
        <f>+IFERROR(VLOOKUP(C98,Hoja1!$A$1:$L$82,12,0),"")</f>
        <v/>
      </c>
      <c r="I98" s="68"/>
      <c r="J98" s="41">
        <v>84</v>
      </c>
      <c r="K98" s="95"/>
      <c r="L98" s="38"/>
      <c r="M98" s="81"/>
      <c r="N98" s="75"/>
      <c r="O98" s="75"/>
      <c r="P98" s="75"/>
      <c r="Q98" s="75"/>
      <c r="R98" s="75"/>
      <c r="S98" s="75"/>
      <c r="T98" s="38"/>
      <c r="U98" s="38"/>
      <c r="V98" s="38"/>
      <c r="W98" s="38"/>
      <c r="X98" s="38"/>
      <c r="Y98" s="38"/>
      <c r="Z98" s="38"/>
    </row>
    <row r="99" spans="1:26" ht="99.75" customHeight="1" x14ac:dyDescent="0.2">
      <c r="A99" s="38"/>
      <c r="B99" s="67">
        <f t="shared" si="0"/>
        <v>85</v>
      </c>
      <c r="C99" s="68" t="str">
        <f t="array" ref="C99">+IFERROR(INDEX(Hoja1!$A$2:$A$82,MATCH(J99,Hoja1!$H$2:$H$82,0)),"")</f>
        <v/>
      </c>
      <c r="D99" s="69" t="str">
        <f>IFERROR(VLOOKUP(C99,Hoja1!$A$2:$H$82,4,0),"")</f>
        <v/>
      </c>
      <c r="E99" s="69" t="str">
        <f>+IFERROR(VLOOKUP(C99,Hoja1!$A$1:$J$82,10,0),"")</f>
        <v/>
      </c>
      <c r="F99" s="69" t="str">
        <f>+IFERROR(VLOOKUP(C99,Hoja1!$A$1:$I$82,3,0),"")</f>
        <v/>
      </c>
      <c r="G99" s="68" t="str">
        <f>+IFERROR(VLOOKUP(C99,Hoja1!$A$1:$K$82,11,0),"")</f>
        <v/>
      </c>
      <c r="H99" s="70" t="str">
        <f>+IFERROR(VLOOKUP(C99,Hoja1!$A$1:$L$82,12,0),"")</f>
        <v/>
      </c>
      <c r="I99" s="68"/>
      <c r="J99" s="41">
        <v>85</v>
      </c>
      <c r="K99" s="95"/>
      <c r="L99" s="38"/>
      <c r="M99" s="81"/>
      <c r="N99" s="75"/>
      <c r="O99" s="75"/>
      <c r="P99" s="75"/>
      <c r="Q99" s="75"/>
      <c r="R99" s="75"/>
      <c r="S99" s="75"/>
      <c r="T99" s="38"/>
      <c r="U99" s="38"/>
      <c r="V99" s="38"/>
      <c r="W99" s="38"/>
      <c r="X99" s="38"/>
      <c r="Y99" s="38"/>
      <c r="Z99" s="38"/>
    </row>
    <row r="100" spans="1:26" ht="99.75" customHeight="1" x14ac:dyDescent="0.2">
      <c r="A100" s="38"/>
      <c r="B100" s="67">
        <f t="shared" si="0"/>
        <v>86</v>
      </c>
      <c r="C100" s="68" t="str">
        <f t="array" ref="C100">+IFERROR(INDEX(Hoja1!$A$2:$A$82,MATCH(J100,Hoja1!$H$2:$H$82,0)),"")</f>
        <v/>
      </c>
      <c r="D100" s="69" t="str">
        <f>IFERROR(VLOOKUP(C100,Hoja1!$A$2:$H$82,4,0),"")</f>
        <v/>
      </c>
      <c r="E100" s="69" t="str">
        <f>+IFERROR(VLOOKUP(C100,Hoja1!$A$1:$J$82,10,0),"")</f>
        <v/>
      </c>
      <c r="F100" s="69" t="str">
        <f>+IFERROR(VLOOKUP(C100,Hoja1!$A$1:$I$82,3,0),"")</f>
        <v/>
      </c>
      <c r="G100" s="68" t="str">
        <f>+IFERROR(VLOOKUP(C100,Hoja1!$A$1:$K$82,11,0),"")</f>
        <v/>
      </c>
      <c r="H100" s="70" t="str">
        <f>+IFERROR(VLOOKUP(C100,Hoja1!$A$1:$L$82,12,0),"")</f>
        <v/>
      </c>
      <c r="I100" s="68"/>
      <c r="J100" s="41">
        <v>86</v>
      </c>
      <c r="K100" s="95"/>
      <c r="L100" s="38"/>
      <c r="M100" s="81"/>
      <c r="N100" s="75"/>
      <c r="O100" s="75"/>
      <c r="P100" s="75"/>
      <c r="Q100" s="75"/>
      <c r="R100" s="75"/>
      <c r="S100" s="75"/>
      <c r="T100" s="38"/>
      <c r="U100" s="38"/>
      <c r="V100" s="38"/>
      <c r="W100" s="38"/>
      <c r="X100" s="38"/>
      <c r="Y100" s="38"/>
      <c r="Z100" s="38"/>
    </row>
    <row r="101" spans="1:26" ht="99.75" customHeight="1" x14ac:dyDescent="0.2">
      <c r="A101" s="38"/>
      <c r="B101" s="67">
        <f t="shared" si="0"/>
        <v>87</v>
      </c>
      <c r="C101" s="68" t="str">
        <f t="array" ref="C101">+IFERROR(INDEX(Hoja1!$A$2:$A$82,MATCH(J101,Hoja1!$H$2:$H$82,0)),"")</f>
        <v/>
      </c>
      <c r="D101" s="69" t="str">
        <f>IFERROR(VLOOKUP(C101,Hoja1!$A$2:$H$82,4,0),"")</f>
        <v/>
      </c>
      <c r="E101" s="69" t="str">
        <f>+IFERROR(VLOOKUP(C101,Hoja1!$A$1:$J$82,10,0),"")</f>
        <v/>
      </c>
      <c r="F101" s="69" t="str">
        <f>+IFERROR(VLOOKUP(C101,Hoja1!$A$1:$I$82,3,0),"")</f>
        <v/>
      </c>
      <c r="G101" s="68" t="str">
        <f>+IFERROR(VLOOKUP(C101,Hoja1!$A$1:$K$82,11,0),"")</f>
        <v/>
      </c>
      <c r="H101" s="70" t="str">
        <f>+IFERROR(VLOOKUP(C101,Hoja1!$A$1:$L$82,12,0),"")</f>
        <v/>
      </c>
      <c r="I101" s="68"/>
      <c r="J101" s="41">
        <v>87</v>
      </c>
      <c r="K101" s="95"/>
      <c r="L101" s="38"/>
      <c r="M101" s="81"/>
      <c r="N101" s="75"/>
      <c r="O101" s="75"/>
      <c r="P101" s="75"/>
      <c r="Q101" s="75"/>
      <c r="R101" s="75"/>
      <c r="S101" s="75"/>
      <c r="T101" s="38"/>
      <c r="U101" s="38"/>
      <c r="V101" s="38"/>
      <c r="W101" s="38"/>
      <c r="X101" s="38"/>
      <c r="Y101" s="38"/>
      <c r="Z101" s="38"/>
    </row>
    <row r="102" spans="1:26" ht="99.75" customHeight="1" x14ac:dyDescent="0.2">
      <c r="A102" s="38"/>
      <c r="B102" s="80">
        <f t="shared" si="0"/>
        <v>88</v>
      </c>
      <c r="C102" s="68" t="str">
        <f t="array" ref="C102">+IFERROR(INDEX(Hoja1!$A$2:$A$82,MATCH(J102,Hoja1!$H$2:$H$82,0)),"")</f>
        <v/>
      </c>
      <c r="D102" s="69" t="str">
        <f>IFERROR(VLOOKUP(C102,Hoja1!$A$2:$H$82,4,0),"")</f>
        <v/>
      </c>
      <c r="E102" s="69" t="str">
        <f>+IFERROR(VLOOKUP(C102,Hoja1!$A$1:$J$82,10,0),"")</f>
        <v/>
      </c>
      <c r="F102" s="69" t="str">
        <f>+IFERROR(VLOOKUP(C102,Hoja1!$A$1:$I$82,3,0),"")</f>
        <v/>
      </c>
      <c r="G102" s="68" t="str">
        <f>+IFERROR(VLOOKUP(C102,Hoja1!$A$1:$K$82,11,0),"")</f>
        <v/>
      </c>
      <c r="H102" s="70" t="str">
        <f>+IFERROR(VLOOKUP(C102,Hoja1!$A$1:$L$82,12,0),"")</f>
        <v/>
      </c>
      <c r="I102" s="68"/>
      <c r="J102" s="41">
        <v>88</v>
      </c>
      <c r="K102" s="95"/>
      <c r="L102" s="38"/>
      <c r="M102" s="81"/>
      <c r="N102" s="75"/>
      <c r="O102" s="75"/>
      <c r="P102" s="75"/>
      <c r="Q102" s="75"/>
      <c r="R102" s="75"/>
      <c r="S102" s="75"/>
      <c r="T102" s="38"/>
      <c r="U102" s="38"/>
      <c r="V102" s="38"/>
      <c r="W102" s="38"/>
      <c r="X102" s="38"/>
      <c r="Y102" s="38"/>
      <c r="Z102" s="38"/>
    </row>
    <row r="103" spans="1:26" ht="99.75" customHeight="1" x14ac:dyDescent="0.2">
      <c r="A103" s="38"/>
      <c r="B103" s="67">
        <f t="shared" si="0"/>
        <v>89</v>
      </c>
      <c r="C103" s="68" t="str">
        <f t="array" ref="C103">+IFERROR(INDEX(Hoja1!$A$2:$A$82,MATCH(J103,Hoja1!$H$2:$H$82,0)),"")</f>
        <v/>
      </c>
      <c r="D103" s="69" t="str">
        <f>IFERROR(VLOOKUP(C103,Hoja1!$A$2:$H$82,4,0),"")</f>
        <v/>
      </c>
      <c r="E103" s="69" t="str">
        <f>+IFERROR(VLOOKUP(C103,Hoja1!$A$1:$J$82,10,0),"")</f>
        <v/>
      </c>
      <c r="F103" s="69" t="str">
        <f>+IFERROR(VLOOKUP(C103,Hoja1!$A$1:$I$82,3,0),"")</f>
        <v/>
      </c>
      <c r="G103" s="68" t="str">
        <f>+IFERROR(VLOOKUP(C103,Hoja1!$A$1:$K$82,11,0),"")</f>
        <v/>
      </c>
      <c r="H103" s="70" t="str">
        <f>+IFERROR(VLOOKUP(C103,Hoja1!$A$1:$L$82,12,0),"")</f>
        <v/>
      </c>
      <c r="I103" s="68"/>
      <c r="J103" s="41">
        <v>89</v>
      </c>
      <c r="K103" s="95"/>
      <c r="L103" s="38"/>
      <c r="M103" s="81"/>
      <c r="N103" s="75"/>
      <c r="O103" s="75"/>
      <c r="P103" s="75"/>
      <c r="Q103" s="75"/>
      <c r="R103" s="75"/>
      <c r="S103" s="75"/>
      <c r="T103" s="38"/>
      <c r="U103" s="38"/>
      <c r="V103" s="38"/>
      <c r="W103" s="38"/>
      <c r="X103" s="38"/>
      <c r="Y103" s="38"/>
      <c r="Z103" s="38"/>
    </row>
    <row r="104" spans="1:26" ht="99.75" customHeight="1" x14ac:dyDescent="0.2">
      <c r="A104" s="38"/>
      <c r="B104" s="80">
        <f t="shared" si="0"/>
        <v>90</v>
      </c>
      <c r="C104" s="68" t="str">
        <f t="array" ref="C104">+IFERROR(INDEX(Hoja1!$A$2:$A$82,MATCH(J104,Hoja1!$H$2:$H$82,0)),"")</f>
        <v/>
      </c>
      <c r="D104" s="69" t="str">
        <f>IFERROR(VLOOKUP(C104,Hoja1!$A$2:$H$82,4,0),"")</f>
        <v/>
      </c>
      <c r="E104" s="69" t="str">
        <f>+IFERROR(VLOOKUP(C104,Hoja1!$A$1:$J$82,10,0),"")</f>
        <v/>
      </c>
      <c r="F104" s="69" t="str">
        <f>+IFERROR(VLOOKUP(C104,Hoja1!$A$1:$I$82,3,0),"")</f>
        <v/>
      </c>
      <c r="G104" s="68" t="str">
        <f>+IFERROR(VLOOKUP(C104,Hoja1!$A$1:$K$82,11,0),"")</f>
        <v/>
      </c>
      <c r="H104" s="70" t="str">
        <f>+IFERROR(VLOOKUP(C104,Hoja1!$A$1:$L$82,12,0),"")</f>
        <v/>
      </c>
      <c r="I104" s="68"/>
      <c r="J104" s="41">
        <v>90</v>
      </c>
      <c r="K104" s="95"/>
      <c r="L104" s="38"/>
      <c r="M104" s="81"/>
      <c r="N104" s="75"/>
      <c r="O104" s="75"/>
      <c r="P104" s="75"/>
      <c r="Q104" s="75"/>
      <c r="R104" s="75"/>
      <c r="S104" s="75"/>
      <c r="T104" s="38"/>
      <c r="U104" s="38"/>
      <c r="V104" s="38"/>
      <c r="W104" s="38"/>
      <c r="X104" s="38"/>
      <c r="Y104" s="38"/>
      <c r="Z104" s="38"/>
    </row>
    <row r="105" spans="1:26" ht="99.75" customHeight="1" x14ac:dyDescent="0.2">
      <c r="A105" s="38"/>
      <c r="B105" s="67">
        <f t="shared" si="0"/>
        <v>91</v>
      </c>
      <c r="C105" s="68" t="str">
        <f t="array" ref="C105">+IFERROR(INDEX(Hoja1!$A$2:$A$82,MATCH(J105,Hoja1!$H$2:$H$82,0)),"")</f>
        <v/>
      </c>
      <c r="D105" s="69" t="str">
        <f>IFERROR(VLOOKUP(C105,Hoja1!$A$2:$H$82,4,0),"")</f>
        <v/>
      </c>
      <c r="E105" s="69" t="str">
        <f>+IFERROR(VLOOKUP(C105,Hoja1!$A$1:$J$82,10,0),"")</f>
        <v/>
      </c>
      <c r="F105" s="69" t="str">
        <f>+IFERROR(VLOOKUP(C105,Hoja1!$A$1:$I$82,3,0),"")</f>
        <v/>
      </c>
      <c r="G105" s="68" t="str">
        <f>+IFERROR(VLOOKUP(C105,Hoja1!$A$1:$K$82,11,0),"")</f>
        <v/>
      </c>
      <c r="H105" s="70" t="str">
        <f>+IFERROR(VLOOKUP(C105,Hoja1!$A$1:$L$82,12,0),"")</f>
        <v/>
      </c>
      <c r="I105" s="68"/>
      <c r="J105" s="41">
        <v>91</v>
      </c>
      <c r="K105" s="95"/>
      <c r="L105" s="38"/>
      <c r="M105" s="81"/>
      <c r="N105" s="75"/>
      <c r="O105" s="75"/>
      <c r="P105" s="75"/>
      <c r="Q105" s="75"/>
      <c r="R105" s="75"/>
      <c r="S105" s="75"/>
      <c r="T105" s="38"/>
      <c r="U105" s="38"/>
      <c r="V105" s="38"/>
      <c r="W105" s="38"/>
      <c r="X105" s="38"/>
      <c r="Y105" s="38"/>
      <c r="Z105" s="38"/>
    </row>
    <row r="106" spans="1:26" ht="99.75" customHeight="1" x14ac:dyDescent="0.2">
      <c r="A106" s="38"/>
      <c r="B106" s="67">
        <f t="shared" si="0"/>
        <v>92</v>
      </c>
      <c r="C106" s="68" t="str">
        <f t="array" ref="C106">+IFERROR(INDEX(Hoja1!$A$2:$A$82,MATCH(J106,Hoja1!$H$2:$H$82,0)),"")</f>
        <v/>
      </c>
      <c r="D106" s="69" t="str">
        <f>IFERROR(VLOOKUP(C106,Hoja1!$A$2:$H$82,4,0),"")</f>
        <v/>
      </c>
      <c r="E106" s="69" t="str">
        <f>+IFERROR(VLOOKUP(C106,Hoja1!$A$1:$J$82,10,0),"")</f>
        <v/>
      </c>
      <c r="F106" s="69" t="str">
        <f>+IFERROR(VLOOKUP(C106,Hoja1!$A$1:$I$82,3,0),"")</f>
        <v/>
      </c>
      <c r="G106" s="68" t="str">
        <f>+IFERROR(VLOOKUP(C106,Hoja1!$A$1:$K$82,11,0),"")</f>
        <v/>
      </c>
      <c r="H106" s="70" t="str">
        <f>+IFERROR(VLOOKUP(C106,Hoja1!$A$1:$L$82,12,0),"")</f>
        <v/>
      </c>
      <c r="I106" s="68"/>
      <c r="J106" s="41">
        <v>92</v>
      </c>
      <c r="K106" s="95"/>
      <c r="L106" s="38"/>
      <c r="M106" s="81"/>
      <c r="N106" s="75"/>
      <c r="O106" s="75"/>
      <c r="P106" s="75"/>
      <c r="Q106" s="75"/>
      <c r="R106" s="75"/>
      <c r="S106" s="75"/>
      <c r="T106" s="38"/>
      <c r="U106" s="38"/>
      <c r="V106" s="38"/>
      <c r="W106" s="38"/>
      <c r="X106" s="38"/>
      <c r="Y106" s="38"/>
      <c r="Z106" s="38"/>
    </row>
    <row r="107" spans="1:26" ht="99.75" customHeight="1" x14ac:dyDescent="0.2">
      <c r="A107" s="38"/>
      <c r="B107" s="67">
        <f t="shared" si="0"/>
        <v>93</v>
      </c>
      <c r="C107" s="68" t="str">
        <f t="array" ref="C107">+IFERROR(INDEX(Hoja1!$A$2:$A$82,MATCH(J107,Hoja1!$H$2:$H$82,0)),"")</f>
        <v/>
      </c>
      <c r="D107" s="69" t="str">
        <f>IFERROR(VLOOKUP(C107,Hoja1!$A$2:$H$82,4,0),"")</f>
        <v/>
      </c>
      <c r="E107" s="69" t="str">
        <f>+IFERROR(VLOOKUP(C107,Hoja1!$A$1:$J$82,10,0),"")</f>
        <v/>
      </c>
      <c r="F107" s="69" t="str">
        <f>+IFERROR(VLOOKUP(C107,Hoja1!$A$1:$I$82,3,0),"")</f>
        <v/>
      </c>
      <c r="G107" s="68" t="str">
        <f>+IFERROR(VLOOKUP(C107,Hoja1!$A$1:$K$82,11,0),"")</f>
        <v/>
      </c>
      <c r="H107" s="70" t="str">
        <f>+IFERROR(VLOOKUP(C107,Hoja1!$A$1:$L$82,12,0),"")</f>
        <v/>
      </c>
      <c r="I107" s="68"/>
      <c r="J107" s="41">
        <v>93</v>
      </c>
      <c r="K107" s="95"/>
      <c r="L107" s="38"/>
      <c r="M107" s="81"/>
      <c r="N107" s="75"/>
      <c r="O107" s="75"/>
      <c r="P107" s="75"/>
      <c r="Q107" s="75"/>
      <c r="R107" s="75"/>
      <c r="S107" s="75"/>
      <c r="T107" s="38"/>
      <c r="U107" s="38"/>
      <c r="V107" s="38"/>
      <c r="W107" s="38"/>
      <c r="X107" s="38"/>
      <c r="Y107" s="38"/>
      <c r="Z107" s="38"/>
    </row>
    <row r="108" spans="1:26" ht="99.75" customHeight="1" x14ac:dyDescent="0.2">
      <c r="A108" s="38"/>
      <c r="B108" s="80">
        <f t="shared" si="0"/>
        <v>94</v>
      </c>
      <c r="C108" s="68" t="str">
        <f t="array" ref="C108">+IFERROR(INDEX(Hoja1!$A$2:$A$82,MATCH(J108,Hoja1!$H$2:$H$82,0)),"")</f>
        <v/>
      </c>
      <c r="D108" s="69" t="str">
        <f>IFERROR(VLOOKUP(C108,Hoja1!$A$2:$H$82,4,0),"")</f>
        <v/>
      </c>
      <c r="E108" s="69" t="str">
        <f>+IFERROR(VLOOKUP(C108,Hoja1!$A$1:$J$82,10,0),"")</f>
        <v/>
      </c>
      <c r="F108" s="69" t="str">
        <f>+IFERROR(VLOOKUP(C108,Hoja1!$A$1:$I$82,3,0),"")</f>
        <v/>
      </c>
      <c r="G108" s="68" t="str">
        <f>+IFERROR(VLOOKUP(C108,Hoja1!$A$1:$K$82,11,0),"")</f>
        <v/>
      </c>
      <c r="H108" s="70" t="str">
        <f>+IFERROR(VLOOKUP(C108,Hoja1!$A$1:$L$82,12,0),"")</f>
        <v/>
      </c>
      <c r="I108" s="68"/>
      <c r="J108" s="41">
        <v>94</v>
      </c>
      <c r="K108" s="95"/>
      <c r="L108" s="38"/>
      <c r="M108" s="81"/>
      <c r="N108" s="75"/>
      <c r="O108" s="75"/>
      <c r="P108" s="75"/>
      <c r="Q108" s="75"/>
      <c r="R108" s="75"/>
      <c r="S108" s="75"/>
      <c r="T108" s="38"/>
      <c r="U108" s="38"/>
      <c r="V108" s="38"/>
      <c r="W108" s="38"/>
      <c r="X108" s="38"/>
      <c r="Y108" s="38"/>
      <c r="Z108" s="38"/>
    </row>
    <row r="109" spans="1:26" ht="99.75" customHeight="1" x14ac:dyDescent="0.2">
      <c r="A109" s="38"/>
      <c r="B109" s="67">
        <f t="shared" si="0"/>
        <v>95</v>
      </c>
      <c r="C109" s="68" t="str">
        <f t="array" ref="C109">+IFERROR(INDEX(Hoja1!$A$2:$A$82,MATCH(J109,Hoja1!$H$2:$H$82,0)),"")</f>
        <v/>
      </c>
      <c r="D109" s="69" t="str">
        <f>IFERROR(VLOOKUP(C109,Hoja1!$A$2:$H$82,4,0),"")</f>
        <v/>
      </c>
      <c r="E109" s="69" t="str">
        <f>+IFERROR(VLOOKUP(C109,Hoja1!$A$1:$J$82,10,0),"")</f>
        <v/>
      </c>
      <c r="F109" s="69" t="str">
        <f>+IFERROR(VLOOKUP(C109,Hoja1!$A$1:$I$82,3,0),"")</f>
        <v/>
      </c>
      <c r="G109" s="68" t="str">
        <f>+IFERROR(VLOOKUP(C109,Hoja1!$A$1:$K$82,11,0),"")</f>
        <v/>
      </c>
      <c r="H109" s="70" t="str">
        <f>+IFERROR(VLOOKUP(C109,Hoja1!$A$1:$L$82,12,0),"")</f>
        <v/>
      </c>
      <c r="I109" s="68"/>
      <c r="J109" s="41">
        <v>95</v>
      </c>
      <c r="K109" s="95"/>
      <c r="L109" s="38"/>
      <c r="M109" s="81"/>
      <c r="N109" s="75"/>
      <c r="O109" s="75"/>
      <c r="P109" s="75"/>
      <c r="Q109" s="75"/>
      <c r="R109" s="75"/>
      <c r="S109" s="75"/>
      <c r="T109" s="38"/>
      <c r="U109" s="38"/>
      <c r="V109" s="38"/>
      <c r="W109" s="38"/>
      <c r="X109" s="38"/>
      <c r="Y109" s="38"/>
      <c r="Z109" s="38"/>
    </row>
    <row r="110" spans="1:26" ht="99.75" customHeight="1" x14ac:dyDescent="0.2">
      <c r="A110" s="38"/>
      <c r="B110" s="80">
        <f t="shared" si="0"/>
        <v>96</v>
      </c>
      <c r="C110" s="68" t="str">
        <f t="array" ref="C110">+IFERROR(INDEX(Hoja1!$A$2:$A$82,MATCH(J110,Hoja1!$H$2:$H$82,0)),"")</f>
        <v/>
      </c>
      <c r="D110" s="69" t="str">
        <f>IFERROR(VLOOKUP(C110,Hoja1!$A$2:$H$82,4,0),"")</f>
        <v/>
      </c>
      <c r="E110" s="69" t="str">
        <f>+IFERROR(VLOOKUP(C110,Hoja1!$A$1:$J$82,10,0),"")</f>
        <v/>
      </c>
      <c r="F110" s="69" t="str">
        <f>+IFERROR(VLOOKUP(C110,Hoja1!$A$1:$I$82,3,0),"")</f>
        <v/>
      </c>
      <c r="G110" s="68" t="str">
        <f>+IFERROR(VLOOKUP(C110,Hoja1!$A$1:$K$82,11,0),"")</f>
        <v/>
      </c>
      <c r="H110" s="70" t="str">
        <f>+IFERROR(VLOOKUP(C110,Hoja1!$A$1:$L$82,12,0),"")</f>
        <v/>
      </c>
      <c r="I110" s="68"/>
      <c r="J110" s="41">
        <v>96</v>
      </c>
      <c r="K110" s="95"/>
      <c r="L110" s="38"/>
      <c r="M110" s="81"/>
      <c r="N110" s="75"/>
      <c r="O110" s="75"/>
      <c r="P110" s="75"/>
      <c r="Q110" s="75"/>
      <c r="R110" s="75"/>
      <c r="S110" s="75"/>
      <c r="T110" s="38"/>
      <c r="U110" s="38"/>
      <c r="V110" s="38"/>
      <c r="W110" s="38"/>
      <c r="X110" s="38"/>
      <c r="Y110" s="38"/>
      <c r="Z110" s="38"/>
    </row>
    <row r="111" spans="1:26" ht="99.75" customHeight="1" x14ac:dyDescent="0.2">
      <c r="A111" s="38"/>
      <c r="B111" s="67">
        <f t="shared" si="0"/>
        <v>97</v>
      </c>
      <c r="C111" s="68" t="str">
        <f t="array" ref="C111">+IFERROR(INDEX(Hoja1!$A$2:$A$82,MATCH(J111,Hoja1!$H$2:$H$82,0)),"")</f>
        <v/>
      </c>
      <c r="D111" s="69" t="str">
        <f>IFERROR(VLOOKUP(C111,Hoja1!$A$2:$H$82,4,0),"")</f>
        <v/>
      </c>
      <c r="E111" s="69" t="str">
        <f>+IFERROR(VLOOKUP(C111,Hoja1!$A$1:$J$82,10,0),"")</f>
        <v/>
      </c>
      <c r="F111" s="69" t="str">
        <f>+IFERROR(VLOOKUP(C111,Hoja1!$A$1:$I$82,3,0),"")</f>
        <v/>
      </c>
      <c r="G111" s="68" t="str">
        <f>+IFERROR(VLOOKUP(C111,Hoja1!$A$1:$K$82,11,0),"")</f>
        <v/>
      </c>
      <c r="H111" s="70" t="str">
        <f>+IFERROR(VLOOKUP(C111,Hoja1!$A$1:$L$82,12,0),"")</f>
        <v/>
      </c>
      <c r="I111" s="68"/>
      <c r="J111" s="41">
        <v>97</v>
      </c>
      <c r="K111" s="95"/>
      <c r="L111" s="38"/>
      <c r="M111" s="81"/>
      <c r="N111" s="75"/>
      <c r="O111" s="75"/>
      <c r="P111" s="75"/>
      <c r="Q111" s="75"/>
      <c r="R111" s="75"/>
      <c r="S111" s="75"/>
      <c r="T111" s="38"/>
      <c r="U111" s="38"/>
      <c r="V111" s="38"/>
      <c r="W111" s="38"/>
      <c r="X111" s="38"/>
      <c r="Y111" s="38"/>
      <c r="Z111" s="38"/>
    </row>
    <row r="112" spans="1:26" ht="99.75" customHeight="1" x14ac:dyDescent="0.2">
      <c r="A112" s="38"/>
      <c r="B112" s="67">
        <f t="shared" si="0"/>
        <v>98</v>
      </c>
      <c r="C112" s="68" t="str">
        <f t="array" ref="C112">+IFERROR(INDEX(Hoja1!$A$2:$A$82,MATCH(J112,Hoja1!$H$2:$H$82,0)),"")</f>
        <v/>
      </c>
      <c r="D112" s="69" t="str">
        <f>IFERROR(VLOOKUP(C112,Hoja1!$A$2:$H$82,4,0),"")</f>
        <v/>
      </c>
      <c r="E112" s="69" t="str">
        <f>+IFERROR(VLOOKUP(C112,Hoja1!$A$1:$J$82,10,0),"")</f>
        <v/>
      </c>
      <c r="F112" s="69" t="str">
        <f>+IFERROR(VLOOKUP(C112,Hoja1!$A$1:$I$82,3,0),"")</f>
        <v/>
      </c>
      <c r="G112" s="68" t="str">
        <f>+IFERROR(VLOOKUP(C112,Hoja1!$A$1:$K$82,11,0),"")</f>
        <v/>
      </c>
      <c r="H112" s="70" t="str">
        <f>+IFERROR(VLOOKUP(C112,Hoja1!$A$1:$L$82,12,0),"")</f>
        <v/>
      </c>
      <c r="I112" s="68"/>
      <c r="J112" s="41">
        <v>98</v>
      </c>
      <c r="K112" s="95"/>
      <c r="L112" s="38"/>
      <c r="M112" s="81"/>
      <c r="N112" s="75"/>
      <c r="O112" s="75"/>
      <c r="P112" s="75"/>
      <c r="Q112" s="75"/>
      <c r="R112" s="75"/>
      <c r="S112" s="75"/>
      <c r="T112" s="38"/>
      <c r="U112" s="38"/>
      <c r="V112" s="38"/>
      <c r="W112" s="38"/>
      <c r="X112" s="38"/>
      <c r="Y112" s="38"/>
      <c r="Z112" s="38"/>
    </row>
    <row r="113" spans="1:26" ht="99.75" customHeight="1" x14ac:dyDescent="0.2">
      <c r="A113" s="38"/>
      <c r="B113" s="67">
        <f t="shared" si="0"/>
        <v>99</v>
      </c>
      <c r="C113" s="68" t="str">
        <f t="array" ref="C113">+IFERROR(INDEX(Hoja1!$A$2:$A$82,MATCH(J113,Hoja1!$H$2:$H$82,0)),"")</f>
        <v/>
      </c>
      <c r="D113" s="69" t="str">
        <f>IFERROR(VLOOKUP(C113,Hoja1!$A$2:$H$82,4,0),"")</f>
        <v/>
      </c>
      <c r="E113" s="69" t="str">
        <f>+IFERROR(VLOOKUP(C113,Hoja1!$A$1:$J$82,10,0),"")</f>
        <v/>
      </c>
      <c r="F113" s="69" t="str">
        <f>+IFERROR(VLOOKUP(C113,Hoja1!$A$1:$I$82,3,0),"")</f>
        <v/>
      </c>
      <c r="G113" s="68" t="str">
        <f>+IFERROR(VLOOKUP(C113,Hoja1!$A$1:$K$82,11,0),"")</f>
        <v/>
      </c>
      <c r="H113" s="70" t="str">
        <f>+IFERROR(VLOOKUP(C113,Hoja1!$A$1:$L$82,12,0),"")</f>
        <v/>
      </c>
      <c r="I113" s="68"/>
      <c r="J113" s="41">
        <v>99</v>
      </c>
      <c r="K113" s="95"/>
      <c r="L113" s="38"/>
      <c r="M113" s="81"/>
      <c r="N113" s="75"/>
      <c r="O113" s="75"/>
      <c r="P113" s="75"/>
      <c r="Q113" s="75"/>
      <c r="R113" s="75"/>
      <c r="S113" s="75"/>
      <c r="T113" s="38"/>
      <c r="U113" s="38"/>
      <c r="V113" s="38"/>
      <c r="W113" s="38"/>
      <c r="X113" s="38"/>
      <c r="Y113" s="38"/>
      <c r="Z113" s="38"/>
    </row>
    <row r="114" spans="1:26" ht="99.75" customHeight="1" x14ac:dyDescent="0.2">
      <c r="A114" s="38"/>
      <c r="B114" s="67">
        <f t="shared" si="0"/>
        <v>100</v>
      </c>
      <c r="C114" s="68" t="str">
        <f t="array" ref="C114">+IFERROR(INDEX(Hoja1!$A$2:$A$82,MATCH(J114,Hoja1!$H$2:$H$82,0)),"")</f>
        <v/>
      </c>
      <c r="D114" s="69" t="str">
        <f>IFERROR(VLOOKUP(C114,Hoja1!$A$2:$H$82,4,0),"")</f>
        <v/>
      </c>
      <c r="E114" s="69" t="str">
        <f>+IFERROR(VLOOKUP(C114,Hoja1!$A$1:$J$82,10,0),"")</f>
        <v/>
      </c>
      <c r="F114" s="69" t="str">
        <f>+IFERROR(VLOOKUP(C114,Hoja1!$A$1:$I$82,3,0),"")</f>
        <v/>
      </c>
      <c r="G114" s="68" t="str">
        <f>+IFERROR(VLOOKUP(C114,Hoja1!$A$1:$K$82,11,0),"")</f>
        <v/>
      </c>
      <c r="H114" s="70" t="str">
        <f>+IFERROR(VLOOKUP(C114,Hoja1!$A$1:$L$82,12,0),"")</f>
        <v/>
      </c>
      <c r="I114" s="68"/>
      <c r="J114" s="41">
        <v>100</v>
      </c>
      <c r="K114" s="95"/>
      <c r="L114" s="38"/>
      <c r="M114" s="81"/>
      <c r="N114" s="75"/>
      <c r="O114" s="75"/>
      <c r="P114" s="75"/>
      <c r="Q114" s="75"/>
      <c r="R114" s="75"/>
      <c r="S114" s="75"/>
      <c r="T114" s="38"/>
      <c r="U114" s="38"/>
      <c r="V114" s="38"/>
      <c r="W114" s="38"/>
      <c r="X114" s="38"/>
      <c r="Y114" s="38"/>
      <c r="Z114" s="38"/>
    </row>
    <row r="115" spans="1:26" ht="99.75" customHeight="1" x14ac:dyDescent="0.2">
      <c r="A115" s="38"/>
      <c r="B115" s="80">
        <f t="shared" si="0"/>
        <v>101</v>
      </c>
      <c r="C115" s="68" t="str">
        <f t="array" ref="C115">+IFERROR(INDEX(Hoja1!$A$2:$A$82,MATCH(J115,Hoja1!$H$2:$H$82,0)),"")</f>
        <v/>
      </c>
      <c r="D115" s="69" t="str">
        <f>IFERROR(VLOOKUP(C115,Hoja1!$A$2:$H$82,4,0),"")</f>
        <v/>
      </c>
      <c r="E115" s="69" t="str">
        <f>+IFERROR(VLOOKUP(C115,Hoja1!$A$1:$J$82,10,0),"")</f>
        <v/>
      </c>
      <c r="F115" s="69" t="str">
        <f>+IFERROR(VLOOKUP(C115,Hoja1!$A$1:$I$82,3,0),"")</f>
        <v/>
      </c>
      <c r="G115" s="68" t="str">
        <f>+IFERROR(VLOOKUP(C115,Hoja1!$A$1:$K$82,11,0),"")</f>
        <v/>
      </c>
      <c r="H115" s="70" t="str">
        <f>+IFERROR(VLOOKUP(C115,Hoja1!$A$1:$L$82,12,0),"")</f>
        <v/>
      </c>
      <c r="I115" s="68"/>
      <c r="J115" s="41">
        <v>101</v>
      </c>
      <c r="K115" s="95"/>
      <c r="L115" s="38"/>
      <c r="M115" s="81"/>
      <c r="N115" s="75"/>
      <c r="O115" s="75"/>
      <c r="P115" s="75"/>
      <c r="Q115" s="75"/>
      <c r="R115" s="75"/>
      <c r="S115" s="75"/>
      <c r="T115" s="38"/>
      <c r="U115" s="38"/>
      <c r="V115" s="38"/>
      <c r="W115" s="38"/>
      <c r="X115" s="38"/>
      <c r="Y115" s="38"/>
      <c r="Z115" s="38"/>
    </row>
    <row r="116" spans="1:26" ht="99.75" customHeight="1" x14ac:dyDescent="0.2">
      <c r="A116" s="38"/>
      <c r="B116" s="67">
        <f t="shared" si="0"/>
        <v>102</v>
      </c>
      <c r="C116" s="68" t="str">
        <f t="array" ref="C116">+IFERROR(INDEX(Hoja1!$A$2:$A$82,MATCH(J116,Hoja1!$H$2:$H$82,0)),"")</f>
        <v/>
      </c>
      <c r="D116" s="69" t="str">
        <f>IFERROR(VLOOKUP(C116,Hoja1!$A$2:$H$82,4,0),"")</f>
        <v/>
      </c>
      <c r="E116" s="69" t="str">
        <f>+IFERROR(VLOOKUP(C116,Hoja1!$A$1:$J$82,10,0),"")</f>
        <v/>
      </c>
      <c r="F116" s="69" t="str">
        <f>+IFERROR(VLOOKUP(C116,Hoja1!$A$1:$I$82,3,0),"")</f>
        <v/>
      </c>
      <c r="G116" s="68" t="str">
        <f>+IFERROR(VLOOKUP(C116,Hoja1!$A$1:$K$82,11,0),"")</f>
        <v/>
      </c>
      <c r="H116" s="70" t="str">
        <f>+IFERROR(VLOOKUP(C116,Hoja1!$A$1:$L$82,12,0),"")</f>
        <v/>
      </c>
      <c r="I116" s="68"/>
      <c r="J116" s="41">
        <v>102</v>
      </c>
      <c r="K116" s="95"/>
      <c r="L116" s="38"/>
      <c r="M116" s="81"/>
      <c r="N116" s="75"/>
      <c r="O116" s="75"/>
      <c r="P116" s="75"/>
      <c r="Q116" s="75"/>
      <c r="R116" s="75"/>
      <c r="S116" s="75"/>
      <c r="T116" s="38"/>
      <c r="U116" s="38"/>
      <c r="V116" s="38"/>
      <c r="W116" s="38"/>
      <c r="X116" s="38"/>
      <c r="Y116" s="38"/>
      <c r="Z116" s="38"/>
    </row>
    <row r="117" spans="1:26" ht="99.75" customHeight="1" x14ac:dyDescent="0.2">
      <c r="A117" s="38"/>
      <c r="B117" s="67">
        <f t="shared" si="0"/>
        <v>103</v>
      </c>
      <c r="C117" s="68" t="str">
        <f t="array" ref="C117">+IFERROR(INDEX(Hoja1!$A$2:$A$82,MATCH(J117,Hoja1!$H$2:$H$82,0)),"")</f>
        <v/>
      </c>
      <c r="D117" s="69" t="str">
        <f>IFERROR(VLOOKUP(C117,Hoja1!$A$2:$H$82,4,0),"")</f>
        <v/>
      </c>
      <c r="E117" s="69" t="str">
        <f>+IFERROR(VLOOKUP(C117,Hoja1!$A$1:$J$82,10,0),"")</f>
        <v/>
      </c>
      <c r="F117" s="69" t="str">
        <f>+IFERROR(VLOOKUP(C117,Hoja1!$A$1:$I$82,3,0),"")</f>
        <v/>
      </c>
      <c r="G117" s="68" t="str">
        <f>+IFERROR(VLOOKUP(C117,Hoja1!$A$1:$K$82,11,0),"")</f>
        <v/>
      </c>
      <c r="H117" s="70" t="str">
        <f>+IFERROR(VLOOKUP(C117,Hoja1!$A$1:$L$82,12,0),"")</f>
        <v/>
      </c>
      <c r="I117" s="68"/>
      <c r="J117" s="41">
        <v>103</v>
      </c>
      <c r="K117" s="95"/>
      <c r="L117" s="38"/>
      <c r="M117" s="81"/>
      <c r="N117" s="75"/>
      <c r="O117" s="75"/>
      <c r="P117" s="75"/>
      <c r="Q117" s="75"/>
      <c r="R117" s="75"/>
      <c r="S117" s="75"/>
      <c r="T117" s="38"/>
      <c r="U117" s="38"/>
      <c r="V117" s="38"/>
      <c r="W117" s="38"/>
      <c r="X117" s="38"/>
      <c r="Y117" s="38"/>
      <c r="Z117" s="38"/>
    </row>
    <row r="118" spans="1:26" ht="99.75" customHeight="1" x14ac:dyDescent="0.2">
      <c r="A118" s="38"/>
      <c r="B118" s="67">
        <f t="shared" si="0"/>
        <v>104</v>
      </c>
      <c r="C118" s="68" t="str">
        <f t="array" ref="C118">+IFERROR(INDEX(Hoja1!$A$2:$A$82,MATCH(J118,Hoja1!$H$2:$H$82,0)),"")</f>
        <v/>
      </c>
      <c r="D118" s="69" t="str">
        <f>IFERROR(VLOOKUP(C118,Hoja1!$A$2:$H$82,4,0),"")</f>
        <v/>
      </c>
      <c r="E118" s="69" t="str">
        <f>+IFERROR(VLOOKUP(C118,Hoja1!$A$1:$J$82,10,0),"")</f>
        <v/>
      </c>
      <c r="F118" s="69" t="str">
        <f>+IFERROR(VLOOKUP(C118,Hoja1!$A$1:$I$82,3,0),"")</f>
        <v/>
      </c>
      <c r="G118" s="68" t="str">
        <f>+IFERROR(VLOOKUP(C118,Hoja1!$A$1:$K$82,11,0),"")</f>
        <v/>
      </c>
      <c r="H118" s="70" t="str">
        <f>+IFERROR(VLOOKUP(C118,Hoja1!$A$1:$L$82,12,0),"")</f>
        <v/>
      </c>
      <c r="I118" s="68"/>
      <c r="J118" s="41">
        <v>104</v>
      </c>
      <c r="K118" s="95"/>
      <c r="L118" s="38"/>
      <c r="M118" s="81"/>
      <c r="N118" s="75"/>
      <c r="O118" s="75"/>
      <c r="P118" s="75"/>
      <c r="Q118" s="75"/>
      <c r="R118" s="75"/>
      <c r="S118" s="75"/>
      <c r="T118" s="38"/>
      <c r="U118" s="38"/>
      <c r="V118" s="38"/>
      <c r="W118" s="38"/>
      <c r="X118" s="38"/>
      <c r="Y118" s="38"/>
      <c r="Z118" s="38"/>
    </row>
    <row r="119" spans="1:26" ht="99.75" customHeight="1" x14ac:dyDescent="0.2">
      <c r="A119" s="38"/>
      <c r="B119" s="67">
        <f t="shared" si="0"/>
        <v>105</v>
      </c>
      <c r="C119" s="68" t="str">
        <f t="array" ref="C119">+IFERROR(INDEX(Hoja1!$A$2:$A$82,MATCH(J119,Hoja1!$H$2:$H$82,0)),"")</f>
        <v/>
      </c>
      <c r="D119" s="69" t="str">
        <f>IFERROR(VLOOKUP(C119,Hoja1!$A$2:$H$82,4,0),"")</f>
        <v/>
      </c>
      <c r="E119" s="69" t="str">
        <f>+IFERROR(VLOOKUP(C119,Hoja1!$A$1:$J$82,10,0),"")</f>
        <v/>
      </c>
      <c r="F119" s="69" t="str">
        <f>+IFERROR(VLOOKUP(C119,Hoja1!$A$1:$I$82,3,0),"")</f>
        <v/>
      </c>
      <c r="G119" s="68" t="str">
        <f>+IFERROR(VLOOKUP(C119,Hoja1!$A$1:$K$82,11,0),"")</f>
        <v/>
      </c>
      <c r="H119" s="70" t="str">
        <f>+IFERROR(VLOOKUP(C119,Hoja1!$A$1:$L$82,12,0),"")</f>
        <v/>
      </c>
      <c r="I119" s="68"/>
      <c r="J119" s="41">
        <v>105</v>
      </c>
      <c r="K119" s="95"/>
      <c r="L119" s="38"/>
      <c r="M119" s="81"/>
      <c r="N119" s="75"/>
      <c r="O119" s="75"/>
      <c r="P119" s="75"/>
      <c r="Q119" s="75"/>
      <c r="R119" s="75"/>
      <c r="S119" s="75"/>
      <c r="T119" s="38"/>
      <c r="U119" s="38"/>
      <c r="V119" s="38"/>
      <c r="W119" s="38"/>
      <c r="X119" s="38"/>
      <c r="Y119" s="38"/>
      <c r="Z119" s="38"/>
    </row>
    <row r="120" spans="1:26" ht="99.75" customHeight="1" x14ac:dyDescent="0.2">
      <c r="A120" s="38"/>
      <c r="B120" s="80">
        <f t="shared" si="0"/>
        <v>106</v>
      </c>
      <c r="C120" s="68" t="str">
        <f t="array" ref="C120">+IFERROR(INDEX(Hoja1!$A$2:$A$82,MATCH(J120,Hoja1!$H$2:$H$82,0)),"")</f>
        <v/>
      </c>
      <c r="D120" s="69" t="str">
        <f>IFERROR(VLOOKUP(C120,Hoja1!$A$2:$H$82,4,0),"")</f>
        <v/>
      </c>
      <c r="E120" s="69" t="str">
        <f>+IFERROR(VLOOKUP(C120,Hoja1!$A$1:$J$82,10,0),"")</f>
        <v/>
      </c>
      <c r="F120" s="69" t="str">
        <f>+IFERROR(VLOOKUP(C120,Hoja1!$A$1:$I$82,3,0),"")</f>
        <v/>
      </c>
      <c r="G120" s="68" t="str">
        <f>+IFERROR(VLOOKUP(C120,Hoja1!$A$1:$K$82,11,0),"")</f>
        <v/>
      </c>
      <c r="H120" s="70" t="str">
        <f>+IFERROR(VLOOKUP(C120,Hoja1!$A$1:$L$82,12,0),"")</f>
        <v/>
      </c>
      <c r="I120" s="68"/>
      <c r="J120" s="41">
        <v>106</v>
      </c>
      <c r="K120" s="95"/>
      <c r="L120" s="38"/>
      <c r="M120" s="81"/>
      <c r="N120" s="75"/>
      <c r="O120" s="75"/>
      <c r="P120" s="75"/>
      <c r="Q120" s="75"/>
      <c r="R120" s="75"/>
      <c r="S120" s="75"/>
      <c r="T120" s="38"/>
      <c r="U120" s="38"/>
      <c r="V120" s="38"/>
      <c r="W120" s="38"/>
      <c r="X120" s="38"/>
      <c r="Y120" s="38"/>
      <c r="Z120" s="38"/>
    </row>
    <row r="121" spans="1:26" ht="99.75" customHeight="1" x14ac:dyDescent="0.2">
      <c r="A121" s="38"/>
      <c r="B121" s="67">
        <f t="shared" si="0"/>
        <v>107</v>
      </c>
      <c r="C121" s="68" t="str">
        <f t="array" ref="C121">+IFERROR(INDEX(Hoja1!$A$2:$A$82,MATCH(J121,Hoja1!$H$2:$H$82,0)),"")</f>
        <v/>
      </c>
      <c r="D121" s="69" t="str">
        <f>IFERROR(VLOOKUP(C121,Hoja1!$A$2:$H$82,4,0),"")</f>
        <v/>
      </c>
      <c r="E121" s="69" t="str">
        <f>+IFERROR(VLOOKUP(C121,Hoja1!$A$1:$J$82,10,0),"")</f>
        <v/>
      </c>
      <c r="F121" s="69" t="str">
        <f>+IFERROR(VLOOKUP(C121,Hoja1!$A$1:$I$82,3,0),"")</f>
        <v/>
      </c>
      <c r="G121" s="68" t="str">
        <f>+IFERROR(VLOOKUP(C121,Hoja1!$A$1:$K$82,11,0),"")</f>
        <v/>
      </c>
      <c r="H121" s="70" t="str">
        <f>+IFERROR(VLOOKUP(C121,Hoja1!$A$1:$L$82,12,0),"")</f>
        <v/>
      </c>
      <c r="I121" s="68"/>
      <c r="J121" s="41">
        <v>107</v>
      </c>
      <c r="K121" s="95"/>
      <c r="L121" s="38"/>
      <c r="M121" s="81"/>
      <c r="N121" s="75"/>
      <c r="O121" s="75"/>
      <c r="P121" s="75"/>
      <c r="Q121" s="75"/>
      <c r="R121" s="75"/>
      <c r="S121" s="75"/>
      <c r="T121" s="38"/>
      <c r="U121" s="38"/>
      <c r="V121" s="38"/>
      <c r="W121" s="38"/>
      <c r="X121" s="38"/>
      <c r="Y121" s="38"/>
      <c r="Z121" s="38"/>
    </row>
    <row r="122" spans="1:26" ht="99.75" customHeight="1" x14ac:dyDescent="0.2">
      <c r="A122" s="38"/>
      <c r="B122" s="67">
        <f t="shared" si="0"/>
        <v>108</v>
      </c>
      <c r="C122" s="68" t="str">
        <f t="array" ref="C122">+IFERROR(INDEX(Hoja1!$A$2:$A$82,MATCH(J122,Hoja1!$H$2:$H$82,0)),"")</f>
        <v/>
      </c>
      <c r="D122" s="69" t="str">
        <f>IFERROR(VLOOKUP(C122,Hoja1!$A$2:$H$82,4,0),"")</f>
        <v/>
      </c>
      <c r="E122" s="69" t="str">
        <f>+IFERROR(VLOOKUP(C122,Hoja1!$A$1:$J$82,10,0),"")</f>
        <v/>
      </c>
      <c r="F122" s="69" t="str">
        <f>+IFERROR(VLOOKUP(C122,Hoja1!$A$1:$I$82,3,0),"")</f>
        <v/>
      </c>
      <c r="G122" s="68" t="str">
        <f>+IFERROR(VLOOKUP(C122,Hoja1!$A$1:$K$82,11,0),"")</f>
        <v/>
      </c>
      <c r="H122" s="70" t="str">
        <f>+IFERROR(VLOOKUP(C122,Hoja1!$A$1:$L$82,12,0),"")</f>
        <v/>
      </c>
      <c r="I122" s="68"/>
      <c r="J122" s="41">
        <v>108</v>
      </c>
      <c r="K122" s="95"/>
      <c r="L122" s="38"/>
      <c r="M122" s="81"/>
      <c r="N122" s="75"/>
      <c r="O122" s="75"/>
      <c r="P122" s="75"/>
      <c r="Q122" s="75"/>
      <c r="R122" s="75"/>
      <c r="S122" s="75"/>
      <c r="T122" s="38"/>
      <c r="U122" s="38"/>
      <c r="V122" s="38"/>
      <c r="W122" s="38"/>
      <c r="X122" s="38"/>
      <c r="Y122" s="38"/>
      <c r="Z122" s="38"/>
    </row>
    <row r="123" spans="1:26" ht="99.75" customHeight="1" x14ac:dyDescent="0.2">
      <c r="A123" s="38"/>
      <c r="B123" s="67">
        <f t="shared" si="0"/>
        <v>109</v>
      </c>
      <c r="C123" s="68" t="str">
        <f t="array" ref="C123">+IFERROR(INDEX(Hoja1!$A$2:$A$82,MATCH(J123,Hoja1!$H$2:$H$82,0)),"")</f>
        <v/>
      </c>
      <c r="D123" s="69" t="str">
        <f>IFERROR(VLOOKUP(C123,Hoja1!$A$2:$H$82,4,0),"")</f>
        <v/>
      </c>
      <c r="E123" s="69" t="str">
        <f>+IFERROR(VLOOKUP(C123,Hoja1!$A$1:$J$82,10,0),"")</f>
        <v/>
      </c>
      <c r="F123" s="69" t="str">
        <f>+IFERROR(VLOOKUP(C123,Hoja1!$A$1:$I$82,3,0),"")</f>
        <v/>
      </c>
      <c r="G123" s="68" t="str">
        <f>+IFERROR(VLOOKUP(C123,Hoja1!$A$1:$K$82,11,0),"")</f>
        <v/>
      </c>
      <c r="H123" s="70" t="str">
        <f>+IFERROR(VLOOKUP(C123,Hoja1!$A$1:$L$82,12,0),"")</f>
        <v/>
      </c>
      <c r="I123" s="68"/>
      <c r="J123" s="41">
        <v>109</v>
      </c>
      <c r="K123" s="95"/>
      <c r="L123" s="38"/>
      <c r="M123" s="81"/>
      <c r="N123" s="75"/>
      <c r="O123" s="75"/>
      <c r="P123" s="75"/>
      <c r="Q123" s="75"/>
      <c r="R123" s="75"/>
      <c r="S123" s="75"/>
      <c r="T123" s="38"/>
      <c r="U123" s="38"/>
      <c r="V123" s="38"/>
      <c r="W123" s="38"/>
      <c r="X123" s="38"/>
      <c r="Y123" s="38"/>
      <c r="Z123" s="38"/>
    </row>
    <row r="124" spans="1:26" ht="99.75" customHeight="1" x14ac:dyDescent="0.2">
      <c r="A124" s="38"/>
      <c r="B124" s="67">
        <f t="shared" si="0"/>
        <v>110</v>
      </c>
      <c r="C124" s="68" t="str">
        <f t="array" ref="C124">+IFERROR(INDEX(Hoja1!$A$2:$A$82,MATCH(J124,Hoja1!$H$2:$H$82,0)),"")</f>
        <v/>
      </c>
      <c r="D124" s="69" t="str">
        <f>IFERROR(VLOOKUP(C124,Hoja1!$A$2:$H$82,4,0),"")</f>
        <v/>
      </c>
      <c r="E124" s="69" t="str">
        <f>+IFERROR(VLOOKUP(C124,Hoja1!$A$1:$J$82,10,0),"")</f>
        <v/>
      </c>
      <c r="F124" s="69" t="str">
        <f>+IFERROR(VLOOKUP(C124,Hoja1!$A$1:$I$82,3,0),"")</f>
        <v/>
      </c>
      <c r="G124" s="68" t="str">
        <f>+IFERROR(VLOOKUP(C124,Hoja1!$A$1:$K$82,11,0),"")</f>
        <v/>
      </c>
      <c r="H124" s="70" t="str">
        <f>+IFERROR(VLOOKUP(C124,Hoja1!$A$1:$L$82,12,0),"")</f>
        <v/>
      </c>
      <c r="I124" s="68"/>
      <c r="J124" s="41">
        <v>110</v>
      </c>
      <c r="K124" s="95"/>
      <c r="L124" s="38"/>
      <c r="M124" s="81"/>
      <c r="N124" s="75"/>
      <c r="O124" s="75"/>
      <c r="P124" s="75"/>
      <c r="Q124" s="75"/>
      <c r="R124" s="75"/>
      <c r="S124" s="75"/>
      <c r="T124" s="38"/>
      <c r="U124" s="38"/>
      <c r="V124" s="38"/>
      <c r="W124" s="38"/>
      <c r="X124" s="38"/>
      <c r="Y124" s="38"/>
      <c r="Z124" s="38"/>
    </row>
    <row r="125" spans="1:26" ht="99.75" customHeight="1" x14ac:dyDescent="0.2">
      <c r="A125" s="38"/>
      <c r="B125" s="80">
        <f t="shared" si="0"/>
        <v>111</v>
      </c>
      <c r="C125" s="68" t="str">
        <f t="array" ref="C125">+IFERROR(INDEX(Hoja1!$A$2:$A$82,MATCH(J125,Hoja1!$H$2:$H$82,0)),"")</f>
        <v/>
      </c>
      <c r="D125" s="69" t="str">
        <f>IFERROR(VLOOKUP(C125,Hoja1!$A$2:$H$82,4,0),"")</f>
        <v/>
      </c>
      <c r="E125" s="69" t="str">
        <f>+IFERROR(VLOOKUP(C125,Hoja1!$A$1:$J$82,10,0),"")</f>
        <v/>
      </c>
      <c r="F125" s="69" t="str">
        <f>+IFERROR(VLOOKUP(C125,Hoja1!$A$1:$I$82,3,0),"")</f>
        <v/>
      </c>
      <c r="G125" s="68" t="str">
        <f>+IFERROR(VLOOKUP(C125,Hoja1!$A$1:$K$82,11,0),"")</f>
        <v/>
      </c>
      <c r="H125" s="70" t="str">
        <f>+IFERROR(VLOOKUP(C125,Hoja1!$A$1:$L$82,12,0),"")</f>
        <v/>
      </c>
      <c r="I125" s="68"/>
      <c r="J125" s="41">
        <v>111</v>
      </c>
      <c r="K125" s="95"/>
      <c r="L125" s="38"/>
      <c r="M125" s="81"/>
      <c r="N125" s="75"/>
      <c r="O125" s="75"/>
      <c r="P125" s="75"/>
      <c r="Q125" s="75"/>
      <c r="R125" s="75"/>
      <c r="S125" s="75"/>
      <c r="T125" s="38"/>
      <c r="U125" s="38"/>
      <c r="V125" s="38"/>
      <c r="W125" s="38"/>
      <c r="X125" s="38"/>
      <c r="Y125" s="38"/>
      <c r="Z125" s="38"/>
    </row>
    <row r="126" spans="1:26" ht="99.75" customHeight="1" x14ac:dyDescent="0.2">
      <c r="A126" s="38"/>
      <c r="B126" s="67">
        <f t="shared" si="0"/>
        <v>112</v>
      </c>
      <c r="C126" s="68" t="str">
        <f t="array" ref="C126">+IFERROR(INDEX(Hoja1!$A$2:$A$82,MATCH(J126,Hoja1!$H$2:$H$82,0)),"")</f>
        <v/>
      </c>
      <c r="D126" s="69" t="str">
        <f>IFERROR(VLOOKUP(C126,Hoja1!$A$2:$H$82,4,0),"")</f>
        <v/>
      </c>
      <c r="E126" s="69" t="str">
        <f>+IFERROR(VLOOKUP(C126,Hoja1!$A$1:$J$82,10,0),"")</f>
        <v/>
      </c>
      <c r="F126" s="69" t="str">
        <f>+IFERROR(VLOOKUP(C126,Hoja1!$A$1:$I$82,3,0),"")</f>
        <v/>
      </c>
      <c r="G126" s="68" t="str">
        <f>+IFERROR(VLOOKUP(C126,Hoja1!$A$1:$K$82,11,0),"")</f>
        <v/>
      </c>
      <c r="H126" s="70" t="str">
        <f>+IFERROR(VLOOKUP(C126,Hoja1!$A$1:$L$82,12,0),"")</f>
        <v/>
      </c>
      <c r="I126" s="68"/>
      <c r="J126" s="41">
        <v>112</v>
      </c>
      <c r="K126" s="95"/>
      <c r="L126" s="38"/>
      <c r="M126" s="81"/>
      <c r="N126" s="75"/>
      <c r="O126" s="75"/>
      <c r="P126" s="75"/>
      <c r="Q126" s="75"/>
      <c r="R126" s="75"/>
      <c r="S126" s="75"/>
      <c r="T126" s="38"/>
      <c r="U126" s="38"/>
      <c r="V126" s="38"/>
      <c r="W126" s="38"/>
      <c r="X126" s="38"/>
      <c r="Y126" s="38"/>
      <c r="Z126" s="38"/>
    </row>
    <row r="127" spans="1:26" ht="99.75" customHeight="1" x14ac:dyDescent="0.2">
      <c r="A127" s="38"/>
      <c r="B127" s="67">
        <f t="shared" si="0"/>
        <v>113</v>
      </c>
      <c r="C127" s="68" t="str">
        <f t="array" ref="C127">+IFERROR(INDEX(Hoja1!$A$2:$A$82,MATCH(J127,Hoja1!$H$2:$H$82,0)),"")</f>
        <v/>
      </c>
      <c r="D127" s="69" t="str">
        <f>IFERROR(VLOOKUP(C127,Hoja1!$A$2:$H$82,4,0),"")</f>
        <v/>
      </c>
      <c r="E127" s="69" t="str">
        <f>+IFERROR(VLOOKUP(C127,Hoja1!$A$1:$J$82,10,0),"")</f>
        <v/>
      </c>
      <c r="F127" s="69" t="str">
        <f>+IFERROR(VLOOKUP(C127,Hoja1!$A$1:$I$82,3,0),"")</f>
        <v/>
      </c>
      <c r="G127" s="68" t="str">
        <f>+IFERROR(VLOOKUP(C127,Hoja1!$A$1:$K$82,11,0),"")</f>
        <v/>
      </c>
      <c r="H127" s="70" t="str">
        <f>+IFERROR(VLOOKUP(C127,Hoja1!$A$1:$L$82,12,0),"")</f>
        <v/>
      </c>
      <c r="I127" s="68"/>
      <c r="J127" s="41">
        <v>113</v>
      </c>
      <c r="K127" s="95"/>
      <c r="L127" s="38"/>
      <c r="M127" s="81"/>
      <c r="N127" s="75"/>
      <c r="O127" s="75"/>
      <c r="P127" s="75"/>
      <c r="Q127" s="75"/>
      <c r="R127" s="75"/>
      <c r="S127" s="75"/>
      <c r="T127" s="38"/>
      <c r="U127" s="38"/>
      <c r="V127" s="38"/>
      <c r="W127" s="38"/>
      <c r="X127" s="38"/>
      <c r="Y127" s="38"/>
      <c r="Z127" s="38"/>
    </row>
    <row r="128" spans="1:26" ht="99.75" customHeight="1" x14ac:dyDescent="0.2">
      <c r="A128" s="38"/>
      <c r="B128" s="67">
        <f t="shared" si="0"/>
        <v>114</v>
      </c>
      <c r="C128" s="68" t="str">
        <f t="array" ref="C128">+IFERROR(INDEX(Hoja1!$A$2:$A$82,MATCH(J128,Hoja1!$H$2:$H$82,0)),"")</f>
        <v/>
      </c>
      <c r="D128" s="69" t="str">
        <f>IFERROR(VLOOKUP(C128,Hoja1!$A$2:$H$82,4,0),"")</f>
        <v/>
      </c>
      <c r="E128" s="69" t="str">
        <f>+IFERROR(VLOOKUP(C128,Hoja1!$A$1:$J$82,10,0),"")</f>
        <v/>
      </c>
      <c r="F128" s="69" t="str">
        <f>+IFERROR(VLOOKUP(C128,Hoja1!$A$1:$I$82,3,0),"")</f>
        <v/>
      </c>
      <c r="G128" s="68" t="str">
        <f>+IFERROR(VLOOKUP(C128,Hoja1!$A$1:$K$82,11,0),"")</f>
        <v/>
      </c>
      <c r="H128" s="70" t="str">
        <f>+IFERROR(VLOOKUP(C128,Hoja1!$A$1:$L$82,12,0),"")</f>
        <v/>
      </c>
      <c r="I128" s="68"/>
      <c r="J128" s="41">
        <v>114</v>
      </c>
      <c r="K128" s="95"/>
      <c r="L128" s="38"/>
      <c r="M128" s="81"/>
      <c r="N128" s="75"/>
      <c r="O128" s="75"/>
      <c r="P128" s="75"/>
      <c r="Q128" s="75"/>
      <c r="R128" s="75"/>
      <c r="S128" s="75"/>
      <c r="T128" s="38"/>
      <c r="U128" s="38"/>
      <c r="V128" s="38"/>
      <c r="W128" s="38"/>
      <c r="X128" s="38"/>
      <c r="Y128" s="38"/>
      <c r="Z128" s="38"/>
    </row>
    <row r="129" spans="1:26" ht="99.75" customHeight="1" x14ac:dyDescent="0.2">
      <c r="A129" s="38"/>
      <c r="B129" s="67">
        <f t="shared" si="0"/>
        <v>115</v>
      </c>
      <c r="C129" s="68" t="str">
        <f t="array" ref="C129">+IFERROR(INDEX(Hoja1!$A$2:$A$82,MATCH(J129,Hoja1!$H$2:$H$82,0)),"")</f>
        <v/>
      </c>
      <c r="D129" s="69" t="str">
        <f>IFERROR(VLOOKUP(C129,Hoja1!$A$2:$H$82,4,0),"")</f>
        <v/>
      </c>
      <c r="E129" s="69" t="str">
        <f>+IFERROR(VLOOKUP(C129,Hoja1!$A$1:$J$82,10,0),"")</f>
        <v/>
      </c>
      <c r="F129" s="69" t="str">
        <f>+IFERROR(VLOOKUP(C129,Hoja1!$A$1:$I$82,3,0),"")</f>
        <v/>
      </c>
      <c r="G129" s="68" t="str">
        <f>+IFERROR(VLOOKUP(C129,Hoja1!$A$1:$K$82,11,0),"")</f>
        <v/>
      </c>
      <c r="H129" s="70" t="str">
        <f>+IFERROR(VLOOKUP(C129,Hoja1!$A$1:$L$82,12,0),"")</f>
        <v/>
      </c>
      <c r="I129" s="68"/>
      <c r="J129" s="41">
        <v>115</v>
      </c>
      <c r="K129" s="95"/>
      <c r="L129" s="38"/>
      <c r="M129" s="81"/>
      <c r="N129" s="75"/>
      <c r="O129" s="75"/>
      <c r="P129" s="75"/>
      <c r="Q129" s="75"/>
      <c r="R129" s="75"/>
      <c r="S129" s="75"/>
      <c r="T129" s="38"/>
      <c r="U129" s="38"/>
      <c r="V129" s="38"/>
      <c r="W129" s="38"/>
      <c r="X129" s="38"/>
      <c r="Y129" s="38"/>
      <c r="Z129" s="38"/>
    </row>
    <row r="130" spans="1:26" ht="99.75" customHeight="1" x14ac:dyDescent="0.2">
      <c r="A130" s="38"/>
      <c r="B130" s="80">
        <f t="shared" si="0"/>
        <v>116</v>
      </c>
      <c r="C130" s="68" t="str">
        <f t="array" ref="C130">+IFERROR(INDEX(Hoja1!$A$2:$A$82,MATCH(J130,Hoja1!$H$2:$H$82,0)),"")</f>
        <v/>
      </c>
      <c r="D130" s="69" t="str">
        <f>IFERROR(VLOOKUP(C130,Hoja1!$A$2:$H$82,4,0),"")</f>
        <v/>
      </c>
      <c r="E130" s="69" t="str">
        <f>+IFERROR(VLOOKUP(C130,Hoja1!$A$1:$J$82,10,0),"")</f>
        <v/>
      </c>
      <c r="F130" s="69" t="str">
        <f>+IFERROR(VLOOKUP(C130,Hoja1!$A$1:$I$82,3,0),"")</f>
        <v/>
      </c>
      <c r="G130" s="68" t="str">
        <f>+IFERROR(VLOOKUP(C130,Hoja1!$A$1:$K$82,11,0),"")</f>
        <v/>
      </c>
      <c r="H130" s="70" t="str">
        <f>+IFERROR(VLOOKUP(C130,Hoja1!$A$1:$L$82,12,0),"")</f>
        <v/>
      </c>
      <c r="I130" s="68"/>
      <c r="J130" s="41">
        <v>116</v>
      </c>
      <c r="K130" s="95"/>
      <c r="L130" s="38"/>
      <c r="M130" s="81"/>
      <c r="N130" s="75"/>
      <c r="O130" s="75"/>
      <c r="P130" s="75"/>
      <c r="Q130" s="75"/>
      <c r="R130" s="75"/>
      <c r="S130" s="75"/>
      <c r="T130" s="38"/>
      <c r="U130" s="38"/>
      <c r="V130" s="38"/>
      <c r="W130" s="38"/>
      <c r="X130" s="38"/>
      <c r="Y130" s="38"/>
      <c r="Z130" s="38"/>
    </row>
    <row r="131" spans="1:26" ht="99.75" customHeight="1" x14ac:dyDescent="0.2">
      <c r="A131" s="38"/>
      <c r="B131" s="67">
        <f t="shared" si="0"/>
        <v>117</v>
      </c>
      <c r="C131" s="68" t="str">
        <f t="array" ref="C131">+IFERROR(INDEX(Hoja1!$A$2:$A$82,MATCH(J131,Hoja1!$H$2:$H$82,0)),"")</f>
        <v/>
      </c>
      <c r="D131" s="69" t="str">
        <f>IFERROR(VLOOKUP(C131,Hoja1!$A$2:$H$82,4,0),"")</f>
        <v/>
      </c>
      <c r="E131" s="69" t="str">
        <f>+IFERROR(VLOOKUP(C131,Hoja1!$A$1:$J$82,10,0),"")</f>
        <v/>
      </c>
      <c r="F131" s="69" t="str">
        <f>+IFERROR(VLOOKUP(C131,Hoja1!$A$1:$I$82,3,0),"")</f>
        <v/>
      </c>
      <c r="G131" s="68" t="str">
        <f>+IFERROR(VLOOKUP(C131,Hoja1!$A$1:$K$82,11,0),"")</f>
        <v/>
      </c>
      <c r="H131" s="70" t="str">
        <f>+IFERROR(VLOOKUP(C131,Hoja1!$A$1:$L$82,12,0),"")</f>
        <v/>
      </c>
      <c r="I131" s="68"/>
      <c r="J131" s="41">
        <v>117</v>
      </c>
      <c r="K131" s="95"/>
      <c r="L131" s="38"/>
      <c r="M131" s="81"/>
      <c r="N131" s="75"/>
      <c r="O131" s="75"/>
      <c r="P131" s="75"/>
      <c r="Q131" s="75"/>
      <c r="R131" s="75"/>
      <c r="S131" s="75"/>
      <c r="T131" s="38"/>
      <c r="U131" s="38"/>
      <c r="V131" s="38"/>
      <c r="W131" s="38"/>
      <c r="X131" s="38"/>
      <c r="Y131" s="38"/>
      <c r="Z131" s="38"/>
    </row>
    <row r="132" spans="1:26" ht="99.75" customHeight="1" x14ac:dyDescent="0.2">
      <c r="A132" s="38"/>
      <c r="B132" s="67">
        <f t="shared" si="0"/>
        <v>118</v>
      </c>
      <c r="C132" s="68" t="str">
        <f t="array" ref="C132">+IFERROR(INDEX(Hoja1!$A$2:$A$82,MATCH(J132,Hoja1!$H$2:$H$82,0)),"")</f>
        <v/>
      </c>
      <c r="D132" s="69" t="str">
        <f>IFERROR(VLOOKUP(C132,Hoja1!$A$2:$H$82,4,0),"")</f>
        <v/>
      </c>
      <c r="E132" s="69" t="str">
        <f>+IFERROR(VLOOKUP(C132,Hoja1!$A$1:$J$82,10,0),"")</f>
        <v/>
      </c>
      <c r="F132" s="69" t="str">
        <f>+IFERROR(VLOOKUP(C132,Hoja1!$A$1:$I$82,3,0),"")</f>
        <v/>
      </c>
      <c r="G132" s="68" t="str">
        <f>+IFERROR(VLOOKUP(C132,Hoja1!$A$1:$K$82,11,0),"")</f>
        <v/>
      </c>
      <c r="H132" s="70" t="str">
        <f>+IFERROR(VLOOKUP(C132,Hoja1!$A$1:$L$82,12,0),"")</f>
        <v/>
      </c>
      <c r="I132" s="68"/>
      <c r="J132" s="41">
        <v>118</v>
      </c>
      <c r="K132" s="95"/>
      <c r="L132" s="38"/>
      <c r="M132" s="81"/>
      <c r="N132" s="75"/>
      <c r="O132" s="75"/>
      <c r="P132" s="75"/>
      <c r="Q132" s="75"/>
      <c r="R132" s="75"/>
      <c r="S132" s="75"/>
      <c r="T132" s="38"/>
      <c r="U132" s="38"/>
      <c r="V132" s="38"/>
      <c r="W132" s="38"/>
      <c r="X132" s="38"/>
      <c r="Y132" s="38"/>
      <c r="Z132" s="38"/>
    </row>
    <row r="133" spans="1:26" ht="99.75" customHeight="1" x14ac:dyDescent="0.2">
      <c r="A133" s="38"/>
      <c r="B133" s="67">
        <f t="shared" si="0"/>
        <v>119</v>
      </c>
      <c r="C133" s="68" t="str">
        <f t="array" ref="C133">+IFERROR(INDEX(Hoja1!$A$2:$A$82,MATCH(J133,Hoja1!$H$2:$H$82,0)),"")</f>
        <v/>
      </c>
      <c r="D133" s="69" t="str">
        <f>IFERROR(VLOOKUP(C133,Hoja1!$A$2:$H$82,4,0),"")</f>
        <v/>
      </c>
      <c r="E133" s="69" t="str">
        <f>+IFERROR(VLOOKUP(C133,Hoja1!$A$1:$J$82,10,0),"")</f>
        <v/>
      </c>
      <c r="F133" s="69" t="str">
        <f>+IFERROR(VLOOKUP(C133,Hoja1!$A$1:$I$82,3,0),"")</f>
        <v/>
      </c>
      <c r="G133" s="68" t="str">
        <f>+IFERROR(VLOOKUP(C133,Hoja1!$A$1:$K$82,11,0),"")</f>
        <v/>
      </c>
      <c r="H133" s="70" t="str">
        <f>+IFERROR(VLOOKUP(C133,Hoja1!$A$1:$L$82,12,0),"")</f>
        <v/>
      </c>
      <c r="I133" s="68"/>
      <c r="J133" s="41">
        <v>119</v>
      </c>
      <c r="K133" s="95"/>
      <c r="L133" s="38"/>
      <c r="M133" s="81"/>
      <c r="N133" s="75"/>
      <c r="O133" s="75"/>
      <c r="P133" s="75"/>
      <c r="Q133" s="75"/>
      <c r="R133" s="75"/>
      <c r="S133" s="75"/>
      <c r="T133" s="38"/>
      <c r="U133" s="38"/>
      <c r="V133" s="38"/>
      <c r="W133" s="38"/>
      <c r="X133" s="38"/>
      <c r="Y133" s="38"/>
      <c r="Z133" s="38"/>
    </row>
    <row r="134" spans="1:26" ht="99.75" customHeight="1" x14ac:dyDescent="0.2">
      <c r="A134" s="38"/>
      <c r="B134" s="67">
        <f t="shared" si="0"/>
        <v>120</v>
      </c>
      <c r="C134" s="68" t="str">
        <f t="array" ref="C134">+IFERROR(INDEX(Hoja1!$A$2:$A$82,MATCH(J134,Hoja1!$H$2:$H$82,0)),"")</f>
        <v/>
      </c>
      <c r="D134" s="69" t="str">
        <f>IFERROR(VLOOKUP(C134,Hoja1!$A$2:$H$82,4,0),"")</f>
        <v/>
      </c>
      <c r="E134" s="69" t="str">
        <f>+IFERROR(VLOOKUP(C134,Hoja1!$A$1:$J$82,10,0),"")</f>
        <v/>
      </c>
      <c r="F134" s="69" t="str">
        <f>+IFERROR(VLOOKUP(C134,Hoja1!$A$1:$I$82,3,0),"")</f>
        <v/>
      </c>
      <c r="G134" s="68" t="str">
        <f>+IFERROR(VLOOKUP(C134,Hoja1!$A$1:$K$82,11,0),"")</f>
        <v/>
      </c>
      <c r="H134" s="70" t="str">
        <f>+IFERROR(VLOOKUP(C134,Hoja1!$A$1:$L$82,12,0),"")</f>
        <v/>
      </c>
      <c r="I134" s="68"/>
      <c r="J134" s="41">
        <v>120</v>
      </c>
      <c r="K134" s="95"/>
      <c r="L134" s="38"/>
      <c r="M134" s="81"/>
      <c r="N134" s="75"/>
      <c r="O134" s="75"/>
      <c r="P134" s="75"/>
      <c r="Q134" s="75"/>
      <c r="R134" s="75"/>
      <c r="S134" s="75"/>
      <c r="T134" s="38"/>
      <c r="U134" s="38"/>
      <c r="V134" s="38"/>
      <c r="W134" s="38"/>
      <c r="X134" s="38"/>
      <c r="Y134" s="38"/>
      <c r="Z134" s="38"/>
    </row>
    <row r="135" spans="1:26" ht="99.75" customHeight="1" x14ac:dyDescent="0.2">
      <c r="A135" s="38"/>
      <c r="B135" s="80">
        <f t="shared" si="0"/>
        <v>121</v>
      </c>
      <c r="C135" s="68" t="str">
        <f t="array" ref="C135">+IFERROR(INDEX(Hoja1!$A$2:$A$82,MATCH(J135,Hoja1!$H$2:$H$82,0)),"")</f>
        <v/>
      </c>
      <c r="D135" s="69" t="str">
        <f>IFERROR(VLOOKUP(C135,Hoja1!$A$2:$H$82,4,0),"")</f>
        <v/>
      </c>
      <c r="E135" s="69" t="str">
        <f>+IFERROR(VLOOKUP(C135,Hoja1!$A$1:$J$82,10,0),"")</f>
        <v/>
      </c>
      <c r="F135" s="69" t="str">
        <f>+IFERROR(VLOOKUP(C135,Hoja1!$A$1:$I$82,3,0),"")</f>
        <v/>
      </c>
      <c r="G135" s="68" t="str">
        <f>+IFERROR(VLOOKUP(C135,Hoja1!$A$1:$K$82,11,0),"")</f>
        <v/>
      </c>
      <c r="H135" s="70" t="str">
        <f>+IFERROR(VLOOKUP(C135,Hoja1!$A$1:$L$82,12,0),"")</f>
        <v/>
      </c>
      <c r="I135" s="68"/>
      <c r="J135" s="41">
        <v>121</v>
      </c>
      <c r="K135" s="95"/>
      <c r="L135" s="38"/>
      <c r="M135" s="81"/>
      <c r="N135" s="75"/>
      <c r="O135" s="75"/>
      <c r="P135" s="75"/>
      <c r="Q135" s="75"/>
      <c r="R135" s="75"/>
      <c r="S135" s="75"/>
      <c r="T135" s="38"/>
      <c r="U135" s="38"/>
      <c r="V135" s="38"/>
      <c r="W135" s="38"/>
      <c r="X135" s="38"/>
      <c r="Y135" s="38"/>
      <c r="Z135" s="38"/>
    </row>
    <row r="136" spans="1:26" ht="99.75" customHeight="1" x14ac:dyDescent="0.2">
      <c r="A136" s="38"/>
      <c r="B136" s="67">
        <f t="shared" si="0"/>
        <v>122</v>
      </c>
      <c r="C136" s="68" t="str">
        <f t="array" ref="C136">+IFERROR(INDEX(Hoja1!$A$2:$A$82,MATCH(J136,Hoja1!$H$2:$H$82,0)),"")</f>
        <v/>
      </c>
      <c r="D136" s="69" t="str">
        <f>IFERROR(VLOOKUP(C136,Hoja1!$A$2:$H$82,4,0),"")</f>
        <v/>
      </c>
      <c r="E136" s="69" t="str">
        <f>+IFERROR(VLOOKUP(C136,Hoja1!$A$1:$J$82,10,0),"")</f>
        <v/>
      </c>
      <c r="F136" s="69" t="str">
        <f>+IFERROR(VLOOKUP(C136,Hoja1!$A$1:$I$82,3,0),"")</f>
        <v/>
      </c>
      <c r="G136" s="68" t="str">
        <f>+IFERROR(VLOOKUP(C136,Hoja1!$A$1:$K$82,11,0),"")</f>
        <v/>
      </c>
      <c r="H136" s="70" t="str">
        <f>+IFERROR(VLOOKUP(C136,Hoja1!$A$1:$L$82,12,0),"")</f>
        <v/>
      </c>
      <c r="I136" s="68"/>
      <c r="J136" s="41">
        <v>122</v>
      </c>
      <c r="K136" s="95"/>
      <c r="L136" s="38"/>
      <c r="M136" s="81"/>
      <c r="N136" s="75"/>
      <c r="O136" s="75"/>
      <c r="P136" s="75"/>
      <c r="Q136" s="75"/>
      <c r="R136" s="75"/>
      <c r="S136" s="75"/>
      <c r="T136" s="38"/>
      <c r="U136" s="38"/>
      <c r="V136" s="38"/>
      <c r="W136" s="38"/>
      <c r="X136" s="38"/>
      <c r="Y136" s="38"/>
      <c r="Z136" s="38"/>
    </row>
    <row r="137" spans="1:26" ht="99.75" customHeight="1" x14ac:dyDescent="0.2">
      <c r="A137" s="38"/>
      <c r="B137" s="67">
        <f t="shared" si="0"/>
        <v>123</v>
      </c>
      <c r="C137" s="68" t="str">
        <f t="array" ref="C137">+IFERROR(INDEX(Hoja1!$A$2:$A$82,MATCH(J137,Hoja1!$H$2:$H$82,0)),"")</f>
        <v/>
      </c>
      <c r="D137" s="69" t="str">
        <f>IFERROR(VLOOKUP(C137,Hoja1!$A$2:$H$82,4,0),"")</f>
        <v/>
      </c>
      <c r="E137" s="69" t="str">
        <f>+IFERROR(VLOOKUP(C137,Hoja1!$A$1:$J$82,10,0),"")</f>
        <v/>
      </c>
      <c r="F137" s="69" t="str">
        <f>+IFERROR(VLOOKUP(C137,Hoja1!$A$1:$I$82,3,0),"")</f>
        <v/>
      </c>
      <c r="G137" s="68" t="str">
        <f>+IFERROR(VLOOKUP(C137,Hoja1!$A$1:$K$82,11,0),"")</f>
        <v/>
      </c>
      <c r="H137" s="70" t="str">
        <f>+IFERROR(VLOOKUP(C137,Hoja1!$A$1:$L$82,12,0),"")</f>
        <v/>
      </c>
      <c r="I137" s="68"/>
      <c r="J137" s="41">
        <v>123</v>
      </c>
      <c r="K137" s="95"/>
      <c r="L137" s="38"/>
      <c r="M137" s="81"/>
      <c r="N137" s="75"/>
      <c r="O137" s="75"/>
      <c r="P137" s="75"/>
      <c r="Q137" s="75"/>
      <c r="R137" s="75"/>
      <c r="S137" s="75"/>
      <c r="T137" s="38"/>
      <c r="U137" s="38"/>
      <c r="V137" s="38"/>
      <c r="W137" s="38"/>
      <c r="X137" s="38"/>
      <c r="Y137" s="38"/>
      <c r="Z137" s="38"/>
    </row>
    <row r="138" spans="1:26" ht="99.75" customHeight="1" x14ac:dyDescent="0.2">
      <c r="A138" s="38"/>
      <c r="B138" s="67">
        <f t="shared" si="0"/>
        <v>124</v>
      </c>
      <c r="C138" s="68" t="str">
        <f t="array" ref="C138">+IFERROR(INDEX(Hoja1!$A$2:$A$82,MATCH(J138,Hoja1!$H$2:$H$82,0)),"")</f>
        <v/>
      </c>
      <c r="D138" s="69" t="str">
        <f>IFERROR(VLOOKUP(C138,Hoja1!$A$2:$H$82,4,0),"")</f>
        <v/>
      </c>
      <c r="E138" s="69" t="str">
        <f>+IFERROR(VLOOKUP(C138,Hoja1!$A$1:$J$82,10,0),"")</f>
        <v/>
      </c>
      <c r="F138" s="69" t="str">
        <f>+IFERROR(VLOOKUP(C138,Hoja1!$A$1:$I$82,3,0),"")</f>
        <v/>
      </c>
      <c r="G138" s="68" t="str">
        <f>+IFERROR(VLOOKUP(C138,Hoja1!$A$1:$K$82,11,0),"")</f>
        <v/>
      </c>
      <c r="H138" s="70" t="str">
        <f>+IFERROR(VLOOKUP(C138,Hoja1!$A$1:$L$82,12,0),"")</f>
        <v/>
      </c>
      <c r="I138" s="68"/>
      <c r="J138" s="41">
        <v>124</v>
      </c>
      <c r="K138" s="95"/>
      <c r="L138" s="38"/>
      <c r="M138" s="81"/>
      <c r="N138" s="75"/>
      <c r="O138" s="75"/>
      <c r="P138" s="75"/>
      <c r="Q138" s="75"/>
      <c r="R138" s="75"/>
      <c r="S138" s="75"/>
      <c r="T138" s="38"/>
      <c r="U138" s="38"/>
      <c r="V138" s="38"/>
      <c r="W138" s="38"/>
      <c r="X138" s="38"/>
      <c r="Y138" s="38"/>
      <c r="Z138" s="38"/>
    </row>
    <row r="139" spans="1:26" ht="99.75" customHeight="1" x14ac:dyDescent="0.2">
      <c r="A139" s="38"/>
      <c r="B139" s="67">
        <f t="shared" si="0"/>
        <v>125</v>
      </c>
      <c r="C139" s="68" t="str">
        <f t="array" ref="C139">+IFERROR(INDEX(Hoja1!$A$2:$A$82,MATCH(J139,Hoja1!$H$2:$H$82,0)),"")</f>
        <v/>
      </c>
      <c r="D139" s="69" t="str">
        <f>IFERROR(VLOOKUP(C139,Hoja1!$A$2:$H$82,4,0),"")</f>
        <v/>
      </c>
      <c r="E139" s="69" t="str">
        <f>+IFERROR(VLOOKUP(C139,Hoja1!$A$1:$J$82,10,0),"")</f>
        <v/>
      </c>
      <c r="F139" s="69" t="str">
        <f>+IFERROR(VLOOKUP(C139,Hoja1!$A$1:$I$82,3,0),"")</f>
        <v/>
      </c>
      <c r="G139" s="68" t="str">
        <f>+IFERROR(VLOOKUP(C139,Hoja1!$A$1:$K$82,11,0),"")</f>
        <v/>
      </c>
      <c r="H139" s="70" t="str">
        <f>+IFERROR(VLOOKUP(C139,Hoja1!$A$1:$L$82,12,0),"")</f>
        <v/>
      </c>
      <c r="I139" s="68"/>
      <c r="J139" s="41">
        <v>125</v>
      </c>
      <c r="K139" s="95"/>
      <c r="L139" s="38"/>
      <c r="M139" s="81"/>
      <c r="N139" s="75"/>
      <c r="O139" s="75"/>
      <c r="P139" s="75"/>
      <c r="Q139" s="75"/>
      <c r="R139" s="75"/>
      <c r="S139" s="75"/>
      <c r="T139" s="38"/>
      <c r="U139" s="38"/>
      <c r="V139" s="38"/>
      <c r="W139" s="38"/>
      <c r="X139" s="38"/>
      <c r="Y139" s="38"/>
      <c r="Z139" s="38"/>
    </row>
    <row r="140" spans="1:26" ht="99.75" customHeight="1" x14ac:dyDescent="0.2">
      <c r="A140" s="38"/>
      <c r="B140" s="80">
        <f t="shared" si="0"/>
        <v>126</v>
      </c>
      <c r="C140" s="68" t="str">
        <f t="array" ref="C140">+IFERROR(INDEX(Hoja1!$A$2:$A$82,MATCH(J140,Hoja1!$H$2:$H$82,0)),"")</f>
        <v/>
      </c>
      <c r="D140" s="69" t="str">
        <f>IFERROR(VLOOKUP(C140,Hoja1!$A$2:$H$82,4,0),"")</f>
        <v/>
      </c>
      <c r="E140" s="69" t="str">
        <f>+IFERROR(VLOOKUP(C140,Hoja1!$A$1:$J$82,10,0),"")</f>
        <v/>
      </c>
      <c r="F140" s="69" t="str">
        <f>+IFERROR(VLOOKUP(C140,Hoja1!$A$1:$I$82,3,0),"")</f>
        <v/>
      </c>
      <c r="G140" s="68" t="str">
        <f>+IFERROR(VLOOKUP(C140,Hoja1!$A$1:$K$82,11,0),"")</f>
        <v/>
      </c>
      <c r="H140" s="70" t="str">
        <f>+IFERROR(VLOOKUP(C140,Hoja1!$A$1:$L$82,12,0),"")</f>
        <v/>
      </c>
      <c r="I140" s="68"/>
      <c r="J140" s="41">
        <v>126</v>
      </c>
      <c r="K140" s="95"/>
      <c r="L140" s="38"/>
      <c r="M140" s="81"/>
      <c r="N140" s="75"/>
      <c r="O140" s="75"/>
      <c r="P140" s="75"/>
      <c r="Q140" s="75"/>
      <c r="R140" s="75"/>
      <c r="S140" s="75"/>
      <c r="T140" s="38"/>
      <c r="U140" s="38"/>
      <c r="V140" s="38"/>
      <c r="W140" s="38"/>
      <c r="X140" s="38"/>
      <c r="Y140" s="38"/>
      <c r="Z140" s="38"/>
    </row>
    <row r="141" spans="1:26" ht="99.75" customHeight="1" x14ac:dyDescent="0.2">
      <c r="A141" s="38"/>
      <c r="B141" s="67">
        <f t="shared" si="0"/>
        <v>127</v>
      </c>
      <c r="C141" s="68" t="str">
        <f t="array" ref="C141">+IFERROR(INDEX(Hoja1!$A$2:$A$82,MATCH(J141,Hoja1!$H$2:$H$82,0)),"")</f>
        <v/>
      </c>
      <c r="D141" s="69" t="str">
        <f>IFERROR(VLOOKUP(C141,Hoja1!$A$2:$H$82,4,0),"")</f>
        <v/>
      </c>
      <c r="E141" s="69" t="str">
        <f>+IFERROR(VLOOKUP(C141,Hoja1!$A$1:$J$82,10,0),"")</f>
        <v/>
      </c>
      <c r="F141" s="69" t="str">
        <f>+IFERROR(VLOOKUP(C141,Hoja1!$A$1:$I$82,3,0),"")</f>
        <v/>
      </c>
      <c r="G141" s="68" t="str">
        <f>+IFERROR(VLOOKUP(C141,Hoja1!$A$1:$K$82,11,0),"")</f>
        <v/>
      </c>
      <c r="H141" s="70" t="str">
        <f>+IFERROR(VLOOKUP(C141,Hoja1!$A$1:$L$82,12,0),"")</f>
        <v/>
      </c>
      <c r="I141" s="68"/>
      <c r="J141" s="41">
        <v>127</v>
      </c>
      <c r="K141" s="95"/>
      <c r="L141" s="38"/>
      <c r="M141" s="81"/>
      <c r="N141" s="75"/>
      <c r="O141" s="75"/>
      <c r="P141" s="75"/>
      <c r="Q141" s="75"/>
      <c r="R141" s="75"/>
      <c r="S141" s="75"/>
      <c r="T141" s="38"/>
      <c r="U141" s="38"/>
      <c r="V141" s="38"/>
      <c r="W141" s="38"/>
      <c r="X141" s="38"/>
      <c r="Y141" s="38"/>
      <c r="Z141" s="38"/>
    </row>
    <row r="142" spans="1:26" ht="99.75" customHeight="1" x14ac:dyDescent="0.2">
      <c r="A142" s="38"/>
      <c r="B142" s="67">
        <f t="shared" si="0"/>
        <v>128</v>
      </c>
      <c r="C142" s="68" t="str">
        <f t="array" ref="C142">+IFERROR(INDEX(Hoja1!$A$2:$A$82,MATCH(J142,Hoja1!$H$2:$H$82,0)),"")</f>
        <v/>
      </c>
      <c r="D142" s="69" t="str">
        <f>IFERROR(VLOOKUP(C142,Hoja1!$A$2:$H$82,4,0),"")</f>
        <v/>
      </c>
      <c r="E142" s="69" t="str">
        <f>+IFERROR(VLOOKUP(C142,Hoja1!$A$1:$J$82,10,0),"")</f>
        <v/>
      </c>
      <c r="F142" s="69" t="str">
        <f>+IFERROR(VLOOKUP(C142,Hoja1!$A$1:$I$82,3,0),"")</f>
        <v/>
      </c>
      <c r="G142" s="68" t="str">
        <f>+IFERROR(VLOOKUP(C142,Hoja1!$A$1:$K$82,11,0),"")</f>
        <v/>
      </c>
      <c r="H142" s="70" t="str">
        <f>+IFERROR(VLOOKUP(C142,Hoja1!$A$1:$L$82,12,0),"")</f>
        <v/>
      </c>
      <c r="I142" s="68"/>
      <c r="J142" s="41">
        <v>128</v>
      </c>
      <c r="K142" s="95"/>
      <c r="L142" s="38"/>
      <c r="M142" s="81"/>
      <c r="N142" s="75"/>
      <c r="O142" s="75"/>
      <c r="P142" s="75"/>
      <c r="Q142" s="75"/>
      <c r="R142" s="75"/>
      <c r="S142" s="75"/>
      <c r="T142" s="38"/>
      <c r="U142" s="38"/>
      <c r="V142" s="38"/>
      <c r="W142" s="38"/>
      <c r="X142" s="38"/>
      <c r="Y142" s="38"/>
      <c r="Z142" s="38"/>
    </row>
    <row r="143" spans="1:26" ht="99.75" customHeight="1" x14ac:dyDescent="0.2">
      <c r="A143" s="38"/>
      <c r="B143" s="67">
        <f t="shared" si="0"/>
        <v>129</v>
      </c>
      <c r="C143" s="68" t="str">
        <f t="array" ref="C143">+IFERROR(INDEX(Hoja1!$A$2:$A$82,MATCH(J143,Hoja1!$H$2:$H$82,0)),"")</f>
        <v/>
      </c>
      <c r="D143" s="69" t="str">
        <f>IFERROR(VLOOKUP(C143,Hoja1!$A$2:$H$82,4,0),"")</f>
        <v/>
      </c>
      <c r="E143" s="69" t="str">
        <f>+IFERROR(VLOOKUP(C143,Hoja1!$A$1:$J$82,10,0),"")</f>
        <v/>
      </c>
      <c r="F143" s="69" t="str">
        <f>+IFERROR(VLOOKUP(C143,Hoja1!$A$1:$I$82,3,0),"")</f>
        <v/>
      </c>
      <c r="G143" s="68" t="str">
        <f>+IFERROR(VLOOKUP(C143,Hoja1!$A$1:$K$82,11,0),"")</f>
        <v/>
      </c>
      <c r="H143" s="70" t="str">
        <f>+IFERROR(VLOOKUP(C143,Hoja1!$A$1:$L$82,12,0),"")</f>
        <v/>
      </c>
      <c r="I143" s="68"/>
      <c r="J143" s="41">
        <v>129</v>
      </c>
      <c r="K143" s="95"/>
      <c r="L143" s="38"/>
      <c r="M143" s="81"/>
      <c r="N143" s="75"/>
      <c r="O143" s="75"/>
      <c r="P143" s="75"/>
      <c r="Q143" s="75"/>
      <c r="R143" s="75"/>
      <c r="S143" s="75"/>
      <c r="T143" s="38"/>
      <c r="U143" s="38"/>
      <c r="V143" s="38"/>
      <c r="W143" s="38"/>
      <c r="X143" s="38"/>
      <c r="Y143" s="38"/>
      <c r="Z143" s="38"/>
    </row>
    <row r="144" spans="1:26" ht="99.75" customHeight="1" x14ac:dyDescent="0.2">
      <c r="A144" s="38"/>
      <c r="B144" s="67">
        <f t="shared" si="0"/>
        <v>130</v>
      </c>
      <c r="C144" s="68" t="str">
        <f t="array" ref="C144">+IFERROR(INDEX(Hoja1!$A$2:$A$82,MATCH(J144,Hoja1!$H$2:$H$82,0)),"")</f>
        <v/>
      </c>
      <c r="D144" s="69" t="str">
        <f>IFERROR(VLOOKUP(C144,Hoja1!$A$2:$H$82,4,0),"")</f>
        <v/>
      </c>
      <c r="E144" s="69" t="str">
        <f>+IFERROR(VLOOKUP(C144,Hoja1!$A$1:$J$82,10,0),"")</f>
        <v/>
      </c>
      <c r="F144" s="69" t="str">
        <f>+IFERROR(VLOOKUP(C144,Hoja1!$A$1:$I$82,3,0),"")</f>
        <v/>
      </c>
      <c r="G144" s="68" t="str">
        <f>+IFERROR(VLOOKUP(C144,Hoja1!$A$1:$K$82,11,0),"")</f>
        <v/>
      </c>
      <c r="H144" s="70" t="str">
        <f>+IFERROR(VLOOKUP(C144,Hoja1!$A$1:$L$82,12,0),"")</f>
        <v/>
      </c>
      <c r="I144" s="68"/>
      <c r="J144" s="41">
        <v>130</v>
      </c>
      <c r="K144" s="95"/>
      <c r="L144" s="38"/>
      <c r="M144" s="81"/>
      <c r="N144" s="75"/>
      <c r="O144" s="75"/>
      <c r="P144" s="75"/>
      <c r="Q144" s="75"/>
      <c r="R144" s="75"/>
      <c r="S144" s="75"/>
      <c r="T144" s="38"/>
      <c r="U144" s="38"/>
      <c r="V144" s="38"/>
      <c r="W144" s="38"/>
      <c r="X144" s="38"/>
      <c r="Y144" s="38"/>
      <c r="Z144" s="38"/>
    </row>
    <row r="145" spans="1:26" ht="99.75" customHeight="1" x14ac:dyDescent="0.2">
      <c r="A145" s="38"/>
      <c r="B145" s="80">
        <f t="shared" si="0"/>
        <v>131</v>
      </c>
      <c r="C145" s="68" t="str">
        <f t="array" ref="C145">+IFERROR(INDEX(Hoja1!$A$2:$A$82,MATCH(J145,Hoja1!$H$2:$H$82,0)),"")</f>
        <v/>
      </c>
      <c r="D145" s="69" t="str">
        <f>IFERROR(VLOOKUP(C145,Hoja1!$A$2:$H$82,4,0),"")</f>
        <v/>
      </c>
      <c r="E145" s="69" t="str">
        <f>+IFERROR(VLOOKUP(C145,Hoja1!$A$1:$J$82,10,0),"")</f>
        <v/>
      </c>
      <c r="F145" s="69" t="str">
        <f>+IFERROR(VLOOKUP(C145,Hoja1!$A$1:$I$82,3,0),"")</f>
        <v/>
      </c>
      <c r="G145" s="68" t="str">
        <f>+IFERROR(VLOOKUP(C145,Hoja1!$A$1:$K$82,11,0),"")</f>
        <v/>
      </c>
      <c r="H145" s="70" t="str">
        <f>+IFERROR(VLOOKUP(C145,Hoja1!$A$1:$L$82,12,0),"")</f>
        <v/>
      </c>
      <c r="I145" s="68"/>
      <c r="J145" s="41">
        <v>131</v>
      </c>
      <c r="K145" s="95"/>
      <c r="L145" s="38"/>
      <c r="M145" s="81"/>
      <c r="N145" s="75"/>
      <c r="O145" s="75"/>
      <c r="P145" s="75"/>
      <c r="Q145" s="75"/>
      <c r="R145" s="75"/>
      <c r="S145" s="75"/>
      <c r="T145" s="38"/>
      <c r="U145" s="38"/>
      <c r="V145" s="38"/>
      <c r="W145" s="38"/>
      <c r="X145" s="38"/>
      <c r="Y145" s="38"/>
      <c r="Z145" s="38"/>
    </row>
    <row r="146" spans="1:26" ht="99.75" customHeight="1" x14ac:dyDescent="0.2">
      <c r="A146" s="38"/>
      <c r="B146" s="67">
        <f t="shared" si="0"/>
        <v>132</v>
      </c>
      <c r="C146" s="68" t="str">
        <f t="array" ref="C146">+IFERROR(INDEX(Hoja1!$A$2:$A$82,MATCH(J146,Hoja1!$H$2:$H$82,0)),"")</f>
        <v/>
      </c>
      <c r="D146" s="69" t="str">
        <f>IFERROR(VLOOKUP(C146,Hoja1!$A$2:$H$82,4,0),"")</f>
        <v/>
      </c>
      <c r="E146" s="69" t="str">
        <f>+IFERROR(VLOOKUP(C146,Hoja1!$A$1:$J$82,10,0),"")</f>
        <v/>
      </c>
      <c r="F146" s="69" t="str">
        <f>+IFERROR(VLOOKUP(C146,Hoja1!$A$1:$I$82,3,0),"")</f>
        <v/>
      </c>
      <c r="G146" s="68" t="str">
        <f>+IFERROR(VLOOKUP(C146,Hoja1!$A$1:$K$82,11,0),"")</f>
        <v/>
      </c>
      <c r="H146" s="70" t="str">
        <f>+IFERROR(VLOOKUP(C146,Hoja1!$A$1:$L$82,12,0),"")</f>
        <v/>
      </c>
      <c r="I146" s="68"/>
      <c r="J146" s="41">
        <v>132</v>
      </c>
      <c r="K146" s="95"/>
      <c r="L146" s="38"/>
      <c r="M146" s="81"/>
      <c r="N146" s="75"/>
      <c r="O146" s="75"/>
      <c r="P146" s="75"/>
      <c r="Q146" s="75"/>
      <c r="R146" s="75"/>
      <c r="S146" s="75"/>
      <c r="T146" s="38"/>
      <c r="U146" s="38"/>
      <c r="V146" s="38"/>
      <c r="W146" s="38"/>
      <c r="X146" s="38"/>
      <c r="Y146" s="38"/>
      <c r="Z146" s="38"/>
    </row>
    <row r="147" spans="1:26" ht="99.75" customHeight="1" x14ac:dyDescent="0.2">
      <c r="A147" s="38"/>
      <c r="B147" s="67">
        <f t="shared" si="0"/>
        <v>133</v>
      </c>
      <c r="C147" s="68" t="str">
        <f t="array" ref="C147">+IFERROR(INDEX(Hoja1!$A$2:$A$82,MATCH(J147,Hoja1!$H$2:$H$82,0)),"")</f>
        <v/>
      </c>
      <c r="D147" s="69" t="str">
        <f>IFERROR(VLOOKUP(C147,Hoja1!$A$2:$H$82,4,0),"")</f>
        <v/>
      </c>
      <c r="E147" s="69" t="str">
        <f>+IFERROR(VLOOKUP(C147,Hoja1!$A$1:$J$82,10,0),"")</f>
        <v/>
      </c>
      <c r="F147" s="69" t="str">
        <f>+IFERROR(VLOOKUP(C147,Hoja1!$A$1:$I$82,3,0),"")</f>
        <v/>
      </c>
      <c r="G147" s="68" t="str">
        <f>+IFERROR(VLOOKUP(C147,Hoja1!$A$1:$K$82,11,0),"")</f>
        <v/>
      </c>
      <c r="H147" s="70" t="str">
        <f>+IFERROR(VLOOKUP(C147,Hoja1!$A$1:$L$82,12,0),"")</f>
        <v/>
      </c>
      <c r="I147" s="68"/>
      <c r="J147" s="41">
        <v>133</v>
      </c>
      <c r="K147" s="95"/>
      <c r="L147" s="38"/>
      <c r="M147" s="81"/>
      <c r="N147" s="75"/>
      <c r="O147" s="75"/>
      <c r="P147" s="75"/>
      <c r="Q147" s="75"/>
      <c r="R147" s="75"/>
      <c r="S147" s="75"/>
      <c r="T147" s="38"/>
      <c r="U147" s="38"/>
      <c r="V147" s="38"/>
      <c r="W147" s="38"/>
      <c r="X147" s="38"/>
      <c r="Y147" s="38"/>
      <c r="Z147" s="38"/>
    </row>
    <row r="148" spans="1:26" ht="99.75" customHeight="1" x14ac:dyDescent="0.2">
      <c r="A148" s="38"/>
      <c r="B148" s="67">
        <f t="shared" si="0"/>
        <v>134</v>
      </c>
      <c r="C148" s="68" t="str">
        <f t="array" ref="C148">+IFERROR(INDEX(Hoja1!$A$2:$A$82,MATCH(J148,Hoja1!$H$2:$H$82,0)),"")</f>
        <v/>
      </c>
      <c r="D148" s="69" t="str">
        <f>IFERROR(VLOOKUP(C148,Hoja1!$A$2:$H$82,4,0),"")</f>
        <v/>
      </c>
      <c r="E148" s="69" t="str">
        <f>+IFERROR(VLOOKUP(C148,Hoja1!$A$1:$J$82,10,0),"")</f>
        <v/>
      </c>
      <c r="F148" s="69" t="str">
        <f>+IFERROR(VLOOKUP(C148,Hoja1!$A$1:$I$82,3,0),"")</f>
        <v/>
      </c>
      <c r="G148" s="68" t="str">
        <f>+IFERROR(VLOOKUP(C148,Hoja1!$A$1:$K$82,11,0),"")</f>
        <v/>
      </c>
      <c r="H148" s="70" t="str">
        <f>+IFERROR(VLOOKUP(C148,Hoja1!$A$1:$L$82,12,0),"")</f>
        <v/>
      </c>
      <c r="I148" s="68"/>
      <c r="J148" s="41">
        <v>134</v>
      </c>
      <c r="K148" s="95"/>
      <c r="L148" s="38"/>
      <c r="M148" s="81"/>
      <c r="N148" s="75"/>
      <c r="O148" s="75"/>
      <c r="P148" s="75"/>
      <c r="Q148" s="75"/>
      <c r="R148" s="75"/>
      <c r="S148" s="75"/>
      <c r="T148" s="38"/>
      <c r="U148" s="38"/>
      <c r="V148" s="38"/>
      <c r="W148" s="38"/>
      <c r="X148" s="38"/>
      <c r="Y148" s="38"/>
      <c r="Z148" s="38"/>
    </row>
    <row r="149" spans="1:26" ht="99.75" customHeight="1" x14ac:dyDescent="0.2">
      <c r="A149" s="38"/>
      <c r="B149" s="67">
        <f t="shared" si="0"/>
        <v>135</v>
      </c>
      <c r="C149" s="68" t="str">
        <f t="array" ref="C149">+IFERROR(INDEX(Hoja1!$A$2:$A$82,MATCH(J149,Hoja1!$H$2:$H$82,0)),"")</f>
        <v/>
      </c>
      <c r="D149" s="69" t="str">
        <f>IFERROR(VLOOKUP(C149,Hoja1!$A$2:$H$82,4,0),"")</f>
        <v/>
      </c>
      <c r="E149" s="69" t="str">
        <f>+IFERROR(VLOOKUP(C149,Hoja1!$A$1:$J$82,10,0),"")</f>
        <v/>
      </c>
      <c r="F149" s="69" t="str">
        <f>+IFERROR(VLOOKUP(C149,Hoja1!$A$1:$I$82,3,0),"")</f>
        <v/>
      </c>
      <c r="G149" s="68" t="str">
        <f>+IFERROR(VLOOKUP(C149,Hoja1!$A$1:$K$82,11,0),"")</f>
        <v/>
      </c>
      <c r="H149" s="70" t="str">
        <f>+IFERROR(VLOOKUP(C149,Hoja1!$A$1:$L$82,12,0),"")</f>
        <v/>
      </c>
      <c r="I149" s="68"/>
      <c r="J149" s="41">
        <v>135</v>
      </c>
      <c r="K149" s="95"/>
      <c r="L149" s="38"/>
      <c r="M149" s="81"/>
      <c r="N149" s="75"/>
      <c r="O149" s="75"/>
      <c r="P149" s="75"/>
      <c r="Q149" s="75"/>
      <c r="R149" s="75"/>
      <c r="S149" s="75"/>
      <c r="T149" s="38"/>
      <c r="U149" s="38"/>
      <c r="V149" s="38"/>
      <c r="W149" s="38"/>
      <c r="X149" s="38"/>
      <c r="Y149" s="38"/>
      <c r="Z149" s="38"/>
    </row>
    <row r="150" spans="1:26" ht="99.75" customHeight="1" x14ac:dyDescent="0.2">
      <c r="A150" s="38"/>
      <c r="B150" s="80">
        <f t="shared" si="0"/>
        <v>136</v>
      </c>
      <c r="C150" s="68" t="str">
        <f t="array" ref="C150">+IFERROR(INDEX(Hoja1!$A$2:$A$82,MATCH(J150,Hoja1!$H$2:$H$82,0)),"")</f>
        <v/>
      </c>
      <c r="D150" s="69" t="str">
        <f>IFERROR(VLOOKUP(C150,Hoja1!$A$2:$H$82,4,0),"")</f>
        <v/>
      </c>
      <c r="E150" s="69" t="str">
        <f>+IFERROR(VLOOKUP(C150,Hoja1!$A$1:$J$82,10,0),"")</f>
        <v/>
      </c>
      <c r="F150" s="69" t="str">
        <f>+IFERROR(VLOOKUP(C150,Hoja1!$A$1:$I$82,3,0),"")</f>
        <v/>
      </c>
      <c r="G150" s="68" t="str">
        <f>+IFERROR(VLOOKUP(C150,Hoja1!$A$1:$K$82,11,0),"")</f>
        <v/>
      </c>
      <c r="H150" s="70" t="str">
        <f>+IFERROR(VLOOKUP(C150,Hoja1!$A$1:$L$82,12,0),"")</f>
        <v/>
      </c>
      <c r="I150" s="68"/>
      <c r="J150" s="41">
        <v>136</v>
      </c>
      <c r="K150" s="95"/>
      <c r="L150" s="38"/>
      <c r="M150" s="81"/>
      <c r="N150" s="75"/>
      <c r="O150" s="75"/>
      <c r="P150" s="75"/>
      <c r="Q150" s="75"/>
      <c r="R150" s="75"/>
      <c r="S150" s="75"/>
      <c r="T150" s="38"/>
      <c r="U150" s="38"/>
      <c r="V150" s="38"/>
      <c r="W150" s="38"/>
      <c r="X150" s="38"/>
      <c r="Y150" s="38"/>
      <c r="Z150" s="38"/>
    </row>
    <row r="151" spans="1:26" ht="99.75" customHeight="1" x14ac:dyDescent="0.2">
      <c r="A151" s="38"/>
      <c r="B151" s="67">
        <f t="shared" si="0"/>
        <v>137</v>
      </c>
      <c r="C151" s="68" t="str">
        <f t="array" ref="C151">+IFERROR(INDEX(Hoja1!$A$2:$A$82,MATCH(J151,Hoja1!$H$2:$H$82,0)),"")</f>
        <v/>
      </c>
      <c r="D151" s="69" t="str">
        <f>IFERROR(VLOOKUP(C151,Hoja1!$A$2:$H$82,4,0),"")</f>
        <v/>
      </c>
      <c r="E151" s="69" t="str">
        <f>+IFERROR(VLOOKUP(C151,Hoja1!$A$1:$J$82,10,0),"")</f>
        <v/>
      </c>
      <c r="F151" s="69" t="str">
        <f>+IFERROR(VLOOKUP(C151,Hoja1!$A$1:$I$82,3,0),"")</f>
        <v/>
      </c>
      <c r="G151" s="68" t="str">
        <f>+IFERROR(VLOOKUP(C151,Hoja1!$A$1:$K$82,11,0),"")</f>
        <v/>
      </c>
      <c r="H151" s="70" t="str">
        <f>+IFERROR(VLOOKUP(C151,Hoja1!$A$1:$L$82,12,0),"")</f>
        <v/>
      </c>
      <c r="I151" s="68"/>
      <c r="J151" s="41">
        <v>137</v>
      </c>
      <c r="K151" s="95"/>
      <c r="L151" s="38"/>
      <c r="M151" s="81"/>
      <c r="N151" s="75"/>
      <c r="O151" s="75"/>
      <c r="P151" s="75"/>
      <c r="Q151" s="75"/>
      <c r="R151" s="75"/>
      <c r="S151" s="75"/>
      <c r="T151" s="38"/>
      <c r="U151" s="38"/>
      <c r="V151" s="38"/>
      <c r="W151" s="38"/>
      <c r="X151" s="38"/>
      <c r="Y151" s="38"/>
      <c r="Z151" s="38"/>
    </row>
    <row r="152" spans="1:26" ht="99.75" customHeight="1" x14ac:dyDescent="0.2">
      <c r="A152" s="38"/>
      <c r="B152" s="67">
        <f t="shared" si="0"/>
        <v>138</v>
      </c>
      <c r="C152" s="68" t="str">
        <f t="array" ref="C152">+IFERROR(INDEX(Hoja1!$A$2:$A$82,MATCH(J152,Hoja1!$H$2:$H$82,0)),"")</f>
        <v/>
      </c>
      <c r="D152" s="69" t="str">
        <f>IFERROR(VLOOKUP(C152,Hoja1!$A$2:$H$82,4,0),"")</f>
        <v/>
      </c>
      <c r="E152" s="69" t="str">
        <f>+IFERROR(VLOOKUP(C152,Hoja1!$A$1:$J$82,10,0),"")</f>
        <v/>
      </c>
      <c r="F152" s="69" t="str">
        <f>+IFERROR(VLOOKUP(C152,Hoja1!$A$1:$I$82,3,0),"")</f>
        <v/>
      </c>
      <c r="G152" s="68" t="str">
        <f>+IFERROR(VLOOKUP(C152,Hoja1!$A$1:$K$82,11,0),"")</f>
        <v/>
      </c>
      <c r="H152" s="70" t="str">
        <f>+IFERROR(VLOOKUP(C152,Hoja1!$A$1:$L$82,12,0),"")</f>
        <v/>
      </c>
      <c r="I152" s="68"/>
      <c r="J152" s="41">
        <v>138</v>
      </c>
      <c r="K152" s="95"/>
      <c r="L152" s="38"/>
      <c r="M152" s="81"/>
      <c r="N152" s="75"/>
      <c r="O152" s="75"/>
      <c r="P152" s="75"/>
      <c r="Q152" s="75"/>
      <c r="R152" s="75"/>
      <c r="S152" s="75"/>
      <c r="T152" s="38"/>
      <c r="U152" s="38"/>
      <c r="V152" s="38"/>
      <c r="W152" s="38"/>
      <c r="X152" s="38"/>
      <c r="Y152" s="38"/>
      <c r="Z152" s="38"/>
    </row>
    <row r="153" spans="1:26" ht="99.75" customHeight="1" x14ac:dyDescent="0.2">
      <c r="A153" s="38"/>
      <c r="B153" s="67">
        <f t="shared" si="0"/>
        <v>139</v>
      </c>
      <c r="C153" s="68" t="str">
        <f t="array" ref="C153">+IFERROR(INDEX(Hoja1!$A$2:$A$82,MATCH(J153,Hoja1!$H$2:$H$82,0)),"")</f>
        <v/>
      </c>
      <c r="D153" s="69" t="str">
        <f>IFERROR(VLOOKUP(C153,Hoja1!$A$2:$H$82,4,0),"")</f>
        <v/>
      </c>
      <c r="E153" s="69" t="str">
        <f>+IFERROR(VLOOKUP(C153,Hoja1!$A$1:$J$82,10,0),"")</f>
        <v/>
      </c>
      <c r="F153" s="69" t="str">
        <f>+IFERROR(VLOOKUP(C153,Hoja1!$A$1:$I$82,3,0),"")</f>
        <v/>
      </c>
      <c r="G153" s="68" t="str">
        <f>+IFERROR(VLOOKUP(C153,Hoja1!$A$1:$K$82,11,0),"")</f>
        <v/>
      </c>
      <c r="H153" s="70" t="str">
        <f>+IFERROR(VLOOKUP(C153,Hoja1!$A$1:$L$82,12,0),"")</f>
        <v/>
      </c>
      <c r="I153" s="68"/>
      <c r="J153" s="41">
        <v>139</v>
      </c>
      <c r="K153" s="95"/>
      <c r="L153" s="38"/>
      <c r="M153" s="81"/>
      <c r="N153" s="75"/>
      <c r="O153" s="75"/>
      <c r="P153" s="75"/>
      <c r="Q153" s="75"/>
      <c r="R153" s="75"/>
      <c r="S153" s="75"/>
      <c r="T153" s="38"/>
      <c r="U153" s="38"/>
      <c r="V153" s="38"/>
      <c r="W153" s="38"/>
      <c r="X153" s="38"/>
      <c r="Y153" s="38"/>
      <c r="Z153" s="38"/>
    </row>
    <row r="154" spans="1:26" ht="99.75" customHeight="1" x14ac:dyDescent="0.2">
      <c r="A154" s="38"/>
      <c r="B154" s="67">
        <f t="shared" si="0"/>
        <v>140</v>
      </c>
      <c r="C154" s="68" t="str">
        <f t="array" ref="C154">+IFERROR(INDEX(Hoja1!$A$2:$A$82,MATCH(J154,Hoja1!$H$2:$H$82,0)),"")</f>
        <v/>
      </c>
      <c r="D154" s="69" t="str">
        <f>IFERROR(VLOOKUP(C154,Hoja1!$A$2:$H$82,4,0),"")</f>
        <v/>
      </c>
      <c r="E154" s="69" t="str">
        <f>+IFERROR(VLOOKUP(C154,Hoja1!$A$1:$J$82,10,0),"")</f>
        <v/>
      </c>
      <c r="F154" s="69" t="str">
        <f>+IFERROR(VLOOKUP(C154,Hoja1!$A$1:$I$82,3,0),"")</f>
        <v/>
      </c>
      <c r="G154" s="68" t="str">
        <f>+IFERROR(VLOOKUP(C154,Hoja1!$A$1:$K$82,11,0),"")</f>
        <v/>
      </c>
      <c r="H154" s="70" t="str">
        <f>+IFERROR(VLOOKUP(C154,Hoja1!$A$1:$L$82,12,0),"")</f>
        <v/>
      </c>
      <c r="I154" s="68"/>
      <c r="J154" s="41">
        <v>140</v>
      </c>
      <c r="K154" s="95"/>
      <c r="L154" s="38"/>
      <c r="M154" s="81"/>
      <c r="N154" s="75"/>
      <c r="O154" s="75"/>
      <c r="P154" s="75"/>
      <c r="Q154" s="75"/>
      <c r="R154" s="75"/>
      <c r="S154" s="75"/>
      <c r="T154" s="38"/>
      <c r="U154" s="38"/>
      <c r="V154" s="38"/>
      <c r="W154" s="38"/>
      <c r="X154" s="38"/>
      <c r="Y154" s="38"/>
      <c r="Z154" s="38"/>
    </row>
    <row r="155" spans="1:26" ht="99.75" customHeight="1" x14ac:dyDescent="0.2">
      <c r="A155" s="38"/>
      <c r="B155" s="80">
        <f t="shared" si="0"/>
        <v>141</v>
      </c>
      <c r="C155" s="68" t="str">
        <f t="array" ref="C155">+IFERROR(INDEX(Hoja1!$A$2:$A$82,MATCH(J155,Hoja1!$H$2:$H$82,0)),"")</f>
        <v/>
      </c>
      <c r="D155" s="69" t="str">
        <f>IFERROR(VLOOKUP(C155,Hoja1!$A$2:$H$82,4,0),"")</f>
        <v/>
      </c>
      <c r="E155" s="69" t="str">
        <f>+IFERROR(VLOOKUP(C155,Hoja1!$A$1:$J$82,10,0),"")</f>
        <v/>
      </c>
      <c r="F155" s="69" t="str">
        <f>+IFERROR(VLOOKUP(C155,Hoja1!$A$1:$I$82,3,0),"")</f>
        <v/>
      </c>
      <c r="G155" s="68" t="str">
        <f>+IFERROR(VLOOKUP(C155,Hoja1!$A$1:$K$82,11,0),"")</f>
        <v/>
      </c>
      <c r="H155" s="70" t="str">
        <f>+IFERROR(VLOOKUP(C155,Hoja1!$A$1:$L$82,12,0),"")</f>
        <v/>
      </c>
      <c r="I155" s="68"/>
      <c r="J155" s="41">
        <v>141</v>
      </c>
      <c r="K155" s="95"/>
      <c r="L155" s="38"/>
      <c r="M155" s="81"/>
      <c r="N155" s="75"/>
      <c r="O155" s="75"/>
      <c r="P155" s="75"/>
      <c r="Q155" s="75"/>
      <c r="R155" s="75"/>
      <c r="S155" s="75"/>
      <c r="T155" s="38"/>
      <c r="U155" s="38"/>
      <c r="V155" s="38"/>
      <c r="W155" s="38"/>
      <c r="X155" s="38"/>
      <c r="Y155" s="38"/>
      <c r="Z155" s="38"/>
    </row>
    <row r="156" spans="1:26" ht="99.75" customHeight="1" x14ac:dyDescent="0.2">
      <c r="A156" s="38"/>
      <c r="B156" s="67">
        <f t="shared" si="0"/>
        <v>142</v>
      </c>
      <c r="C156" s="68" t="str">
        <f t="array" ref="C156">+IFERROR(INDEX(Hoja1!$A$2:$A$82,MATCH(J156,Hoja1!$H$2:$H$82,0)),"")</f>
        <v/>
      </c>
      <c r="D156" s="69" t="str">
        <f>IFERROR(VLOOKUP(C156,Hoja1!$A$2:$H$82,4,0),"")</f>
        <v/>
      </c>
      <c r="E156" s="69" t="str">
        <f>+IFERROR(VLOOKUP(C156,Hoja1!$A$1:$J$82,10,0),"")</f>
        <v/>
      </c>
      <c r="F156" s="69" t="str">
        <f>+IFERROR(VLOOKUP(C156,Hoja1!$A$1:$I$82,3,0),"")</f>
        <v/>
      </c>
      <c r="G156" s="68" t="str">
        <f>+IFERROR(VLOOKUP(C156,Hoja1!$A$1:$K$82,11,0),"")</f>
        <v/>
      </c>
      <c r="H156" s="70" t="str">
        <f>+IFERROR(VLOOKUP(C156,Hoja1!$A$1:$L$82,12,0),"")</f>
        <v/>
      </c>
      <c r="I156" s="68"/>
      <c r="J156" s="41">
        <v>142</v>
      </c>
      <c r="K156" s="95"/>
      <c r="L156" s="38"/>
      <c r="M156" s="81"/>
      <c r="N156" s="75"/>
      <c r="O156" s="75"/>
      <c r="P156" s="75"/>
      <c r="Q156" s="75"/>
      <c r="R156" s="75"/>
      <c r="S156" s="75"/>
      <c r="T156" s="38"/>
      <c r="U156" s="38"/>
      <c r="V156" s="38"/>
      <c r="W156" s="38"/>
      <c r="X156" s="38"/>
      <c r="Y156" s="38"/>
      <c r="Z156" s="38"/>
    </row>
    <row r="157" spans="1:26" ht="99.75" customHeight="1" x14ac:dyDescent="0.2">
      <c r="A157" s="38"/>
      <c r="B157" s="67">
        <f t="shared" si="0"/>
        <v>143</v>
      </c>
      <c r="C157" s="68" t="str">
        <f t="array" ref="C157">+IFERROR(INDEX(Hoja1!$A$2:$A$82,MATCH(J157,Hoja1!$H$2:$H$82,0)),"")</f>
        <v/>
      </c>
      <c r="D157" s="69" t="str">
        <f>IFERROR(VLOOKUP(C157,Hoja1!$A$2:$H$82,4,0),"")</f>
        <v/>
      </c>
      <c r="E157" s="69" t="str">
        <f>+IFERROR(VLOOKUP(C157,Hoja1!$A$1:$J$82,10,0),"")</f>
        <v/>
      </c>
      <c r="F157" s="69" t="str">
        <f>+IFERROR(VLOOKUP(C157,Hoja1!$A$1:$I$82,3,0),"")</f>
        <v/>
      </c>
      <c r="G157" s="68" t="str">
        <f>+IFERROR(VLOOKUP(C157,Hoja1!$A$1:$K$82,11,0),"")</f>
        <v/>
      </c>
      <c r="H157" s="70" t="str">
        <f>+IFERROR(VLOOKUP(C157,Hoja1!$A$1:$L$82,12,0),"")</f>
        <v/>
      </c>
      <c r="I157" s="68"/>
      <c r="J157" s="41">
        <v>143</v>
      </c>
      <c r="K157" s="95"/>
      <c r="L157" s="38"/>
      <c r="M157" s="81"/>
      <c r="N157" s="75"/>
      <c r="O157" s="75"/>
      <c r="P157" s="75"/>
      <c r="Q157" s="75"/>
      <c r="R157" s="75"/>
      <c r="S157" s="75"/>
      <c r="T157" s="38"/>
      <c r="U157" s="38"/>
      <c r="V157" s="38"/>
      <c r="W157" s="38"/>
      <c r="X157" s="38"/>
      <c r="Y157" s="38"/>
      <c r="Z157" s="38"/>
    </row>
    <row r="158" spans="1:26" ht="99.75" customHeight="1" x14ac:dyDescent="0.2">
      <c r="A158" s="38"/>
      <c r="B158" s="67">
        <f t="shared" si="0"/>
        <v>144</v>
      </c>
      <c r="C158" s="68" t="str">
        <f t="array" ref="C158">+IFERROR(INDEX(Hoja1!$A$2:$A$82,MATCH(J158,Hoja1!$H$2:$H$82,0)),"")</f>
        <v/>
      </c>
      <c r="D158" s="69" t="str">
        <f>IFERROR(VLOOKUP(C158,Hoja1!$A$2:$H$82,4,0),"")</f>
        <v/>
      </c>
      <c r="E158" s="69" t="str">
        <f>+IFERROR(VLOOKUP(C158,Hoja1!$A$1:$J$82,10,0),"")</f>
        <v/>
      </c>
      <c r="F158" s="69" t="str">
        <f>+IFERROR(VLOOKUP(C158,Hoja1!$A$1:$I$82,3,0),"")</f>
        <v/>
      </c>
      <c r="G158" s="68" t="str">
        <f>+IFERROR(VLOOKUP(C158,Hoja1!$A$1:$K$82,11,0),"")</f>
        <v/>
      </c>
      <c r="H158" s="70" t="str">
        <f>+IFERROR(VLOOKUP(C158,Hoja1!$A$1:$L$82,12,0),"")</f>
        <v/>
      </c>
      <c r="I158" s="68"/>
      <c r="J158" s="41">
        <v>144</v>
      </c>
      <c r="K158" s="95"/>
      <c r="L158" s="38"/>
      <c r="M158" s="81"/>
      <c r="N158" s="75"/>
      <c r="O158" s="75"/>
      <c r="P158" s="75"/>
      <c r="Q158" s="75"/>
      <c r="R158" s="75"/>
      <c r="S158" s="75"/>
      <c r="T158" s="38"/>
      <c r="U158" s="38"/>
      <c r="V158" s="38"/>
      <c r="W158" s="38"/>
      <c r="X158" s="38"/>
      <c r="Y158" s="38"/>
      <c r="Z158" s="38"/>
    </row>
    <row r="159" spans="1:26" ht="99.75" customHeight="1" x14ac:dyDescent="0.2">
      <c r="A159" s="38"/>
      <c r="B159" s="67">
        <f t="shared" si="0"/>
        <v>145</v>
      </c>
      <c r="C159" s="68" t="str">
        <f t="array" ref="C159">+IFERROR(INDEX(Hoja1!$A$2:$A$82,MATCH(J159,Hoja1!$H$2:$H$82,0)),"")</f>
        <v/>
      </c>
      <c r="D159" s="69" t="str">
        <f>IFERROR(VLOOKUP(C159,Hoja1!$A$2:$H$82,4,0),"")</f>
        <v/>
      </c>
      <c r="E159" s="69" t="str">
        <f>+IFERROR(VLOOKUP(C159,Hoja1!$A$1:$J$82,10,0),"")</f>
        <v/>
      </c>
      <c r="F159" s="69" t="str">
        <f>+IFERROR(VLOOKUP(C159,Hoja1!$A$1:$I$82,3,0),"")</f>
        <v/>
      </c>
      <c r="G159" s="68" t="str">
        <f>+IFERROR(VLOOKUP(C159,Hoja1!$A$1:$K$82,11,0),"")</f>
        <v/>
      </c>
      <c r="H159" s="70" t="str">
        <f>+IFERROR(VLOOKUP(C159,Hoja1!$A$1:$L$82,12,0),"")</f>
        <v/>
      </c>
      <c r="I159" s="68"/>
      <c r="J159" s="41">
        <v>145</v>
      </c>
      <c r="K159" s="95"/>
      <c r="L159" s="38"/>
      <c r="M159" s="81"/>
      <c r="N159" s="75"/>
      <c r="O159" s="75"/>
      <c r="P159" s="75"/>
      <c r="Q159" s="75"/>
      <c r="R159" s="75"/>
      <c r="S159" s="75"/>
      <c r="T159" s="38"/>
      <c r="U159" s="38"/>
      <c r="V159" s="38"/>
      <c r="W159" s="38"/>
      <c r="X159" s="38"/>
      <c r="Y159" s="38"/>
      <c r="Z159" s="38"/>
    </row>
    <row r="160" spans="1:26" ht="99.75" customHeight="1" x14ac:dyDescent="0.2">
      <c r="A160" s="38"/>
      <c r="B160" s="80">
        <f t="shared" si="0"/>
        <v>146</v>
      </c>
      <c r="C160" s="68" t="str">
        <f t="array" ref="C160">+IFERROR(INDEX(Hoja1!$A$2:$A$82,MATCH(J160,Hoja1!$H$2:$H$82,0)),"")</f>
        <v/>
      </c>
      <c r="D160" s="69" t="str">
        <f>IFERROR(VLOOKUP(C160,Hoja1!$A$2:$H$82,4,0),"")</f>
        <v/>
      </c>
      <c r="E160" s="69" t="str">
        <f>+IFERROR(VLOOKUP(C160,Hoja1!$A$1:$J$82,10,0),"")</f>
        <v/>
      </c>
      <c r="F160" s="69" t="str">
        <f>+IFERROR(VLOOKUP(C160,Hoja1!$A$1:$I$82,3,0),"")</f>
        <v/>
      </c>
      <c r="G160" s="68" t="str">
        <f>+IFERROR(VLOOKUP(C160,Hoja1!$A$1:$K$82,11,0),"")</f>
        <v/>
      </c>
      <c r="H160" s="70" t="str">
        <f>+IFERROR(VLOOKUP(C160,Hoja1!$A$1:$L$82,12,0),"")</f>
        <v/>
      </c>
      <c r="I160" s="68"/>
      <c r="J160" s="41">
        <v>146</v>
      </c>
      <c r="K160" s="95"/>
      <c r="L160" s="38"/>
      <c r="M160" s="81"/>
      <c r="N160" s="75"/>
      <c r="O160" s="75"/>
      <c r="P160" s="75"/>
      <c r="Q160" s="75"/>
      <c r="R160" s="75"/>
      <c r="S160" s="75"/>
      <c r="T160" s="38"/>
      <c r="U160" s="38"/>
      <c r="V160" s="38"/>
      <c r="W160" s="38"/>
      <c r="X160" s="38"/>
      <c r="Y160" s="38"/>
      <c r="Z160" s="38"/>
    </row>
    <row r="161" spans="1:26" ht="99.75" customHeight="1" x14ac:dyDescent="0.2">
      <c r="A161" s="38"/>
      <c r="B161" s="67">
        <f t="shared" si="0"/>
        <v>147</v>
      </c>
      <c r="C161" s="68" t="str">
        <f t="array" ref="C161">+IFERROR(INDEX(Hoja1!$A$2:$A$82,MATCH(J161,Hoja1!$H$2:$H$82,0)),"")</f>
        <v/>
      </c>
      <c r="D161" s="69" t="str">
        <f>IFERROR(VLOOKUP(C161,Hoja1!$A$2:$H$82,4,0),"")</f>
        <v/>
      </c>
      <c r="E161" s="69" t="str">
        <f>+IFERROR(VLOOKUP(C161,Hoja1!$A$1:$J$82,10,0),"")</f>
        <v/>
      </c>
      <c r="F161" s="69" t="str">
        <f>+IFERROR(VLOOKUP(C161,Hoja1!$A$1:$I$82,3,0),"")</f>
        <v/>
      </c>
      <c r="G161" s="68" t="str">
        <f>+IFERROR(VLOOKUP(C161,Hoja1!$A$1:$K$82,11,0),"")</f>
        <v/>
      </c>
      <c r="H161" s="70" t="str">
        <f>+IFERROR(VLOOKUP(C161,Hoja1!$A$1:$L$82,12,0),"")</f>
        <v/>
      </c>
      <c r="I161" s="68"/>
      <c r="J161" s="41">
        <v>147</v>
      </c>
      <c r="K161" s="95"/>
      <c r="L161" s="38"/>
      <c r="M161" s="81"/>
      <c r="N161" s="75"/>
      <c r="O161" s="75"/>
      <c r="P161" s="75"/>
      <c r="Q161" s="75"/>
      <c r="R161" s="75"/>
      <c r="S161" s="75"/>
      <c r="T161" s="38"/>
      <c r="U161" s="38"/>
      <c r="V161" s="38"/>
      <c r="W161" s="38"/>
      <c r="X161" s="38"/>
      <c r="Y161" s="38"/>
      <c r="Z161" s="38"/>
    </row>
    <row r="162" spans="1:26" ht="99.75" customHeight="1" x14ac:dyDescent="0.2">
      <c r="A162" s="38"/>
      <c r="B162" s="67">
        <f t="shared" si="0"/>
        <v>148</v>
      </c>
      <c r="C162" s="68" t="str">
        <f t="array" ref="C162">+IFERROR(INDEX(Hoja1!$A$2:$A$82,MATCH(J162,Hoja1!$H$2:$H$82,0)),"")</f>
        <v/>
      </c>
      <c r="D162" s="69" t="str">
        <f>IFERROR(VLOOKUP(C162,Hoja1!$A$2:$H$82,4,0),"")</f>
        <v/>
      </c>
      <c r="E162" s="69" t="str">
        <f>+IFERROR(VLOOKUP(C162,Hoja1!$A$1:$J$82,10,0),"")</f>
        <v/>
      </c>
      <c r="F162" s="69" t="str">
        <f>+IFERROR(VLOOKUP(C162,Hoja1!$A$1:$I$82,3,0),"")</f>
        <v/>
      </c>
      <c r="G162" s="68" t="str">
        <f>+IFERROR(VLOOKUP(C162,Hoja1!$A$1:$K$82,11,0),"")</f>
        <v/>
      </c>
      <c r="H162" s="70" t="str">
        <f>+IFERROR(VLOOKUP(C162,Hoja1!$A$1:$L$82,12,0),"")</f>
        <v/>
      </c>
      <c r="I162" s="68"/>
      <c r="J162" s="41">
        <v>148</v>
      </c>
      <c r="K162" s="95"/>
      <c r="L162" s="38"/>
      <c r="M162" s="81"/>
      <c r="N162" s="75"/>
      <c r="O162" s="75"/>
      <c r="P162" s="75"/>
      <c r="Q162" s="75"/>
      <c r="R162" s="75"/>
      <c r="S162" s="75"/>
      <c r="T162" s="38"/>
      <c r="U162" s="38"/>
      <c r="V162" s="38"/>
      <c r="W162" s="38"/>
      <c r="X162" s="38"/>
      <c r="Y162" s="38"/>
      <c r="Z162" s="38"/>
    </row>
    <row r="163" spans="1:26" ht="99.75" customHeight="1" x14ac:dyDescent="0.2">
      <c r="A163" s="38"/>
      <c r="B163" s="67">
        <f t="shared" si="0"/>
        <v>149</v>
      </c>
      <c r="C163" s="68" t="str">
        <f t="array" ref="C163">+IFERROR(INDEX(Hoja1!$A$2:$A$82,MATCH(J163,Hoja1!$H$2:$H$82,0)),"")</f>
        <v/>
      </c>
      <c r="D163" s="69" t="str">
        <f>IFERROR(VLOOKUP(C163,Hoja1!$A$2:$H$82,4,0),"")</f>
        <v/>
      </c>
      <c r="E163" s="69" t="str">
        <f>+IFERROR(VLOOKUP(C163,Hoja1!$A$1:$J$82,10,0),"")</f>
        <v/>
      </c>
      <c r="F163" s="69" t="str">
        <f>+IFERROR(VLOOKUP(C163,Hoja1!$A$1:$I$82,3,0),"")</f>
        <v/>
      </c>
      <c r="G163" s="68" t="str">
        <f>+IFERROR(VLOOKUP(C163,Hoja1!$A$1:$K$82,11,0),"")</f>
        <v/>
      </c>
      <c r="H163" s="70" t="str">
        <f>+IFERROR(VLOOKUP(C163,Hoja1!$A$1:$L$82,12,0),"")</f>
        <v/>
      </c>
      <c r="I163" s="68"/>
      <c r="J163" s="41">
        <v>149</v>
      </c>
      <c r="K163" s="95"/>
      <c r="L163" s="38"/>
      <c r="M163" s="81"/>
      <c r="N163" s="75"/>
      <c r="O163" s="75"/>
      <c r="P163" s="75"/>
      <c r="Q163" s="75"/>
      <c r="R163" s="75"/>
      <c r="S163" s="75"/>
      <c r="T163" s="38"/>
      <c r="U163" s="38"/>
      <c r="V163" s="38"/>
      <c r="W163" s="38"/>
      <c r="X163" s="38"/>
      <c r="Y163" s="38"/>
      <c r="Z163" s="38"/>
    </row>
    <row r="164" spans="1:26" ht="99.75" customHeight="1" x14ac:dyDescent="0.2">
      <c r="A164" s="38"/>
      <c r="B164" s="97">
        <f t="shared" si="0"/>
        <v>150</v>
      </c>
      <c r="C164" s="98" t="str">
        <f t="array" ref="C164">+IFERROR(INDEX(Hoja1!$A$2:$A$82,MATCH(J164,Hoja1!$H$2:$H$82,0)),"")</f>
        <v/>
      </c>
      <c r="D164" s="99" t="str">
        <f>IFERROR(VLOOKUP(C164,Hoja1!$A$2:$H$82,4,0),"")</f>
        <v/>
      </c>
      <c r="E164" s="99" t="str">
        <f>+IFERROR(VLOOKUP(C164,Hoja1!$A$1:$J$82,10,0),"")</f>
        <v/>
      </c>
      <c r="F164" s="99" t="str">
        <f>+IFERROR(VLOOKUP(C164,Hoja1!$A$1:$I$82,3,0),"")</f>
        <v/>
      </c>
      <c r="G164" s="98" t="str">
        <f>+IFERROR(VLOOKUP(C164,Hoja1!$A$1:$K$82,11,0),"")</f>
        <v/>
      </c>
      <c r="H164" s="100" t="str">
        <f>+IFERROR(VLOOKUP(C164,Hoja1!$A$1:$L$82,12,0),"")</f>
        <v/>
      </c>
      <c r="I164" s="98"/>
      <c r="J164" s="41">
        <v>150</v>
      </c>
      <c r="K164" s="95"/>
      <c r="L164" s="38"/>
      <c r="M164" s="81"/>
      <c r="N164" s="75"/>
      <c r="O164" s="75"/>
      <c r="P164" s="75"/>
      <c r="Q164" s="75"/>
      <c r="R164" s="75"/>
      <c r="S164" s="75"/>
      <c r="T164" s="38"/>
      <c r="U164" s="38"/>
      <c r="V164" s="38"/>
      <c r="W164" s="38"/>
      <c r="X164" s="38"/>
      <c r="Y164" s="38"/>
      <c r="Z164" s="38"/>
    </row>
    <row r="165" spans="1:26" ht="12.75" customHeight="1" x14ac:dyDescent="0.2">
      <c r="A165" s="38"/>
      <c r="B165" s="39"/>
      <c r="C165" s="40"/>
      <c r="D165" s="38"/>
      <c r="E165" s="38"/>
      <c r="F165" s="38"/>
      <c r="G165" s="38"/>
      <c r="H165" s="38"/>
      <c r="I165" s="38"/>
      <c r="J165" s="41"/>
      <c r="K165" s="38"/>
      <c r="L165" s="38"/>
      <c r="M165" s="38"/>
      <c r="N165" s="38"/>
      <c r="O165" s="38"/>
      <c r="P165" s="38"/>
      <c r="Q165" s="38"/>
      <c r="R165" s="38"/>
      <c r="S165" s="38"/>
      <c r="T165" s="38"/>
      <c r="U165" s="38"/>
      <c r="V165" s="38"/>
      <c r="W165" s="38"/>
      <c r="X165" s="38"/>
      <c r="Y165" s="38"/>
      <c r="Z165" s="38"/>
    </row>
    <row r="166" spans="1:26" ht="12.75" customHeight="1" x14ac:dyDescent="0.2">
      <c r="A166" s="38"/>
      <c r="B166" s="39"/>
      <c r="C166" s="40"/>
      <c r="D166" s="38"/>
      <c r="E166" s="38"/>
      <c r="F166" s="38"/>
      <c r="G166" s="38"/>
      <c r="H166" s="38"/>
      <c r="I166" s="38"/>
      <c r="J166" s="41"/>
      <c r="K166" s="38"/>
      <c r="L166" s="38"/>
      <c r="M166" s="38"/>
      <c r="N166" s="38"/>
      <c r="O166" s="38"/>
      <c r="P166" s="38"/>
      <c r="Q166" s="38"/>
      <c r="R166" s="38"/>
      <c r="S166" s="38"/>
      <c r="T166" s="38"/>
      <c r="U166" s="38"/>
      <c r="V166" s="38"/>
      <c r="W166" s="38"/>
      <c r="X166" s="38"/>
      <c r="Y166" s="38"/>
      <c r="Z166" s="38"/>
    </row>
    <row r="167" spans="1:26" ht="12.75" customHeight="1" x14ac:dyDescent="0.2">
      <c r="A167" s="38"/>
      <c r="B167" s="39"/>
      <c r="C167" s="40"/>
      <c r="D167" s="38"/>
      <c r="E167" s="38"/>
      <c r="F167" s="38"/>
      <c r="G167" s="38"/>
      <c r="H167" s="38"/>
      <c r="I167" s="38"/>
      <c r="J167" s="41"/>
      <c r="K167" s="38"/>
      <c r="L167" s="38"/>
      <c r="M167" s="38"/>
      <c r="N167" s="38"/>
      <c r="O167" s="38"/>
      <c r="P167" s="38"/>
      <c r="Q167" s="38"/>
      <c r="R167" s="38"/>
      <c r="S167" s="38"/>
      <c r="T167" s="38"/>
      <c r="U167" s="38"/>
      <c r="V167" s="38"/>
      <c r="W167" s="38"/>
      <c r="X167" s="38"/>
      <c r="Y167" s="38"/>
      <c r="Z167" s="38"/>
    </row>
    <row r="168" spans="1:26" ht="12.75" customHeight="1" x14ac:dyDescent="0.2">
      <c r="A168" s="38"/>
      <c r="B168" s="39"/>
      <c r="C168" s="40"/>
      <c r="D168" s="38"/>
      <c r="E168" s="38"/>
      <c r="F168" s="38"/>
      <c r="G168" s="38"/>
      <c r="H168" s="38"/>
      <c r="I168" s="38"/>
      <c r="J168" s="41"/>
      <c r="K168" s="38"/>
      <c r="L168" s="38"/>
      <c r="M168" s="38"/>
      <c r="N168" s="38"/>
      <c r="O168" s="38"/>
      <c r="P168" s="38"/>
      <c r="Q168" s="38"/>
      <c r="R168" s="38"/>
      <c r="S168" s="38"/>
      <c r="T168" s="38"/>
      <c r="U168" s="38"/>
      <c r="V168" s="38"/>
      <c r="W168" s="38"/>
      <c r="X168" s="38"/>
      <c r="Y168" s="38"/>
      <c r="Z168" s="38"/>
    </row>
    <row r="169" spans="1:26" ht="12.75" customHeight="1" x14ac:dyDescent="0.2">
      <c r="A169" s="38"/>
      <c r="B169" s="39"/>
      <c r="C169" s="40"/>
      <c r="D169" s="38"/>
      <c r="E169" s="38"/>
      <c r="F169" s="38"/>
      <c r="G169" s="38"/>
      <c r="H169" s="38"/>
      <c r="I169" s="38"/>
      <c r="J169" s="41"/>
      <c r="K169" s="38"/>
      <c r="L169" s="38"/>
      <c r="M169" s="38"/>
      <c r="N169" s="38"/>
      <c r="O169" s="38"/>
      <c r="P169" s="38"/>
      <c r="Q169" s="38"/>
      <c r="R169" s="38"/>
      <c r="S169" s="38"/>
      <c r="T169" s="38"/>
      <c r="U169" s="38"/>
      <c r="V169" s="38"/>
      <c r="W169" s="38"/>
      <c r="X169" s="38"/>
      <c r="Y169" s="38"/>
      <c r="Z169" s="38"/>
    </row>
    <row r="170" spans="1:26" ht="12.75" customHeight="1" x14ac:dyDescent="0.2">
      <c r="A170" s="38"/>
      <c r="B170" s="39"/>
      <c r="C170" s="40"/>
      <c r="D170" s="38"/>
      <c r="E170" s="38"/>
      <c r="F170" s="38"/>
      <c r="G170" s="38"/>
      <c r="H170" s="38"/>
      <c r="I170" s="38"/>
      <c r="J170" s="41"/>
      <c r="K170" s="38"/>
      <c r="L170" s="38"/>
      <c r="M170" s="38"/>
      <c r="N170" s="38"/>
      <c r="O170" s="38"/>
      <c r="P170" s="38"/>
      <c r="Q170" s="38"/>
      <c r="R170" s="38"/>
      <c r="S170" s="38"/>
      <c r="T170" s="38"/>
      <c r="U170" s="38"/>
      <c r="V170" s="38"/>
      <c r="W170" s="38"/>
      <c r="X170" s="38"/>
      <c r="Y170" s="38"/>
      <c r="Z170" s="38"/>
    </row>
    <row r="171" spans="1:26" ht="12.75" customHeight="1" x14ac:dyDescent="0.2">
      <c r="A171" s="38"/>
      <c r="B171" s="39"/>
      <c r="C171" s="40"/>
      <c r="D171" s="38"/>
      <c r="E171" s="38"/>
      <c r="F171" s="38"/>
      <c r="G171" s="38"/>
      <c r="H171" s="38"/>
      <c r="I171" s="38"/>
      <c r="J171" s="41"/>
      <c r="K171" s="38"/>
      <c r="L171" s="38"/>
      <c r="M171" s="38"/>
      <c r="N171" s="38"/>
      <c r="O171" s="38"/>
      <c r="P171" s="38"/>
      <c r="Q171" s="38"/>
      <c r="R171" s="38"/>
      <c r="S171" s="38"/>
      <c r="T171" s="38"/>
      <c r="U171" s="38"/>
      <c r="V171" s="38"/>
      <c r="W171" s="38"/>
      <c r="X171" s="38"/>
      <c r="Y171" s="38"/>
      <c r="Z171" s="38"/>
    </row>
    <row r="172" spans="1:26" ht="12.75" customHeight="1" x14ac:dyDescent="0.2">
      <c r="A172" s="38"/>
      <c r="B172" s="39"/>
      <c r="C172" s="40"/>
      <c r="D172" s="38"/>
      <c r="E172" s="38"/>
      <c r="F172" s="38"/>
      <c r="G172" s="38"/>
      <c r="H172" s="38"/>
      <c r="I172" s="38"/>
      <c r="J172" s="41"/>
      <c r="K172" s="38"/>
      <c r="L172" s="38"/>
      <c r="M172" s="38"/>
      <c r="N172" s="38"/>
      <c r="O172" s="38"/>
      <c r="P172" s="38"/>
      <c r="Q172" s="38"/>
      <c r="R172" s="38"/>
      <c r="S172" s="38"/>
      <c r="T172" s="38"/>
      <c r="U172" s="38"/>
      <c r="V172" s="38"/>
      <c r="W172" s="38"/>
      <c r="X172" s="38"/>
      <c r="Y172" s="38"/>
      <c r="Z172" s="38"/>
    </row>
    <row r="173" spans="1:26" ht="12.75" customHeight="1" x14ac:dyDescent="0.2">
      <c r="A173" s="38"/>
      <c r="B173" s="39"/>
      <c r="C173" s="40"/>
      <c r="D173" s="38"/>
      <c r="E173" s="38"/>
      <c r="F173" s="38"/>
      <c r="G173" s="38"/>
      <c r="H173" s="38"/>
      <c r="I173" s="38"/>
      <c r="J173" s="41"/>
      <c r="K173" s="38"/>
      <c r="L173" s="38"/>
      <c r="M173" s="38"/>
      <c r="N173" s="38"/>
      <c r="O173" s="38"/>
      <c r="P173" s="38"/>
      <c r="Q173" s="38"/>
      <c r="R173" s="38"/>
      <c r="S173" s="38"/>
      <c r="T173" s="38"/>
      <c r="U173" s="38"/>
      <c r="V173" s="38"/>
      <c r="W173" s="38"/>
      <c r="X173" s="38"/>
      <c r="Y173" s="38"/>
      <c r="Z173" s="38"/>
    </row>
    <row r="174" spans="1:26" ht="12.75" customHeight="1" x14ac:dyDescent="0.2">
      <c r="A174" s="38"/>
      <c r="B174" s="39"/>
      <c r="C174" s="40"/>
      <c r="D174" s="38"/>
      <c r="E174" s="38"/>
      <c r="F174" s="38"/>
      <c r="G174" s="38"/>
      <c r="H174" s="38"/>
      <c r="I174" s="38"/>
      <c r="J174" s="41"/>
      <c r="K174" s="38"/>
      <c r="L174" s="38"/>
      <c r="M174" s="38"/>
      <c r="N174" s="38"/>
      <c r="O174" s="38"/>
      <c r="P174" s="38"/>
      <c r="Q174" s="38"/>
      <c r="R174" s="38"/>
      <c r="S174" s="38"/>
      <c r="T174" s="38"/>
      <c r="U174" s="38"/>
      <c r="V174" s="38"/>
      <c r="W174" s="38"/>
      <c r="X174" s="38"/>
      <c r="Y174" s="38"/>
      <c r="Z174" s="38"/>
    </row>
    <row r="175" spans="1:26" ht="12.75" customHeight="1" x14ac:dyDescent="0.2">
      <c r="A175" s="38"/>
      <c r="B175" s="39"/>
      <c r="C175" s="40"/>
      <c r="D175" s="38"/>
      <c r="E175" s="38"/>
      <c r="F175" s="38"/>
      <c r="G175" s="38"/>
      <c r="H175" s="38"/>
      <c r="I175" s="38"/>
      <c r="J175" s="41"/>
      <c r="K175" s="38"/>
      <c r="L175" s="38"/>
      <c r="M175" s="38"/>
      <c r="N175" s="38"/>
      <c r="O175" s="38"/>
      <c r="P175" s="38"/>
      <c r="Q175" s="38"/>
      <c r="R175" s="38"/>
      <c r="S175" s="38"/>
      <c r="T175" s="38"/>
      <c r="U175" s="38"/>
      <c r="V175" s="38"/>
      <c r="W175" s="38"/>
      <c r="X175" s="38"/>
      <c r="Y175" s="38"/>
      <c r="Z175" s="38"/>
    </row>
    <row r="176" spans="1:26" ht="12.75" customHeight="1" x14ac:dyDescent="0.2">
      <c r="A176" s="38"/>
      <c r="B176" s="39"/>
      <c r="C176" s="40"/>
      <c r="D176" s="38"/>
      <c r="E176" s="38"/>
      <c r="F176" s="38"/>
      <c r="G176" s="38"/>
      <c r="H176" s="38"/>
      <c r="I176" s="38"/>
      <c r="J176" s="41"/>
      <c r="K176" s="38"/>
      <c r="L176" s="38"/>
      <c r="M176" s="38"/>
      <c r="N176" s="38"/>
      <c r="O176" s="38"/>
      <c r="P176" s="38"/>
      <c r="Q176" s="38"/>
      <c r="R176" s="38"/>
      <c r="S176" s="38"/>
      <c r="T176" s="38"/>
      <c r="U176" s="38"/>
      <c r="V176" s="38"/>
      <c r="W176" s="38"/>
      <c r="X176" s="38"/>
      <c r="Y176" s="38"/>
      <c r="Z176" s="38"/>
    </row>
    <row r="177" spans="1:26" ht="12.75" customHeight="1" x14ac:dyDescent="0.2">
      <c r="A177" s="38"/>
      <c r="B177" s="39"/>
      <c r="C177" s="40"/>
      <c r="D177" s="38"/>
      <c r="E177" s="38"/>
      <c r="F177" s="38"/>
      <c r="G177" s="38"/>
      <c r="H177" s="38"/>
      <c r="I177" s="38"/>
      <c r="J177" s="41"/>
      <c r="K177" s="38"/>
      <c r="L177" s="38"/>
      <c r="M177" s="38"/>
      <c r="N177" s="38"/>
      <c r="O177" s="38"/>
      <c r="P177" s="38"/>
      <c r="Q177" s="38"/>
      <c r="R177" s="38"/>
      <c r="S177" s="38"/>
      <c r="T177" s="38"/>
      <c r="U177" s="38"/>
      <c r="V177" s="38"/>
      <c r="W177" s="38"/>
      <c r="X177" s="38"/>
      <c r="Y177" s="38"/>
      <c r="Z177" s="38"/>
    </row>
    <row r="178" spans="1:26" ht="12.75" customHeight="1" x14ac:dyDescent="0.2">
      <c r="A178" s="38"/>
      <c r="B178" s="39"/>
      <c r="C178" s="40"/>
      <c r="D178" s="38"/>
      <c r="E178" s="38"/>
      <c r="F178" s="38"/>
      <c r="G178" s="38"/>
      <c r="H178" s="38"/>
      <c r="I178" s="38"/>
      <c r="J178" s="41"/>
      <c r="K178" s="38"/>
      <c r="L178" s="38"/>
      <c r="M178" s="38"/>
      <c r="N178" s="38"/>
      <c r="O178" s="38"/>
      <c r="P178" s="38"/>
      <c r="Q178" s="38"/>
      <c r="R178" s="38"/>
      <c r="S178" s="38"/>
      <c r="T178" s="38"/>
      <c r="U178" s="38"/>
      <c r="V178" s="38"/>
      <c r="W178" s="38"/>
      <c r="X178" s="38"/>
      <c r="Y178" s="38"/>
      <c r="Z178" s="38"/>
    </row>
    <row r="179" spans="1:26" ht="12.75" customHeight="1" x14ac:dyDescent="0.2">
      <c r="A179" s="38"/>
      <c r="B179" s="39"/>
      <c r="C179" s="40"/>
      <c r="D179" s="38"/>
      <c r="E179" s="38"/>
      <c r="F179" s="38"/>
      <c r="G179" s="38"/>
      <c r="H179" s="38"/>
      <c r="I179" s="38"/>
      <c r="J179" s="41"/>
      <c r="K179" s="38"/>
      <c r="L179" s="38"/>
      <c r="M179" s="38"/>
      <c r="N179" s="38"/>
      <c r="O179" s="38"/>
      <c r="P179" s="38"/>
      <c r="Q179" s="38"/>
      <c r="R179" s="38"/>
      <c r="S179" s="38"/>
      <c r="T179" s="38"/>
      <c r="U179" s="38"/>
      <c r="V179" s="38"/>
      <c r="W179" s="38"/>
      <c r="X179" s="38"/>
      <c r="Y179" s="38"/>
      <c r="Z179" s="38"/>
    </row>
    <row r="180" spans="1:26" ht="12.75" customHeight="1" x14ac:dyDescent="0.2">
      <c r="A180" s="38"/>
      <c r="B180" s="39"/>
      <c r="C180" s="40"/>
      <c r="D180" s="38"/>
      <c r="E180" s="38"/>
      <c r="F180" s="38"/>
      <c r="G180" s="38"/>
      <c r="H180" s="38"/>
      <c r="I180" s="38"/>
      <c r="J180" s="41"/>
      <c r="K180" s="38"/>
      <c r="L180" s="38"/>
      <c r="M180" s="38"/>
      <c r="N180" s="38"/>
      <c r="O180" s="38"/>
      <c r="P180" s="38"/>
      <c r="Q180" s="38"/>
      <c r="R180" s="38"/>
      <c r="S180" s="38"/>
      <c r="T180" s="38"/>
      <c r="U180" s="38"/>
      <c r="V180" s="38"/>
      <c r="W180" s="38"/>
      <c r="X180" s="38"/>
      <c r="Y180" s="38"/>
      <c r="Z180" s="38"/>
    </row>
    <row r="181" spans="1:26" ht="12.75" customHeight="1" x14ac:dyDescent="0.2">
      <c r="A181" s="38"/>
      <c r="B181" s="39"/>
      <c r="C181" s="40"/>
      <c r="D181" s="38"/>
      <c r="E181" s="38"/>
      <c r="F181" s="38"/>
      <c r="G181" s="38"/>
      <c r="H181" s="38"/>
      <c r="I181" s="38"/>
      <c r="J181" s="41"/>
      <c r="K181" s="38"/>
      <c r="L181" s="38"/>
      <c r="M181" s="38"/>
      <c r="N181" s="38"/>
      <c r="O181" s="38"/>
      <c r="P181" s="38"/>
      <c r="Q181" s="38"/>
      <c r="R181" s="38"/>
      <c r="S181" s="38"/>
      <c r="T181" s="38"/>
      <c r="U181" s="38"/>
      <c r="V181" s="38"/>
      <c r="W181" s="38"/>
      <c r="X181" s="38"/>
      <c r="Y181" s="38"/>
      <c r="Z181" s="38"/>
    </row>
    <row r="182" spans="1:26" ht="12.75" customHeight="1" x14ac:dyDescent="0.2">
      <c r="A182" s="38"/>
      <c r="B182" s="39"/>
      <c r="C182" s="40"/>
      <c r="D182" s="38"/>
      <c r="E182" s="38"/>
      <c r="F182" s="38"/>
      <c r="G182" s="38"/>
      <c r="H182" s="38"/>
      <c r="I182" s="38"/>
      <c r="J182" s="41"/>
      <c r="K182" s="38"/>
      <c r="L182" s="38"/>
      <c r="M182" s="38"/>
      <c r="N182" s="38"/>
      <c r="O182" s="38"/>
      <c r="P182" s="38"/>
      <c r="Q182" s="38"/>
      <c r="R182" s="38"/>
      <c r="S182" s="38"/>
      <c r="T182" s="38"/>
      <c r="U182" s="38"/>
      <c r="V182" s="38"/>
      <c r="W182" s="38"/>
      <c r="X182" s="38"/>
      <c r="Y182" s="38"/>
      <c r="Z182" s="38"/>
    </row>
    <row r="183" spans="1:26" ht="12.75" customHeight="1" x14ac:dyDescent="0.2">
      <c r="A183" s="38"/>
      <c r="B183" s="39"/>
      <c r="C183" s="40"/>
      <c r="D183" s="38"/>
      <c r="E183" s="38"/>
      <c r="F183" s="38"/>
      <c r="G183" s="38"/>
      <c r="H183" s="38"/>
      <c r="I183" s="38"/>
      <c r="J183" s="41"/>
      <c r="K183" s="38"/>
      <c r="L183" s="38"/>
      <c r="M183" s="38"/>
      <c r="N183" s="38"/>
      <c r="O183" s="38"/>
      <c r="P183" s="38"/>
      <c r="Q183" s="38"/>
      <c r="R183" s="38"/>
      <c r="S183" s="38"/>
      <c r="T183" s="38"/>
      <c r="U183" s="38"/>
      <c r="V183" s="38"/>
      <c r="W183" s="38"/>
      <c r="X183" s="38"/>
      <c r="Y183" s="38"/>
      <c r="Z183" s="38"/>
    </row>
    <row r="184" spans="1:26" ht="12.75" customHeight="1" x14ac:dyDescent="0.2">
      <c r="A184" s="38"/>
      <c r="B184" s="39"/>
      <c r="C184" s="40"/>
      <c r="D184" s="38"/>
      <c r="E184" s="38"/>
      <c r="F184" s="38"/>
      <c r="G184" s="38"/>
      <c r="H184" s="38"/>
      <c r="I184" s="38"/>
      <c r="J184" s="41"/>
      <c r="K184" s="38"/>
      <c r="L184" s="38"/>
      <c r="M184" s="38"/>
      <c r="N184" s="38"/>
      <c r="O184" s="38"/>
      <c r="P184" s="38"/>
      <c r="Q184" s="38"/>
      <c r="R184" s="38"/>
      <c r="S184" s="38"/>
      <c r="T184" s="38"/>
      <c r="U184" s="38"/>
      <c r="V184" s="38"/>
      <c r="W184" s="38"/>
      <c r="X184" s="38"/>
      <c r="Y184" s="38"/>
      <c r="Z184" s="38"/>
    </row>
    <row r="185" spans="1:26" ht="12.75" customHeight="1" x14ac:dyDescent="0.2">
      <c r="A185" s="38"/>
      <c r="B185" s="39"/>
      <c r="C185" s="40"/>
      <c r="D185" s="38"/>
      <c r="E185" s="38"/>
      <c r="F185" s="38"/>
      <c r="G185" s="38"/>
      <c r="H185" s="38"/>
      <c r="I185" s="38"/>
      <c r="J185" s="41"/>
      <c r="K185" s="38"/>
      <c r="L185" s="38"/>
      <c r="M185" s="38"/>
      <c r="N185" s="38"/>
      <c r="O185" s="38"/>
      <c r="P185" s="38"/>
      <c r="Q185" s="38"/>
      <c r="R185" s="38"/>
      <c r="S185" s="38"/>
      <c r="T185" s="38"/>
      <c r="U185" s="38"/>
      <c r="V185" s="38"/>
      <c r="W185" s="38"/>
      <c r="X185" s="38"/>
      <c r="Y185" s="38"/>
      <c r="Z185" s="38"/>
    </row>
    <row r="186" spans="1:26" ht="12.75" customHeight="1" x14ac:dyDescent="0.2">
      <c r="A186" s="38"/>
      <c r="B186" s="39"/>
      <c r="C186" s="40"/>
      <c r="D186" s="38"/>
      <c r="E186" s="38"/>
      <c r="F186" s="38"/>
      <c r="G186" s="38"/>
      <c r="H186" s="38"/>
      <c r="I186" s="38"/>
      <c r="J186" s="41"/>
      <c r="K186" s="38"/>
      <c r="L186" s="38"/>
      <c r="M186" s="38"/>
      <c r="N186" s="38"/>
      <c r="O186" s="38"/>
      <c r="P186" s="38"/>
      <c r="Q186" s="38"/>
      <c r="R186" s="38"/>
      <c r="S186" s="38"/>
      <c r="T186" s="38"/>
      <c r="U186" s="38"/>
      <c r="V186" s="38"/>
      <c r="W186" s="38"/>
      <c r="X186" s="38"/>
      <c r="Y186" s="38"/>
      <c r="Z186" s="38"/>
    </row>
    <row r="187" spans="1:26" ht="12.75" customHeight="1" x14ac:dyDescent="0.2">
      <c r="A187" s="38"/>
      <c r="B187" s="39"/>
      <c r="C187" s="40"/>
      <c r="D187" s="38"/>
      <c r="E187" s="38"/>
      <c r="F187" s="38"/>
      <c r="G187" s="38"/>
      <c r="H187" s="38"/>
      <c r="I187" s="38"/>
      <c r="J187" s="41"/>
      <c r="K187" s="38"/>
      <c r="L187" s="38"/>
      <c r="M187" s="38"/>
      <c r="N187" s="38"/>
      <c r="O187" s="38"/>
      <c r="P187" s="38"/>
      <c r="Q187" s="38"/>
      <c r="R187" s="38"/>
      <c r="S187" s="38"/>
      <c r="T187" s="38"/>
      <c r="U187" s="38"/>
      <c r="V187" s="38"/>
      <c r="W187" s="38"/>
      <c r="X187" s="38"/>
      <c r="Y187" s="38"/>
      <c r="Z187" s="38"/>
    </row>
    <row r="188" spans="1:26" ht="12.75" customHeight="1" x14ac:dyDescent="0.2">
      <c r="A188" s="38"/>
      <c r="B188" s="39"/>
      <c r="C188" s="40"/>
      <c r="D188" s="38"/>
      <c r="E188" s="38"/>
      <c r="F188" s="38"/>
      <c r="G188" s="38"/>
      <c r="H188" s="38"/>
      <c r="I188" s="38"/>
      <c r="J188" s="41"/>
      <c r="K188" s="38"/>
      <c r="L188" s="38"/>
      <c r="M188" s="38"/>
      <c r="N188" s="38"/>
      <c r="O188" s="38"/>
      <c r="P188" s="38"/>
      <c r="Q188" s="38"/>
      <c r="R188" s="38"/>
      <c r="S188" s="38"/>
      <c r="T188" s="38"/>
      <c r="U188" s="38"/>
      <c r="V188" s="38"/>
      <c r="W188" s="38"/>
      <c r="X188" s="38"/>
      <c r="Y188" s="38"/>
      <c r="Z188" s="38"/>
    </row>
    <row r="189" spans="1:26" ht="12.75" customHeight="1" x14ac:dyDescent="0.2">
      <c r="A189" s="38"/>
      <c r="B189" s="39"/>
      <c r="C189" s="40"/>
      <c r="D189" s="38"/>
      <c r="E189" s="38"/>
      <c r="F189" s="38"/>
      <c r="G189" s="38"/>
      <c r="H189" s="38"/>
      <c r="I189" s="38"/>
      <c r="J189" s="41"/>
      <c r="K189" s="38"/>
      <c r="L189" s="38"/>
      <c r="M189" s="38"/>
      <c r="N189" s="38"/>
      <c r="O189" s="38"/>
      <c r="P189" s="38"/>
      <c r="Q189" s="38"/>
      <c r="R189" s="38"/>
      <c r="S189" s="38"/>
      <c r="T189" s="38"/>
      <c r="U189" s="38"/>
      <c r="V189" s="38"/>
      <c r="W189" s="38"/>
      <c r="X189" s="38"/>
      <c r="Y189" s="38"/>
      <c r="Z189" s="38"/>
    </row>
    <row r="190" spans="1:26" ht="12.75" customHeight="1" x14ac:dyDescent="0.2">
      <c r="A190" s="38"/>
      <c r="B190" s="39"/>
      <c r="C190" s="40"/>
      <c r="D190" s="38"/>
      <c r="E190" s="38"/>
      <c r="F190" s="38"/>
      <c r="G190" s="38"/>
      <c r="H190" s="38"/>
      <c r="I190" s="38"/>
      <c r="J190" s="41"/>
      <c r="K190" s="38"/>
      <c r="L190" s="38"/>
      <c r="M190" s="38"/>
      <c r="N190" s="38"/>
      <c r="O190" s="38"/>
      <c r="P190" s="38"/>
      <c r="Q190" s="38"/>
      <c r="R190" s="38"/>
      <c r="S190" s="38"/>
      <c r="T190" s="38"/>
      <c r="U190" s="38"/>
      <c r="V190" s="38"/>
      <c r="W190" s="38"/>
      <c r="X190" s="38"/>
      <c r="Y190" s="38"/>
      <c r="Z190" s="38"/>
    </row>
    <row r="191" spans="1:26" ht="12.75" customHeight="1" x14ac:dyDescent="0.2">
      <c r="A191" s="38"/>
      <c r="B191" s="39"/>
      <c r="C191" s="40"/>
      <c r="D191" s="38"/>
      <c r="E191" s="38"/>
      <c r="F191" s="38"/>
      <c r="G191" s="38"/>
      <c r="H191" s="38"/>
      <c r="I191" s="38"/>
      <c r="J191" s="41"/>
      <c r="K191" s="38"/>
      <c r="L191" s="38"/>
      <c r="M191" s="38"/>
      <c r="N191" s="38"/>
      <c r="O191" s="38"/>
      <c r="P191" s="38"/>
      <c r="Q191" s="38"/>
      <c r="R191" s="38"/>
      <c r="S191" s="38"/>
      <c r="T191" s="38"/>
      <c r="U191" s="38"/>
      <c r="V191" s="38"/>
      <c r="W191" s="38"/>
      <c r="X191" s="38"/>
      <c r="Y191" s="38"/>
      <c r="Z191" s="38"/>
    </row>
    <row r="192" spans="1:26" ht="12.75" customHeight="1" x14ac:dyDescent="0.2">
      <c r="A192" s="38"/>
      <c r="B192" s="39"/>
      <c r="C192" s="40"/>
      <c r="D192" s="38"/>
      <c r="E192" s="38"/>
      <c r="F192" s="38"/>
      <c r="G192" s="38"/>
      <c r="H192" s="38"/>
      <c r="I192" s="38"/>
      <c r="J192" s="41"/>
      <c r="K192" s="38"/>
      <c r="L192" s="38"/>
      <c r="M192" s="38"/>
      <c r="N192" s="38"/>
      <c r="O192" s="38"/>
      <c r="P192" s="38"/>
      <c r="Q192" s="38"/>
      <c r="R192" s="38"/>
      <c r="S192" s="38"/>
      <c r="T192" s="38"/>
      <c r="U192" s="38"/>
      <c r="V192" s="38"/>
      <c r="W192" s="38"/>
      <c r="X192" s="38"/>
      <c r="Y192" s="38"/>
      <c r="Z192" s="38"/>
    </row>
    <row r="193" spans="1:26" ht="12.75" customHeight="1" x14ac:dyDescent="0.2">
      <c r="A193" s="38"/>
      <c r="B193" s="39"/>
      <c r="C193" s="40"/>
      <c r="D193" s="38"/>
      <c r="E193" s="38"/>
      <c r="F193" s="38"/>
      <c r="G193" s="38"/>
      <c r="H193" s="38"/>
      <c r="I193" s="38"/>
      <c r="J193" s="41"/>
      <c r="K193" s="38"/>
      <c r="L193" s="38"/>
      <c r="M193" s="38"/>
      <c r="N193" s="38"/>
      <c r="O193" s="38"/>
      <c r="P193" s="38"/>
      <c r="Q193" s="38"/>
      <c r="R193" s="38"/>
      <c r="S193" s="38"/>
      <c r="T193" s="38"/>
      <c r="U193" s="38"/>
      <c r="V193" s="38"/>
      <c r="W193" s="38"/>
      <c r="X193" s="38"/>
      <c r="Y193" s="38"/>
      <c r="Z193" s="38"/>
    </row>
    <row r="194" spans="1:26" ht="12.75" customHeight="1" x14ac:dyDescent="0.2">
      <c r="A194" s="38"/>
      <c r="B194" s="39"/>
      <c r="C194" s="40"/>
      <c r="D194" s="38"/>
      <c r="E194" s="38"/>
      <c r="F194" s="38"/>
      <c r="G194" s="38"/>
      <c r="H194" s="38"/>
      <c r="I194" s="38"/>
      <c r="J194" s="41"/>
      <c r="K194" s="38"/>
      <c r="L194" s="38"/>
      <c r="M194" s="38"/>
      <c r="N194" s="38"/>
      <c r="O194" s="38"/>
      <c r="P194" s="38"/>
      <c r="Q194" s="38"/>
      <c r="R194" s="38"/>
      <c r="S194" s="38"/>
      <c r="T194" s="38"/>
      <c r="U194" s="38"/>
      <c r="V194" s="38"/>
      <c r="W194" s="38"/>
      <c r="X194" s="38"/>
      <c r="Y194" s="38"/>
      <c r="Z194" s="38"/>
    </row>
    <row r="195" spans="1:26" ht="12.75" customHeight="1" x14ac:dyDescent="0.2">
      <c r="A195" s="38"/>
      <c r="B195" s="39"/>
      <c r="C195" s="40"/>
      <c r="D195" s="38"/>
      <c r="E195" s="38"/>
      <c r="F195" s="38"/>
      <c r="G195" s="38"/>
      <c r="H195" s="38"/>
      <c r="I195" s="38"/>
      <c r="J195" s="41"/>
      <c r="K195" s="38"/>
      <c r="L195" s="38"/>
      <c r="M195" s="38"/>
      <c r="N195" s="38"/>
      <c r="O195" s="38"/>
      <c r="P195" s="38"/>
      <c r="Q195" s="38"/>
      <c r="R195" s="38"/>
      <c r="S195" s="38"/>
      <c r="T195" s="38"/>
      <c r="U195" s="38"/>
      <c r="V195" s="38"/>
      <c r="W195" s="38"/>
      <c r="X195" s="38"/>
      <c r="Y195" s="38"/>
      <c r="Z195" s="38"/>
    </row>
    <row r="196" spans="1:26" ht="12.75" customHeight="1" x14ac:dyDescent="0.2">
      <c r="A196" s="38"/>
      <c r="B196" s="39"/>
      <c r="C196" s="40"/>
      <c r="D196" s="38"/>
      <c r="E196" s="38"/>
      <c r="F196" s="38"/>
      <c r="G196" s="38"/>
      <c r="H196" s="38"/>
      <c r="I196" s="38"/>
      <c r="J196" s="41"/>
      <c r="K196" s="38"/>
      <c r="L196" s="38"/>
      <c r="M196" s="38"/>
      <c r="N196" s="38"/>
      <c r="O196" s="38"/>
      <c r="P196" s="38"/>
      <c r="Q196" s="38"/>
      <c r="R196" s="38"/>
      <c r="S196" s="38"/>
      <c r="T196" s="38"/>
      <c r="U196" s="38"/>
      <c r="V196" s="38"/>
      <c r="W196" s="38"/>
      <c r="X196" s="38"/>
      <c r="Y196" s="38"/>
      <c r="Z196" s="38"/>
    </row>
    <row r="197" spans="1:26" ht="12.75" customHeight="1" x14ac:dyDescent="0.2">
      <c r="A197" s="38"/>
      <c r="B197" s="39"/>
      <c r="C197" s="40"/>
      <c r="D197" s="38"/>
      <c r="E197" s="38"/>
      <c r="F197" s="38"/>
      <c r="G197" s="38"/>
      <c r="H197" s="38"/>
      <c r="I197" s="38"/>
      <c r="J197" s="41"/>
      <c r="K197" s="38"/>
      <c r="L197" s="38"/>
      <c r="M197" s="38"/>
      <c r="N197" s="38"/>
      <c r="O197" s="38"/>
      <c r="P197" s="38"/>
      <c r="Q197" s="38"/>
      <c r="R197" s="38"/>
      <c r="S197" s="38"/>
      <c r="T197" s="38"/>
      <c r="U197" s="38"/>
      <c r="V197" s="38"/>
      <c r="W197" s="38"/>
      <c r="X197" s="38"/>
      <c r="Y197" s="38"/>
      <c r="Z197" s="38"/>
    </row>
    <row r="198" spans="1:26" ht="12.75" customHeight="1" x14ac:dyDescent="0.2">
      <c r="A198" s="38"/>
      <c r="B198" s="39"/>
      <c r="C198" s="40"/>
      <c r="D198" s="38"/>
      <c r="E198" s="38"/>
      <c r="F198" s="38"/>
      <c r="G198" s="38"/>
      <c r="H198" s="38"/>
      <c r="I198" s="38"/>
      <c r="J198" s="41"/>
      <c r="K198" s="38"/>
      <c r="L198" s="38"/>
      <c r="M198" s="38"/>
      <c r="N198" s="38"/>
      <c r="O198" s="38"/>
      <c r="P198" s="38"/>
      <c r="Q198" s="38"/>
      <c r="R198" s="38"/>
      <c r="S198" s="38"/>
      <c r="T198" s="38"/>
      <c r="U198" s="38"/>
      <c r="V198" s="38"/>
      <c r="W198" s="38"/>
      <c r="X198" s="38"/>
      <c r="Y198" s="38"/>
      <c r="Z198" s="38"/>
    </row>
    <row r="199" spans="1:26" ht="12.75" customHeight="1" x14ac:dyDescent="0.2">
      <c r="A199" s="38"/>
      <c r="B199" s="39"/>
      <c r="C199" s="40"/>
      <c r="D199" s="38"/>
      <c r="E199" s="38"/>
      <c r="F199" s="38"/>
      <c r="G199" s="38"/>
      <c r="H199" s="38"/>
      <c r="I199" s="38"/>
      <c r="J199" s="41"/>
      <c r="K199" s="38"/>
      <c r="L199" s="38"/>
      <c r="M199" s="38"/>
      <c r="N199" s="38"/>
      <c r="O199" s="38"/>
      <c r="P199" s="38"/>
      <c r="Q199" s="38"/>
      <c r="R199" s="38"/>
      <c r="S199" s="38"/>
      <c r="T199" s="38"/>
      <c r="U199" s="38"/>
      <c r="V199" s="38"/>
      <c r="W199" s="38"/>
      <c r="X199" s="38"/>
      <c r="Y199" s="38"/>
      <c r="Z199" s="38"/>
    </row>
    <row r="200" spans="1:26" ht="12.75" customHeight="1" x14ac:dyDescent="0.2">
      <c r="A200" s="38"/>
      <c r="B200" s="39"/>
      <c r="C200" s="40"/>
      <c r="D200" s="38"/>
      <c r="E200" s="38"/>
      <c r="F200" s="38"/>
      <c r="G200" s="38"/>
      <c r="H200" s="38"/>
      <c r="I200" s="38"/>
      <c r="J200" s="41"/>
      <c r="K200" s="38"/>
      <c r="L200" s="38"/>
      <c r="M200" s="38"/>
      <c r="N200" s="38"/>
      <c r="O200" s="38"/>
      <c r="P200" s="38"/>
      <c r="Q200" s="38"/>
      <c r="R200" s="38"/>
      <c r="S200" s="38"/>
      <c r="T200" s="38"/>
      <c r="U200" s="38"/>
      <c r="V200" s="38"/>
      <c r="W200" s="38"/>
      <c r="X200" s="38"/>
      <c r="Y200" s="38"/>
      <c r="Z200" s="38"/>
    </row>
    <row r="201" spans="1:26" ht="12.75" customHeight="1" x14ac:dyDescent="0.2">
      <c r="A201" s="38"/>
      <c r="B201" s="39"/>
      <c r="C201" s="40"/>
      <c r="D201" s="38"/>
      <c r="E201" s="38"/>
      <c r="F201" s="38"/>
      <c r="G201" s="38"/>
      <c r="H201" s="38"/>
      <c r="I201" s="38"/>
      <c r="J201" s="41"/>
      <c r="K201" s="38"/>
      <c r="L201" s="38"/>
      <c r="M201" s="38"/>
      <c r="N201" s="38"/>
      <c r="O201" s="38"/>
      <c r="P201" s="38"/>
      <c r="Q201" s="38"/>
      <c r="R201" s="38"/>
      <c r="S201" s="38"/>
      <c r="T201" s="38"/>
      <c r="U201" s="38"/>
      <c r="V201" s="38"/>
      <c r="W201" s="38"/>
      <c r="X201" s="38"/>
      <c r="Y201" s="38"/>
      <c r="Z201" s="38"/>
    </row>
    <row r="202" spans="1:26" ht="12.75" customHeight="1" x14ac:dyDescent="0.2">
      <c r="A202" s="38"/>
      <c r="B202" s="39"/>
      <c r="C202" s="40"/>
      <c r="D202" s="38"/>
      <c r="E202" s="38"/>
      <c r="F202" s="38"/>
      <c r="G202" s="38"/>
      <c r="H202" s="38"/>
      <c r="I202" s="38"/>
      <c r="J202" s="41"/>
      <c r="K202" s="38"/>
      <c r="L202" s="38"/>
      <c r="M202" s="38"/>
      <c r="N202" s="38"/>
      <c r="O202" s="38"/>
      <c r="P202" s="38"/>
      <c r="Q202" s="38"/>
      <c r="R202" s="38"/>
      <c r="S202" s="38"/>
      <c r="T202" s="38"/>
      <c r="U202" s="38"/>
      <c r="V202" s="38"/>
      <c r="W202" s="38"/>
      <c r="X202" s="38"/>
      <c r="Y202" s="38"/>
      <c r="Z202" s="38"/>
    </row>
    <row r="203" spans="1:26" ht="12.75" customHeight="1" x14ac:dyDescent="0.2">
      <c r="A203" s="38"/>
      <c r="B203" s="39"/>
      <c r="C203" s="40"/>
      <c r="D203" s="38"/>
      <c r="E203" s="38"/>
      <c r="F203" s="38"/>
      <c r="G203" s="38"/>
      <c r="H203" s="38"/>
      <c r="I203" s="38"/>
      <c r="J203" s="41"/>
      <c r="K203" s="38"/>
      <c r="L203" s="38"/>
      <c r="M203" s="38"/>
      <c r="N203" s="38"/>
      <c r="O203" s="38"/>
      <c r="P203" s="38"/>
      <c r="Q203" s="38"/>
      <c r="R203" s="38"/>
      <c r="S203" s="38"/>
      <c r="T203" s="38"/>
      <c r="U203" s="38"/>
      <c r="V203" s="38"/>
      <c r="W203" s="38"/>
      <c r="X203" s="38"/>
      <c r="Y203" s="38"/>
      <c r="Z203" s="38"/>
    </row>
    <row r="204" spans="1:26" ht="12.75" customHeight="1" x14ac:dyDescent="0.2">
      <c r="A204" s="38"/>
      <c r="B204" s="39"/>
      <c r="C204" s="40"/>
      <c r="D204" s="38"/>
      <c r="E204" s="38"/>
      <c r="F204" s="38"/>
      <c r="G204" s="38"/>
      <c r="H204" s="38"/>
      <c r="I204" s="38"/>
      <c r="J204" s="41"/>
      <c r="K204" s="38"/>
      <c r="L204" s="38"/>
      <c r="M204" s="38"/>
      <c r="N204" s="38"/>
      <c r="O204" s="38"/>
      <c r="P204" s="38"/>
      <c r="Q204" s="38"/>
      <c r="R204" s="38"/>
      <c r="S204" s="38"/>
      <c r="T204" s="38"/>
      <c r="U204" s="38"/>
      <c r="V204" s="38"/>
      <c r="W204" s="38"/>
      <c r="X204" s="38"/>
      <c r="Y204" s="38"/>
      <c r="Z204" s="38"/>
    </row>
    <row r="205" spans="1:26" ht="12.75" customHeight="1" x14ac:dyDescent="0.2">
      <c r="A205" s="38"/>
      <c r="B205" s="39"/>
      <c r="C205" s="40"/>
      <c r="D205" s="38"/>
      <c r="E205" s="38"/>
      <c r="F205" s="38"/>
      <c r="G205" s="38"/>
      <c r="H205" s="38"/>
      <c r="I205" s="38"/>
      <c r="J205" s="41"/>
      <c r="K205" s="38"/>
      <c r="L205" s="38"/>
      <c r="M205" s="38"/>
      <c r="N205" s="38"/>
      <c r="O205" s="38"/>
      <c r="P205" s="38"/>
      <c r="Q205" s="38"/>
      <c r="R205" s="38"/>
      <c r="S205" s="38"/>
      <c r="T205" s="38"/>
      <c r="U205" s="38"/>
      <c r="V205" s="38"/>
      <c r="W205" s="38"/>
      <c r="X205" s="38"/>
      <c r="Y205" s="38"/>
      <c r="Z205" s="38"/>
    </row>
    <row r="206" spans="1:26" ht="12.75" customHeight="1" x14ac:dyDescent="0.2">
      <c r="A206" s="38"/>
      <c r="B206" s="39"/>
      <c r="C206" s="40"/>
      <c r="D206" s="38"/>
      <c r="E206" s="38"/>
      <c r="F206" s="38"/>
      <c r="G206" s="38"/>
      <c r="H206" s="38"/>
      <c r="I206" s="38"/>
      <c r="J206" s="41"/>
      <c r="K206" s="38"/>
      <c r="L206" s="38"/>
      <c r="M206" s="38"/>
      <c r="N206" s="38"/>
      <c r="O206" s="38"/>
      <c r="P206" s="38"/>
      <c r="Q206" s="38"/>
      <c r="R206" s="38"/>
      <c r="S206" s="38"/>
      <c r="T206" s="38"/>
      <c r="U206" s="38"/>
      <c r="V206" s="38"/>
      <c r="W206" s="38"/>
      <c r="X206" s="38"/>
      <c r="Y206" s="38"/>
      <c r="Z206" s="38"/>
    </row>
    <row r="207" spans="1:26" ht="12.75" customHeight="1" x14ac:dyDescent="0.2">
      <c r="A207" s="38"/>
      <c r="B207" s="39"/>
      <c r="C207" s="40"/>
      <c r="D207" s="38"/>
      <c r="E207" s="38"/>
      <c r="F207" s="38"/>
      <c r="G207" s="38"/>
      <c r="H207" s="38"/>
      <c r="I207" s="38"/>
      <c r="J207" s="41"/>
      <c r="K207" s="38"/>
      <c r="L207" s="38"/>
      <c r="M207" s="38"/>
      <c r="N207" s="38"/>
      <c r="O207" s="38"/>
      <c r="P207" s="38"/>
      <c r="Q207" s="38"/>
      <c r="R207" s="38"/>
      <c r="S207" s="38"/>
      <c r="T207" s="38"/>
      <c r="U207" s="38"/>
      <c r="V207" s="38"/>
      <c r="W207" s="38"/>
      <c r="X207" s="38"/>
      <c r="Y207" s="38"/>
      <c r="Z207" s="38"/>
    </row>
    <row r="208" spans="1:26" ht="12.75" customHeight="1" x14ac:dyDescent="0.2">
      <c r="A208" s="38"/>
      <c r="B208" s="39"/>
      <c r="C208" s="40"/>
      <c r="D208" s="38"/>
      <c r="E208" s="38"/>
      <c r="F208" s="38"/>
      <c r="G208" s="38"/>
      <c r="H208" s="38"/>
      <c r="I208" s="38"/>
      <c r="J208" s="41"/>
      <c r="K208" s="38"/>
      <c r="L208" s="38"/>
      <c r="M208" s="38"/>
      <c r="N208" s="38"/>
      <c r="O208" s="38"/>
      <c r="P208" s="38"/>
      <c r="Q208" s="38"/>
      <c r="R208" s="38"/>
      <c r="S208" s="38"/>
      <c r="T208" s="38"/>
      <c r="U208" s="38"/>
      <c r="V208" s="38"/>
      <c r="W208" s="38"/>
      <c r="X208" s="38"/>
      <c r="Y208" s="38"/>
      <c r="Z208" s="38"/>
    </row>
    <row r="209" spans="1:26" ht="12.75" customHeight="1" x14ac:dyDescent="0.2">
      <c r="A209" s="38"/>
      <c r="B209" s="39"/>
      <c r="C209" s="40"/>
      <c r="D209" s="38"/>
      <c r="E209" s="38"/>
      <c r="F209" s="38"/>
      <c r="G209" s="38"/>
      <c r="H209" s="38"/>
      <c r="I209" s="38"/>
      <c r="J209" s="41"/>
      <c r="K209" s="38"/>
      <c r="L209" s="38"/>
      <c r="M209" s="38"/>
      <c r="N209" s="38"/>
      <c r="O209" s="38"/>
      <c r="P209" s="38"/>
      <c r="Q209" s="38"/>
      <c r="R209" s="38"/>
      <c r="S209" s="38"/>
      <c r="T209" s="38"/>
      <c r="U209" s="38"/>
      <c r="V209" s="38"/>
      <c r="W209" s="38"/>
      <c r="X209" s="38"/>
      <c r="Y209" s="38"/>
      <c r="Z209" s="38"/>
    </row>
    <row r="210" spans="1:26" ht="12.75" customHeight="1" x14ac:dyDescent="0.2">
      <c r="A210" s="38"/>
      <c r="B210" s="39"/>
      <c r="C210" s="40"/>
      <c r="D210" s="38"/>
      <c r="E210" s="38"/>
      <c r="F210" s="38"/>
      <c r="G210" s="38"/>
      <c r="H210" s="38"/>
      <c r="I210" s="38"/>
      <c r="J210" s="41"/>
      <c r="K210" s="38"/>
      <c r="L210" s="38"/>
      <c r="M210" s="38"/>
      <c r="N210" s="38"/>
      <c r="O210" s="38"/>
      <c r="P210" s="38"/>
      <c r="Q210" s="38"/>
      <c r="R210" s="38"/>
      <c r="S210" s="38"/>
      <c r="T210" s="38"/>
      <c r="U210" s="38"/>
      <c r="V210" s="38"/>
      <c r="W210" s="38"/>
      <c r="X210" s="38"/>
      <c r="Y210" s="38"/>
      <c r="Z210" s="38"/>
    </row>
    <row r="211" spans="1:26" ht="12.75" customHeight="1" x14ac:dyDescent="0.2">
      <c r="A211" s="38"/>
      <c r="B211" s="39"/>
      <c r="C211" s="40"/>
      <c r="D211" s="38"/>
      <c r="E211" s="38"/>
      <c r="F211" s="38"/>
      <c r="G211" s="38"/>
      <c r="H211" s="38"/>
      <c r="I211" s="38"/>
      <c r="J211" s="41"/>
      <c r="K211" s="38"/>
      <c r="L211" s="38"/>
      <c r="M211" s="38"/>
      <c r="N211" s="38"/>
      <c r="O211" s="38"/>
      <c r="P211" s="38"/>
      <c r="Q211" s="38"/>
      <c r="R211" s="38"/>
      <c r="S211" s="38"/>
      <c r="T211" s="38"/>
      <c r="U211" s="38"/>
      <c r="V211" s="38"/>
      <c r="W211" s="38"/>
      <c r="X211" s="38"/>
      <c r="Y211" s="38"/>
      <c r="Z211" s="38"/>
    </row>
    <row r="212" spans="1:26" ht="12.75" customHeight="1" x14ac:dyDescent="0.2">
      <c r="A212" s="38"/>
      <c r="B212" s="39"/>
      <c r="C212" s="40"/>
      <c r="D212" s="38"/>
      <c r="E212" s="38"/>
      <c r="F212" s="38"/>
      <c r="G212" s="38"/>
      <c r="H212" s="38"/>
      <c r="I212" s="38"/>
      <c r="J212" s="41"/>
      <c r="K212" s="38"/>
      <c r="L212" s="38"/>
      <c r="M212" s="38"/>
      <c r="N212" s="38"/>
      <c r="O212" s="38"/>
      <c r="P212" s="38"/>
      <c r="Q212" s="38"/>
      <c r="R212" s="38"/>
      <c r="S212" s="38"/>
      <c r="T212" s="38"/>
      <c r="U212" s="38"/>
      <c r="V212" s="38"/>
      <c r="W212" s="38"/>
      <c r="X212" s="38"/>
      <c r="Y212" s="38"/>
      <c r="Z212" s="38"/>
    </row>
    <row r="213" spans="1:26" ht="12.75" customHeight="1" x14ac:dyDescent="0.2">
      <c r="A213" s="38"/>
      <c r="B213" s="39"/>
      <c r="C213" s="40"/>
      <c r="D213" s="38"/>
      <c r="E213" s="38"/>
      <c r="F213" s="38"/>
      <c r="G213" s="38"/>
      <c r="H213" s="38"/>
      <c r="I213" s="38"/>
      <c r="J213" s="41"/>
      <c r="K213" s="38"/>
      <c r="L213" s="38"/>
      <c r="M213" s="38"/>
      <c r="N213" s="38"/>
      <c r="O213" s="38"/>
      <c r="P213" s="38"/>
      <c r="Q213" s="38"/>
      <c r="R213" s="38"/>
      <c r="S213" s="38"/>
      <c r="T213" s="38"/>
      <c r="U213" s="38"/>
      <c r="V213" s="38"/>
      <c r="W213" s="38"/>
      <c r="X213" s="38"/>
      <c r="Y213" s="38"/>
      <c r="Z213" s="38"/>
    </row>
    <row r="214" spans="1:26" ht="12.75" customHeight="1" x14ac:dyDescent="0.2">
      <c r="A214" s="38"/>
      <c r="B214" s="39"/>
      <c r="C214" s="40"/>
      <c r="D214" s="38"/>
      <c r="E214" s="38"/>
      <c r="F214" s="38"/>
      <c r="G214" s="38"/>
      <c r="H214" s="38"/>
      <c r="I214" s="38"/>
      <c r="J214" s="41"/>
      <c r="K214" s="38"/>
      <c r="L214" s="38"/>
      <c r="M214" s="38"/>
      <c r="N214" s="38"/>
      <c r="O214" s="38"/>
      <c r="P214" s="38"/>
      <c r="Q214" s="38"/>
      <c r="R214" s="38"/>
      <c r="S214" s="38"/>
      <c r="T214" s="38"/>
      <c r="U214" s="38"/>
      <c r="V214" s="38"/>
      <c r="W214" s="38"/>
      <c r="X214" s="38"/>
      <c r="Y214" s="38"/>
      <c r="Z214" s="38"/>
    </row>
    <row r="215" spans="1:26" ht="12.75" customHeight="1" x14ac:dyDescent="0.2">
      <c r="A215" s="38"/>
      <c r="B215" s="39"/>
      <c r="C215" s="40"/>
      <c r="D215" s="38"/>
      <c r="E215" s="38"/>
      <c r="F215" s="38"/>
      <c r="G215" s="38"/>
      <c r="H215" s="38"/>
      <c r="I215" s="38"/>
      <c r="J215" s="41"/>
      <c r="K215" s="38"/>
      <c r="L215" s="38"/>
      <c r="M215" s="38"/>
      <c r="N215" s="38"/>
      <c r="O215" s="38"/>
      <c r="P215" s="38"/>
      <c r="Q215" s="38"/>
      <c r="R215" s="38"/>
      <c r="S215" s="38"/>
      <c r="T215" s="38"/>
      <c r="U215" s="38"/>
      <c r="V215" s="38"/>
      <c r="W215" s="38"/>
      <c r="X215" s="38"/>
      <c r="Y215" s="38"/>
      <c r="Z215" s="38"/>
    </row>
    <row r="216" spans="1:26" ht="12.75" customHeight="1" x14ac:dyDescent="0.2">
      <c r="A216" s="38"/>
      <c r="B216" s="39"/>
      <c r="C216" s="40"/>
      <c r="D216" s="38"/>
      <c r="E216" s="38"/>
      <c r="F216" s="38"/>
      <c r="G216" s="38"/>
      <c r="H216" s="38"/>
      <c r="I216" s="38"/>
      <c r="J216" s="41"/>
      <c r="K216" s="38"/>
      <c r="L216" s="38"/>
      <c r="M216" s="38"/>
      <c r="N216" s="38"/>
      <c r="O216" s="38"/>
      <c r="P216" s="38"/>
      <c r="Q216" s="38"/>
      <c r="R216" s="38"/>
      <c r="S216" s="38"/>
      <c r="T216" s="38"/>
      <c r="U216" s="38"/>
      <c r="V216" s="38"/>
      <c r="W216" s="38"/>
      <c r="X216" s="38"/>
      <c r="Y216" s="38"/>
      <c r="Z216" s="38"/>
    </row>
    <row r="217" spans="1:26" ht="12.75" customHeight="1" x14ac:dyDescent="0.2">
      <c r="A217" s="38"/>
      <c r="B217" s="39"/>
      <c r="C217" s="40"/>
      <c r="D217" s="38"/>
      <c r="E217" s="38"/>
      <c r="F217" s="38"/>
      <c r="G217" s="38"/>
      <c r="H217" s="38"/>
      <c r="I217" s="38"/>
      <c r="J217" s="41"/>
      <c r="K217" s="38"/>
      <c r="L217" s="38"/>
      <c r="M217" s="38"/>
      <c r="N217" s="38"/>
      <c r="O217" s="38"/>
      <c r="P217" s="38"/>
      <c r="Q217" s="38"/>
      <c r="R217" s="38"/>
      <c r="S217" s="38"/>
      <c r="T217" s="38"/>
      <c r="U217" s="38"/>
      <c r="V217" s="38"/>
      <c r="W217" s="38"/>
      <c r="X217" s="38"/>
      <c r="Y217" s="38"/>
      <c r="Z217" s="38"/>
    </row>
    <row r="218" spans="1:26" ht="12.75" customHeight="1" x14ac:dyDescent="0.2">
      <c r="A218" s="38"/>
      <c r="B218" s="39"/>
      <c r="C218" s="40"/>
      <c r="D218" s="38"/>
      <c r="E218" s="38"/>
      <c r="F218" s="38"/>
      <c r="G218" s="38"/>
      <c r="H218" s="38"/>
      <c r="I218" s="38"/>
      <c r="J218" s="41"/>
      <c r="K218" s="38"/>
      <c r="L218" s="38"/>
      <c r="M218" s="38"/>
      <c r="N218" s="38"/>
      <c r="O218" s="38"/>
      <c r="P218" s="38"/>
      <c r="Q218" s="38"/>
      <c r="R218" s="38"/>
      <c r="S218" s="38"/>
      <c r="T218" s="38"/>
      <c r="U218" s="38"/>
      <c r="V218" s="38"/>
      <c r="W218" s="38"/>
      <c r="X218" s="38"/>
      <c r="Y218" s="38"/>
      <c r="Z218" s="38"/>
    </row>
    <row r="219" spans="1:26" ht="12.75" customHeight="1" x14ac:dyDescent="0.2">
      <c r="A219" s="38"/>
      <c r="B219" s="39"/>
      <c r="C219" s="40"/>
      <c r="D219" s="38"/>
      <c r="E219" s="38"/>
      <c r="F219" s="38"/>
      <c r="G219" s="38"/>
      <c r="H219" s="38"/>
      <c r="I219" s="38"/>
      <c r="J219" s="41"/>
      <c r="K219" s="38"/>
      <c r="L219" s="38"/>
      <c r="M219" s="38"/>
      <c r="N219" s="38"/>
      <c r="O219" s="38"/>
      <c r="P219" s="38"/>
      <c r="Q219" s="38"/>
      <c r="R219" s="38"/>
      <c r="S219" s="38"/>
      <c r="T219" s="38"/>
      <c r="U219" s="38"/>
      <c r="V219" s="38"/>
      <c r="W219" s="38"/>
      <c r="X219" s="38"/>
      <c r="Y219" s="38"/>
      <c r="Z219" s="38"/>
    </row>
    <row r="220" spans="1:26" ht="12.75" customHeight="1" x14ac:dyDescent="0.2">
      <c r="A220" s="38"/>
      <c r="B220" s="39"/>
      <c r="C220" s="40"/>
      <c r="D220" s="38"/>
      <c r="E220" s="38"/>
      <c r="F220" s="38"/>
      <c r="G220" s="38"/>
      <c r="H220" s="38"/>
      <c r="I220" s="38"/>
      <c r="J220" s="41"/>
      <c r="K220" s="38"/>
      <c r="L220" s="38"/>
      <c r="M220" s="38"/>
      <c r="N220" s="38"/>
      <c r="O220" s="38"/>
      <c r="P220" s="38"/>
      <c r="Q220" s="38"/>
      <c r="R220" s="38"/>
      <c r="S220" s="38"/>
      <c r="T220" s="38"/>
      <c r="U220" s="38"/>
      <c r="V220" s="38"/>
      <c r="W220" s="38"/>
      <c r="X220" s="38"/>
      <c r="Y220" s="38"/>
      <c r="Z220" s="38"/>
    </row>
    <row r="221" spans="1:26" ht="12.75" customHeight="1" x14ac:dyDescent="0.2">
      <c r="A221" s="38"/>
      <c r="B221" s="39"/>
      <c r="C221" s="40"/>
      <c r="D221" s="38"/>
      <c r="E221" s="38"/>
      <c r="F221" s="38"/>
      <c r="G221" s="38"/>
      <c r="H221" s="38"/>
      <c r="I221" s="38"/>
      <c r="J221" s="41"/>
      <c r="K221" s="38"/>
      <c r="L221" s="38"/>
      <c r="M221" s="38"/>
      <c r="N221" s="38"/>
      <c r="O221" s="38"/>
      <c r="P221" s="38"/>
      <c r="Q221" s="38"/>
      <c r="R221" s="38"/>
      <c r="S221" s="38"/>
      <c r="T221" s="38"/>
      <c r="U221" s="38"/>
      <c r="V221" s="38"/>
      <c r="W221" s="38"/>
      <c r="X221" s="38"/>
      <c r="Y221" s="38"/>
      <c r="Z221" s="38"/>
    </row>
    <row r="222" spans="1:26" ht="12.75" customHeight="1" x14ac:dyDescent="0.2">
      <c r="A222" s="38"/>
      <c r="B222" s="39"/>
      <c r="C222" s="40"/>
      <c r="D222" s="38"/>
      <c r="E222" s="38"/>
      <c r="F222" s="38"/>
      <c r="G222" s="38"/>
      <c r="H222" s="38"/>
      <c r="I222" s="38"/>
      <c r="J222" s="41"/>
      <c r="K222" s="38"/>
      <c r="L222" s="38"/>
      <c r="M222" s="38"/>
      <c r="N222" s="38"/>
      <c r="O222" s="38"/>
      <c r="P222" s="38"/>
      <c r="Q222" s="38"/>
      <c r="R222" s="38"/>
      <c r="S222" s="38"/>
      <c r="T222" s="38"/>
      <c r="U222" s="38"/>
      <c r="V222" s="38"/>
      <c r="W222" s="38"/>
      <c r="X222" s="38"/>
      <c r="Y222" s="38"/>
      <c r="Z222" s="38"/>
    </row>
    <row r="223" spans="1:26" ht="12.75" customHeight="1" x14ac:dyDescent="0.2">
      <c r="A223" s="38"/>
      <c r="B223" s="39"/>
      <c r="C223" s="40"/>
      <c r="D223" s="38"/>
      <c r="E223" s="38"/>
      <c r="F223" s="38"/>
      <c r="G223" s="38"/>
      <c r="H223" s="38"/>
      <c r="I223" s="38"/>
      <c r="J223" s="41"/>
      <c r="K223" s="38"/>
      <c r="L223" s="38"/>
      <c r="M223" s="38"/>
      <c r="N223" s="38"/>
      <c r="O223" s="38"/>
      <c r="P223" s="38"/>
      <c r="Q223" s="38"/>
      <c r="R223" s="38"/>
      <c r="S223" s="38"/>
      <c r="T223" s="38"/>
      <c r="U223" s="38"/>
      <c r="V223" s="38"/>
      <c r="W223" s="38"/>
      <c r="X223" s="38"/>
      <c r="Y223" s="38"/>
      <c r="Z223" s="38"/>
    </row>
    <row r="224" spans="1:26" ht="12.75" customHeight="1" x14ac:dyDescent="0.2">
      <c r="A224" s="38"/>
      <c r="B224" s="39"/>
      <c r="C224" s="40"/>
      <c r="D224" s="38"/>
      <c r="E224" s="38"/>
      <c r="F224" s="38"/>
      <c r="G224" s="38"/>
      <c r="H224" s="38"/>
      <c r="I224" s="38"/>
      <c r="J224" s="41"/>
      <c r="K224" s="38"/>
      <c r="L224" s="38"/>
      <c r="M224" s="38"/>
      <c r="N224" s="38"/>
      <c r="O224" s="38"/>
      <c r="P224" s="38"/>
      <c r="Q224" s="38"/>
      <c r="R224" s="38"/>
      <c r="S224" s="38"/>
      <c r="T224" s="38"/>
      <c r="U224" s="38"/>
      <c r="V224" s="38"/>
      <c r="W224" s="38"/>
      <c r="X224" s="38"/>
      <c r="Y224" s="38"/>
      <c r="Z224" s="38"/>
    </row>
    <row r="225" spans="1:26" ht="12.75" customHeight="1" x14ac:dyDescent="0.2">
      <c r="A225" s="38"/>
      <c r="B225" s="39"/>
      <c r="C225" s="40"/>
      <c r="D225" s="38"/>
      <c r="E225" s="38"/>
      <c r="F225" s="38"/>
      <c r="G225" s="38"/>
      <c r="H225" s="38"/>
      <c r="I225" s="38"/>
      <c r="J225" s="41"/>
      <c r="K225" s="38"/>
      <c r="L225" s="38"/>
      <c r="M225" s="38"/>
      <c r="N225" s="38"/>
      <c r="O225" s="38"/>
      <c r="P225" s="38"/>
      <c r="Q225" s="38"/>
      <c r="R225" s="38"/>
      <c r="S225" s="38"/>
      <c r="T225" s="38"/>
      <c r="U225" s="38"/>
      <c r="V225" s="38"/>
      <c r="W225" s="38"/>
      <c r="X225" s="38"/>
      <c r="Y225" s="38"/>
      <c r="Z225" s="38"/>
    </row>
    <row r="226" spans="1:26" ht="12.75" customHeight="1" x14ac:dyDescent="0.2">
      <c r="A226" s="38"/>
      <c r="B226" s="39"/>
      <c r="C226" s="40"/>
      <c r="D226" s="38"/>
      <c r="E226" s="38"/>
      <c r="F226" s="38"/>
      <c r="G226" s="38"/>
      <c r="H226" s="38"/>
      <c r="I226" s="38"/>
      <c r="J226" s="41"/>
      <c r="K226" s="38"/>
      <c r="L226" s="38"/>
      <c r="M226" s="38"/>
      <c r="N226" s="38"/>
      <c r="O226" s="38"/>
      <c r="P226" s="38"/>
      <c r="Q226" s="38"/>
      <c r="R226" s="38"/>
      <c r="S226" s="38"/>
      <c r="T226" s="38"/>
      <c r="U226" s="38"/>
      <c r="V226" s="38"/>
      <c r="W226" s="38"/>
      <c r="X226" s="38"/>
      <c r="Y226" s="38"/>
      <c r="Z226" s="38"/>
    </row>
    <row r="227" spans="1:26" ht="12.75" customHeight="1" x14ac:dyDescent="0.2">
      <c r="A227" s="38"/>
      <c r="B227" s="39"/>
      <c r="C227" s="40"/>
      <c r="D227" s="38"/>
      <c r="E227" s="38"/>
      <c r="F227" s="38"/>
      <c r="G227" s="38"/>
      <c r="H227" s="38"/>
      <c r="I227" s="38"/>
      <c r="J227" s="41"/>
      <c r="K227" s="38"/>
      <c r="L227" s="38"/>
      <c r="M227" s="38"/>
      <c r="N227" s="38"/>
      <c r="O227" s="38"/>
      <c r="P227" s="38"/>
      <c r="Q227" s="38"/>
      <c r="R227" s="38"/>
      <c r="S227" s="38"/>
      <c r="T227" s="38"/>
      <c r="U227" s="38"/>
      <c r="V227" s="38"/>
      <c r="W227" s="38"/>
      <c r="X227" s="38"/>
      <c r="Y227" s="38"/>
      <c r="Z227" s="38"/>
    </row>
    <row r="228" spans="1:26" ht="12.75" customHeight="1" x14ac:dyDescent="0.2">
      <c r="A228" s="38"/>
      <c r="B228" s="39"/>
      <c r="C228" s="40"/>
      <c r="D228" s="38"/>
      <c r="E228" s="38"/>
      <c r="F228" s="38"/>
      <c r="G228" s="38"/>
      <c r="H228" s="38"/>
      <c r="I228" s="38"/>
      <c r="J228" s="41"/>
      <c r="K228" s="38"/>
      <c r="L228" s="38"/>
      <c r="M228" s="38"/>
      <c r="N228" s="38"/>
      <c r="O228" s="38"/>
      <c r="P228" s="38"/>
      <c r="Q228" s="38"/>
      <c r="R228" s="38"/>
      <c r="S228" s="38"/>
      <c r="T228" s="38"/>
      <c r="U228" s="38"/>
      <c r="V228" s="38"/>
      <c r="W228" s="38"/>
      <c r="X228" s="38"/>
      <c r="Y228" s="38"/>
      <c r="Z228" s="38"/>
    </row>
    <row r="229" spans="1:26" ht="12.75" customHeight="1" x14ac:dyDescent="0.2">
      <c r="A229" s="38"/>
      <c r="B229" s="39"/>
      <c r="C229" s="40"/>
      <c r="D229" s="38"/>
      <c r="E229" s="38"/>
      <c r="F229" s="38"/>
      <c r="G229" s="38"/>
      <c r="H229" s="38"/>
      <c r="I229" s="38"/>
      <c r="J229" s="41"/>
      <c r="K229" s="38"/>
      <c r="L229" s="38"/>
      <c r="M229" s="38"/>
      <c r="N229" s="38"/>
      <c r="O229" s="38"/>
      <c r="P229" s="38"/>
      <c r="Q229" s="38"/>
      <c r="R229" s="38"/>
      <c r="S229" s="38"/>
      <c r="T229" s="38"/>
      <c r="U229" s="38"/>
      <c r="V229" s="38"/>
      <c r="W229" s="38"/>
      <c r="X229" s="38"/>
      <c r="Y229" s="38"/>
      <c r="Z229" s="38"/>
    </row>
    <row r="230" spans="1:26" ht="12.75" customHeight="1" x14ac:dyDescent="0.2">
      <c r="A230" s="38"/>
      <c r="B230" s="39"/>
      <c r="C230" s="40"/>
      <c r="D230" s="38"/>
      <c r="E230" s="38"/>
      <c r="F230" s="38"/>
      <c r="G230" s="38"/>
      <c r="H230" s="38"/>
      <c r="I230" s="38"/>
      <c r="J230" s="41"/>
      <c r="K230" s="38"/>
      <c r="L230" s="38"/>
      <c r="M230" s="38"/>
      <c r="N230" s="38"/>
      <c r="O230" s="38"/>
      <c r="P230" s="38"/>
      <c r="Q230" s="38"/>
      <c r="R230" s="38"/>
      <c r="S230" s="38"/>
      <c r="T230" s="38"/>
      <c r="U230" s="38"/>
      <c r="V230" s="38"/>
      <c r="W230" s="38"/>
      <c r="X230" s="38"/>
      <c r="Y230" s="38"/>
      <c r="Z230" s="38"/>
    </row>
    <row r="231" spans="1:26" ht="12.75" customHeight="1" x14ac:dyDescent="0.2">
      <c r="A231" s="38"/>
      <c r="B231" s="39"/>
      <c r="C231" s="40"/>
      <c r="D231" s="38"/>
      <c r="E231" s="38"/>
      <c r="F231" s="38"/>
      <c r="G231" s="38"/>
      <c r="H231" s="38"/>
      <c r="I231" s="38"/>
      <c r="J231" s="41"/>
      <c r="K231" s="38"/>
      <c r="L231" s="38"/>
      <c r="M231" s="38"/>
      <c r="N231" s="38"/>
      <c r="O231" s="38"/>
      <c r="P231" s="38"/>
      <c r="Q231" s="38"/>
      <c r="R231" s="38"/>
      <c r="S231" s="38"/>
      <c r="T231" s="38"/>
      <c r="U231" s="38"/>
      <c r="V231" s="38"/>
      <c r="W231" s="38"/>
      <c r="X231" s="38"/>
      <c r="Y231" s="38"/>
      <c r="Z231" s="38"/>
    </row>
    <row r="232" spans="1:26" ht="12.75" customHeight="1" x14ac:dyDescent="0.2">
      <c r="A232" s="38"/>
      <c r="B232" s="39"/>
      <c r="C232" s="40"/>
      <c r="D232" s="38"/>
      <c r="E232" s="38"/>
      <c r="F232" s="38"/>
      <c r="G232" s="38"/>
      <c r="H232" s="38"/>
      <c r="I232" s="38"/>
      <c r="J232" s="41"/>
      <c r="K232" s="38"/>
      <c r="L232" s="38"/>
      <c r="M232" s="38"/>
      <c r="N232" s="38"/>
      <c r="O232" s="38"/>
      <c r="P232" s="38"/>
      <c r="Q232" s="38"/>
      <c r="R232" s="38"/>
      <c r="S232" s="38"/>
      <c r="T232" s="38"/>
      <c r="U232" s="38"/>
      <c r="V232" s="38"/>
      <c r="W232" s="38"/>
      <c r="X232" s="38"/>
      <c r="Y232" s="38"/>
      <c r="Z232" s="38"/>
    </row>
    <row r="233" spans="1:26" ht="12.75" customHeight="1" x14ac:dyDescent="0.2">
      <c r="A233" s="38"/>
      <c r="B233" s="39"/>
      <c r="C233" s="40"/>
      <c r="D233" s="38"/>
      <c r="E233" s="38"/>
      <c r="F233" s="38"/>
      <c r="G233" s="38"/>
      <c r="H233" s="38"/>
      <c r="I233" s="38"/>
      <c r="J233" s="41"/>
      <c r="K233" s="38"/>
      <c r="L233" s="38"/>
      <c r="M233" s="38"/>
      <c r="N233" s="38"/>
      <c r="O233" s="38"/>
      <c r="P233" s="38"/>
      <c r="Q233" s="38"/>
      <c r="R233" s="38"/>
      <c r="S233" s="38"/>
      <c r="T233" s="38"/>
      <c r="U233" s="38"/>
      <c r="V233" s="38"/>
      <c r="W233" s="38"/>
      <c r="X233" s="38"/>
      <c r="Y233" s="38"/>
      <c r="Z233" s="38"/>
    </row>
    <row r="234" spans="1:26" ht="12.75" customHeight="1" x14ac:dyDescent="0.2">
      <c r="A234" s="38"/>
      <c r="B234" s="39"/>
      <c r="C234" s="40"/>
      <c r="D234" s="38"/>
      <c r="E234" s="38"/>
      <c r="F234" s="38"/>
      <c r="G234" s="38"/>
      <c r="H234" s="38"/>
      <c r="I234" s="38"/>
      <c r="J234" s="41"/>
      <c r="K234" s="38"/>
      <c r="L234" s="38"/>
      <c r="M234" s="38"/>
      <c r="N234" s="38"/>
      <c r="O234" s="38"/>
      <c r="P234" s="38"/>
      <c r="Q234" s="38"/>
      <c r="R234" s="38"/>
      <c r="S234" s="38"/>
      <c r="T234" s="38"/>
      <c r="U234" s="38"/>
      <c r="V234" s="38"/>
      <c r="W234" s="38"/>
      <c r="X234" s="38"/>
      <c r="Y234" s="38"/>
      <c r="Z234" s="38"/>
    </row>
    <row r="235" spans="1:26" ht="12.75" customHeight="1" x14ac:dyDescent="0.2">
      <c r="A235" s="38"/>
      <c r="B235" s="39"/>
      <c r="C235" s="40"/>
      <c r="D235" s="38"/>
      <c r="E235" s="38"/>
      <c r="F235" s="38"/>
      <c r="G235" s="38"/>
      <c r="H235" s="38"/>
      <c r="I235" s="38"/>
      <c r="J235" s="41"/>
      <c r="K235" s="38"/>
      <c r="L235" s="38"/>
      <c r="M235" s="38"/>
      <c r="N235" s="38"/>
      <c r="O235" s="38"/>
      <c r="P235" s="38"/>
      <c r="Q235" s="38"/>
      <c r="R235" s="38"/>
      <c r="S235" s="38"/>
      <c r="T235" s="38"/>
      <c r="U235" s="38"/>
      <c r="V235" s="38"/>
      <c r="W235" s="38"/>
      <c r="X235" s="38"/>
      <c r="Y235" s="38"/>
      <c r="Z235" s="38"/>
    </row>
    <row r="236" spans="1:26" ht="12.75" customHeight="1" x14ac:dyDescent="0.2">
      <c r="A236" s="38"/>
      <c r="B236" s="39"/>
      <c r="C236" s="40"/>
      <c r="D236" s="38"/>
      <c r="E236" s="38"/>
      <c r="F236" s="38"/>
      <c r="G236" s="38"/>
      <c r="H236" s="38"/>
      <c r="I236" s="38"/>
      <c r="J236" s="41"/>
      <c r="K236" s="38"/>
      <c r="L236" s="38"/>
      <c r="M236" s="38"/>
      <c r="N236" s="38"/>
      <c r="O236" s="38"/>
      <c r="P236" s="38"/>
      <c r="Q236" s="38"/>
      <c r="R236" s="38"/>
      <c r="S236" s="38"/>
      <c r="T236" s="38"/>
      <c r="U236" s="38"/>
      <c r="V236" s="38"/>
      <c r="W236" s="38"/>
      <c r="X236" s="38"/>
      <c r="Y236" s="38"/>
      <c r="Z236" s="38"/>
    </row>
    <row r="237" spans="1:26" ht="12.75" customHeight="1" x14ac:dyDescent="0.2">
      <c r="A237" s="38"/>
      <c r="B237" s="39"/>
      <c r="C237" s="40"/>
      <c r="D237" s="38"/>
      <c r="E237" s="38"/>
      <c r="F237" s="38"/>
      <c r="G237" s="38"/>
      <c r="H237" s="38"/>
      <c r="I237" s="38"/>
      <c r="J237" s="41"/>
      <c r="K237" s="38"/>
      <c r="L237" s="38"/>
      <c r="M237" s="38"/>
      <c r="N237" s="38"/>
      <c r="O237" s="38"/>
      <c r="P237" s="38"/>
      <c r="Q237" s="38"/>
      <c r="R237" s="38"/>
      <c r="S237" s="38"/>
      <c r="T237" s="38"/>
      <c r="U237" s="38"/>
      <c r="V237" s="38"/>
      <c r="W237" s="38"/>
      <c r="X237" s="38"/>
      <c r="Y237" s="38"/>
      <c r="Z237" s="38"/>
    </row>
    <row r="238" spans="1:26" ht="12.75" customHeight="1" x14ac:dyDescent="0.2">
      <c r="A238" s="38"/>
      <c r="B238" s="39"/>
      <c r="C238" s="40"/>
      <c r="D238" s="38"/>
      <c r="E238" s="38"/>
      <c r="F238" s="38"/>
      <c r="G238" s="38"/>
      <c r="H238" s="38"/>
      <c r="I238" s="38"/>
      <c r="J238" s="41"/>
      <c r="K238" s="38"/>
      <c r="L238" s="38"/>
      <c r="M238" s="38"/>
      <c r="N238" s="38"/>
      <c r="O238" s="38"/>
      <c r="P238" s="38"/>
      <c r="Q238" s="38"/>
      <c r="R238" s="38"/>
      <c r="S238" s="38"/>
      <c r="T238" s="38"/>
      <c r="U238" s="38"/>
      <c r="V238" s="38"/>
      <c r="W238" s="38"/>
      <c r="X238" s="38"/>
      <c r="Y238" s="38"/>
      <c r="Z238" s="38"/>
    </row>
    <row r="239" spans="1:26" ht="12.75" customHeight="1" x14ac:dyDescent="0.2">
      <c r="A239" s="38"/>
      <c r="B239" s="39"/>
      <c r="C239" s="40"/>
      <c r="D239" s="38"/>
      <c r="E239" s="38"/>
      <c r="F239" s="38"/>
      <c r="G239" s="38"/>
      <c r="H239" s="38"/>
      <c r="I239" s="38"/>
      <c r="J239" s="41"/>
      <c r="K239" s="38"/>
      <c r="L239" s="38"/>
      <c r="M239" s="38"/>
      <c r="N239" s="38"/>
      <c r="O239" s="38"/>
      <c r="P239" s="38"/>
      <c r="Q239" s="38"/>
      <c r="R239" s="38"/>
      <c r="S239" s="38"/>
      <c r="T239" s="38"/>
      <c r="U239" s="38"/>
      <c r="V239" s="38"/>
      <c r="W239" s="38"/>
      <c r="X239" s="38"/>
      <c r="Y239" s="38"/>
      <c r="Z239" s="38"/>
    </row>
    <row r="240" spans="1:26" ht="12.75" customHeight="1" x14ac:dyDescent="0.2">
      <c r="A240" s="38"/>
      <c r="B240" s="39"/>
      <c r="C240" s="40"/>
      <c r="D240" s="38"/>
      <c r="E240" s="38"/>
      <c r="F240" s="38"/>
      <c r="G240" s="38"/>
      <c r="H240" s="38"/>
      <c r="I240" s="38"/>
      <c r="J240" s="41"/>
      <c r="K240" s="38"/>
      <c r="L240" s="38"/>
      <c r="M240" s="38"/>
      <c r="N240" s="38"/>
      <c r="O240" s="38"/>
      <c r="P240" s="38"/>
      <c r="Q240" s="38"/>
      <c r="R240" s="38"/>
      <c r="S240" s="38"/>
      <c r="T240" s="38"/>
      <c r="U240" s="38"/>
      <c r="V240" s="38"/>
      <c r="W240" s="38"/>
      <c r="X240" s="38"/>
      <c r="Y240" s="38"/>
      <c r="Z240" s="38"/>
    </row>
    <row r="241" spans="1:26" ht="12.75" customHeight="1" x14ac:dyDescent="0.2">
      <c r="A241" s="38"/>
      <c r="B241" s="39"/>
      <c r="C241" s="40"/>
      <c r="D241" s="38"/>
      <c r="E241" s="38"/>
      <c r="F241" s="38"/>
      <c r="G241" s="38"/>
      <c r="H241" s="38"/>
      <c r="I241" s="38"/>
      <c r="J241" s="41"/>
      <c r="K241" s="38"/>
      <c r="L241" s="38"/>
      <c r="M241" s="38"/>
      <c r="N241" s="38"/>
      <c r="O241" s="38"/>
      <c r="P241" s="38"/>
      <c r="Q241" s="38"/>
      <c r="R241" s="38"/>
      <c r="S241" s="38"/>
      <c r="T241" s="38"/>
      <c r="U241" s="38"/>
      <c r="V241" s="38"/>
      <c r="W241" s="38"/>
      <c r="X241" s="38"/>
      <c r="Y241" s="38"/>
      <c r="Z241" s="38"/>
    </row>
    <row r="242" spans="1:26" ht="12.75" customHeight="1" x14ac:dyDescent="0.2">
      <c r="A242" s="38"/>
      <c r="B242" s="39"/>
      <c r="C242" s="40"/>
      <c r="D242" s="38"/>
      <c r="E242" s="38"/>
      <c r="F242" s="38"/>
      <c r="G242" s="38"/>
      <c r="H242" s="38"/>
      <c r="I242" s="38"/>
      <c r="J242" s="41"/>
      <c r="K242" s="38"/>
      <c r="L242" s="38"/>
      <c r="M242" s="38"/>
      <c r="N242" s="38"/>
      <c r="O242" s="38"/>
      <c r="P242" s="38"/>
      <c r="Q242" s="38"/>
      <c r="R242" s="38"/>
      <c r="S242" s="38"/>
      <c r="T242" s="38"/>
      <c r="U242" s="38"/>
      <c r="V242" s="38"/>
      <c r="W242" s="38"/>
      <c r="X242" s="38"/>
      <c r="Y242" s="38"/>
      <c r="Z242" s="38"/>
    </row>
    <row r="243" spans="1:26" ht="12.75" customHeight="1" x14ac:dyDescent="0.2">
      <c r="A243" s="38"/>
      <c r="B243" s="39"/>
      <c r="C243" s="40"/>
      <c r="D243" s="38"/>
      <c r="E243" s="38"/>
      <c r="F243" s="38"/>
      <c r="G243" s="38"/>
      <c r="H243" s="38"/>
      <c r="I243" s="38"/>
      <c r="J243" s="41"/>
      <c r="K243" s="38"/>
      <c r="L243" s="38"/>
      <c r="M243" s="38"/>
      <c r="N243" s="38"/>
      <c r="O243" s="38"/>
      <c r="P243" s="38"/>
      <c r="Q243" s="38"/>
      <c r="R243" s="38"/>
      <c r="S243" s="38"/>
      <c r="T243" s="38"/>
      <c r="U243" s="38"/>
      <c r="V243" s="38"/>
      <c r="W243" s="38"/>
      <c r="X243" s="38"/>
      <c r="Y243" s="38"/>
      <c r="Z243" s="38"/>
    </row>
    <row r="244" spans="1:26" ht="12.75" customHeight="1" x14ac:dyDescent="0.2">
      <c r="A244" s="38"/>
      <c r="B244" s="39"/>
      <c r="C244" s="40"/>
      <c r="D244" s="38"/>
      <c r="E244" s="38"/>
      <c r="F244" s="38"/>
      <c r="G244" s="38"/>
      <c r="H244" s="38"/>
      <c r="I244" s="38"/>
      <c r="J244" s="41"/>
      <c r="K244" s="38"/>
      <c r="L244" s="38"/>
      <c r="M244" s="38"/>
      <c r="N244" s="38"/>
      <c r="O244" s="38"/>
      <c r="P244" s="38"/>
      <c r="Q244" s="38"/>
      <c r="R244" s="38"/>
      <c r="S244" s="38"/>
      <c r="T244" s="38"/>
      <c r="U244" s="38"/>
      <c r="V244" s="38"/>
      <c r="W244" s="38"/>
      <c r="X244" s="38"/>
      <c r="Y244" s="38"/>
      <c r="Z244" s="38"/>
    </row>
    <row r="245" spans="1:26" ht="12.75" customHeight="1" x14ac:dyDescent="0.2">
      <c r="A245" s="38"/>
      <c r="B245" s="39"/>
      <c r="C245" s="40"/>
      <c r="D245" s="38"/>
      <c r="E245" s="38"/>
      <c r="F245" s="38"/>
      <c r="G245" s="38"/>
      <c r="H245" s="38"/>
      <c r="I245" s="38"/>
      <c r="J245" s="41"/>
      <c r="K245" s="38"/>
      <c r="L245" s="38"/>
      <c r="M245" s="38"/>
      <c r="N245" s="38"/>
      <c r="O245" s="38"/>
      <c r="P245" s="38"/>
      <c r="Q245" s="38"/>
      <c r="R245" s="38"/>
      <c r="S245" s="38"/>
      <c r="T245" s="38"/>
      <c r="U245" s="38"/>
      <c r="V245" s="38"/>
      <c r="W245" s="38"/>
      <c r="X245" s="38"/>
      <c r="Y245" s="38"/>
      <c r="Z245" s="38"/>
    </row>
    <row r="246" spans="1:26" ht="12.75" customHeight="1" x14ac:dyDescent="0.2">
      <c r="A246" s="38"/>
      <c r="B246" s="39"/>
      <c r="C246" s="40"/>
      <c r="D246" s="38"/>
      <c r="E246" s="38"/>
      <c r="F246" s="38"/>
      <c r="G246" s="38"/>
      <c r="H246" s="38"/>
      <c r="I246" s="38"/>
      <c r="J246" s="41"/>
      <c r="K246" s="38"/>
      <c r="L246" s="38"/>
      <c r="M246" s="38"/>
      <c r="N246" s="38"/>
      <c r="O246" s="38"/>
      <c r="P246" s="38"/>
      <c r="Q246" s="38"/>
      <c r="R246" s="38"/>
      <c r="S246" s="38"/>
      <c r="T246" s="38"/>
      <c r="U246" s="38"/>
      <c r="V246" s="38"/>
      <c r="W246" s="38"/>
      <c r="X246" s="38"/>
      <c r="Y246" s="38"/>
      <c r="Z246" s="38"/>
    </row>
    <row r="247" spans="1:26" ht="12.75" customHeight="1" x14ac:dyDescent="0.2">
      <c r="A247" s="38"/>
      <c r="B247" s="39"/>
      <c r="C247" s="40"/>
      <c r="D247" s="38"/>
      <c r="E247" s="38"/>
      <c r="F247" s="38"/>
      <c r="G247" s="38"/>
      <c r="H247" s="38"/>
      <c r="I247" s="38"/>
      <c r="J247" s="41"/>
      <c r="K247" s="38"/>
      <c r="L247" s="38"/>
      <c r="M247" s="38"/>
      <c r="N247" s="38"/>
      <c r="O247" s="38"/>
      <c r="P247" s="38"/>
      <c r="Q247" s="38"/>
      <c r="R247" s="38"/>
      <c r="S247" s="38"/>
      <c r="T247" s="38"/>
      <c r="U247" s="38"/>
      <c r="V247" s="38"/>
      <c r="W247" s="38"/>
      <c r="X247" s="38"/>
      <c r="Y247" s="38"/>
      <c r="Z247" s="38"/>
    </row>
    <row r="248" spans="1:26" ht="12.75" customHeight="1" x14ac:dyDescent="0.2">
      <c r="A248" s="38"/>
      <c r="B248" s="39"/>
      <c r="C248" s="40"/>
      <c r="D248" s="38"/>
      <c r="E248" s="38"/>
      <c r="F248" s="38"/>
      <c r="G248" s="38"/>
      <c r="H248" s="38"/>
      <c r="I248" s="38"/>
      <c r="J248" s="41"/>
      <c r="K248" s="38"/>
      <c r="L248" s="38"/>
      <c r="M248" s="38"/>
      <c r="N248" s="38"/>
      <c r="O248" s="38"/>
      <c r="P248" s="38"/>
      <c r="Q248" s="38"/>
      <c r="R248" s="38"/>
      <c r="S248" s="38"/>
      <c r="T248" s="38"/>
      <c r="U248" s="38"/>
      <c r="V248" s="38"/>
      <c r="W248" s="38"/>
      <c r="X248" s="38"/>
      <c r="Y248" s="38"/>
      <c r="Z248" s="38"/>
    </row>
    <row r="249" spans="1:26" ht="12.75" customHeight="1" x14ac:dyDescent="0.2">
      <c r="A249" s="38"/>
      <c r="B249" s="39"/>
      <c r="C249" s="40"/>
      <c r="D249" s="38"/>
      <c r="E249" s="38"/>
      <c r="F249" s="38"/>
      <c r="G249" s="38"/>
      <c r="H249" s="38"/>
      <c r="I249" s="38"/>
      <c r="J249" s="41"/>
      <c r="K249" s="38"/>
      <c r="L249" s="38"/>
      <c r="M249" s="38"/>
      <c r="N249" s="38"/>
      <c r="O249" s="38"/>
      <c r="P249" s="38"/>
      <c r="Q249" s="38"/>
      <c r="R249" s="38"/>
      <c r="S249" s="38"/>
      <c r="T249" s="38"/>
      <c r="U249" s="38"/>
      <c r="V249" s="38"/>
      <c r="W249" s="38"/>
      <c r="X249" s="38"/>
      <c r="Y249" s="38"/>
      <c r="Z249" s="38"/>
    </row>
    <row r="250" spans="1:26" ht="12.75" customHeight="1" x14ac:dyDescent="0.2">
      <c r="A250" s="38"/>
      <c r="B250" s="39"/>
      <c r="C250" s="40"/>
      <c r="D250" s="38"/>
      <c r="E250" s="38"/>
      <c r="F250" s="38"/>
      <c r="G250" s="38"/>
      <c r="H250" s="38"/>
      <c r="I250" s="38"/>
      <c r="J250" s="41"/>
      <c r="K250" s="38"/>
      <c r="L250" s="38"/>
      <c r="M250" s="38"/>
      <c r="N250" s="38"/>
      <c r="O250" s="38"/>
      <c r="P250" s="38"/>
      <c r="Q250" s="38"/>
      <c r="R250" s="38"/>
      <c r="S250" s="38"/>
      <c r="T250" s="38"/>
      <c r="U250" s="38"/>
      <c r="V250" s="38"/>
      <c r="W250" s="38"/>
      <c r="X250" s="38"/>
      <c r="Y250" s="38"/>
      <c r="Z250" s="38"/>
    </row>
    <row r="251" spans="1:26" ht="12.75" customHeight="1" x14ac:dyDescent="0.2">
      <c r="A251" s="38"/>
      <c r="B251" s="39"/>
      <c r="C251" s="40"/>
      <c r="D251" s="38"/>
      <c r="E251" s="38"/>
      <c r="F251" s="38"/>
      <c r="G251" s="38"/>
      <c r="H251" s="38"/>
      <c r="I251" s="38"/>
      <c r="J251" s="41"/>
      <c r="K251" s="38"/>
      <c r="L251" s="38"/>
      <c r="M251" s="38"/>
      <c r="N251" s="38"/>
      <c r="O251" s="38"/>
      <c r="P251" s="38"/>
      <c r="Q251" s="38"/>
      <c r="R251" s="38"/>
      <c r="S251" s="38"/>
      <c r="T251" s="38"/>
      <c r="U251" s="38"/>
      <c r="V251" s="38"/>
      <c r="W251" s="38"/>
      <c r="X251" s="38"/>
      <c r="Y251" s="38"/>
      <c r="Z251" s="38"/>
    </row>
    <row r="252" spans="1:26" ht="12.75" customHeight="1" x14ac:dyDescent="0.2">
      <c r="A252" s="38"/>
      <c r="B252" s="39"/>
      <c r="C252" s="40"/>
      <c r="D252" s="38"/>
      <c r="E252" s="38"/>
      <c r="F252" s="38"/>
      <c r="G252" s="38"/>
      <c r="H252" s="38"/>
      <c r="I252" s="38"/>
      <c r="J252" s="41"/>
      <c r="K252" s="38"/>
      <c r="L252" s="38"/>
      <c r="M252" s="38"/>
      <c r="N252" s="38"/>
      <c r="O252" s="38"/>
      <c r="P252" s="38"/>
      <c r="Q252" s="38"/>
      <c r="R252" s="38"/>
      <c r="S252" s="38"/>
      <c r="T252" s="38"/>
      <c r="U252" s="38"/>
      <c r="V252" s="38"/>
      <c r="W252" s="38"/>
      <c r="X252" s="38"/>
      <c r="Y252" s="38"/>
      <c r="Z252" s="38"/>
    </row>
    <row r="253" spans="1:26" ht="12.75" customHeight="1" x14ac:dyDescent="0.2">
      <c r="A253" s="38"/>
      <c r="B253" s="39"/>
      <c r="C253" s="40"/>
      <c r="D253" s="38"/>
      <c r="E253" s="38"/>
      <c r="F253" s="38"/>
      <c r="G253" s="38"/>
      <c r="H253" s="38"/>
      <c r="I253" s="38"/>
      <c r="J253" s="41"/>
      <c r="K253" s="38"/>
      <c r="L253" s="38"/>
      <c r="M253" s="38"/>
      <c r="N253" s="38"/>
      <c r="O253" s="38"/>
      <c r="P253" s="38"/>
      <c r="Q253" s="38"/>
      <c r="R253" s="38"/>
      <c r="S253" s="38"/>
      <c r="T253" s="38"/>
      <c r="U253" s="38"/>
      <c r="V253" s="38"/>
      <c r="W253" s="38"/>
      <c r="X253" s="38"/>
      <c r="Y253" s="38"/>
      <c r="Z253" s="38"/>
    </row>
    <row r="254" spans="1:26" ht="12.75" customHeight="1" x14ac:dyDescent="0.2">
      <c r="A254" s="38"/>
      <c r="B254" s="39"/>
      <c r="C254" s="40"/>
      <c r="D254" s="38"/>
      <c r="E254" s="38"/>
      <c r="F254" s="38"/>
      <c r="G254" s="38"/>
      <c r="H254" s="38"/>
      <c r="I254" s="38"/>
      <c r="J254" s="41"/>
      <c r="K254" s="38"/>
      <c r="L254" s="38"/>
      <c r="M254" s="38"/>
      <c r="N254" s="38"/>
      <c r="O254" s="38"/>
      <c r="P254" s="38"/>
      <c r="Q254" s="38"/>
      <c r="R254" s="38"/>
      <c r="S254" s="38"/>
      <c r="T254" s="38"/>
      <c r="U254" s="38"/>
      <c r="V254" s="38"/>
      <c r="W254" s="38"/>
      <c r="X254" s="38"/>
      <c r="Y254" s="38"/>
      <c r="Z254" s="38"/>
    </row>
    <row r="255" spans="1:26" ht="12.75" customHeight="1" x14ac:dyDescent="0.2">
      <c r="A255" s="38"/>
      <c r="B255" s="39"/>
      <c r="C255" s="40"/>
      <c r="D255" s="38"/>
      <c r="E255" s="38"/>
      <c r="F255" s="38"/>
      <c r="G255" s="38"/>
      <c r="H255" s="38"/>
      <c r="I255" s="38"/>
      <c r="J255" s="41"/>
      <c r="K255" s="38"/>
      <c r="L255" s="38"/>
      <c r="M255" s="38"/>
      <c r="N255" s="38"/>
      <c r="O255" s="38"/>
      <c r="P255" s="38"/>
      <c r="Q255" s="38"/>
      <c r="R255" s="38"/>
      <c r="S255" s="38"/>
      <c r="T255" s="38"/>
      <c r="U255" s="38"/>
      <c r="V255" s="38"/>
      <c r="W255" s="38"/>
      <c r="X255" s="38"/>
      <c r="Y255" s="38"/>
      <c r="Z255" s="38"/>
    </row>
    <row r="256" spans="1:26" ht="12.75" customHeight="1" x14ac:dyDescent="0.2">
      <c r="A256" s="38"/>
      <c r="B256" s="39"/>
      <c r="C256" s="40"/>
      <c r="D256" s="38"/>
      <c r="E256" s="38"/>
      <c r="F256" s="38"/>
      <c r="G256" s="38"/>
      <c r="H256" s="38"/>
      <c r="I256" s="38"/>
      <c r="J256" s="41"/>
      <c r="K256" s="38"/>
      <c r="L256" s="38"/>
      <c r="M256" s="38"/>
      <c r="N256" s="38"/>
      <c r="O256" s="38"/>
      <c r="P256" s="38"/>
      <c r="Q256" s="38"/>
      <c r="R256" s="38"/>
      <c r="S256" s="38"/>
      <c r="T256" s="38"/>
      <c r="U256" s="38"/>
      <c r="V256" s="38"/>
      <c r="W256" s="38"/>
      <c r="X256" s="38"/>
      <c r="Y256" s="38"/>
      <c r="Z256" s="38"/>
    </row>
    <row r="257" spans="1:26" ht="12.75" customHeight="1" x14ac:dyDescent="0.2">
      <c r="A257" s="38"/>
      <c r="B257" s="39"/>
      <c r="C257" s="40"/>
      <c r="D257" s="38"/>
      <c r="E257" s="38"/>
      <c r="F257" s="38"/>
      <c r="G257" s="38"/>
      <c r="H257" s="38"/>
      <c r="I257" s="38"/>
      <c r="J257" s="41"/>
      <c r="K257" s="38"/>
      <c r="L257" s="38"/>
      <c r="M257" s="38"/>
      <c r="N257" s="38"/>
      <c r="O257" s="38"/>
      <c r="P257" s="38"/>
      <c r="Q257" s="38"/>
      <c r="R257" s="38"/>
      <c r="S257" s="38"/>
      <c r="T257" s="38"/>
      <c r="U257" s="38"/>
      <c r="V257" s="38"/>
      <c r="W257" s="38"/>
      <c r="X257" s="38"/>
      <c r="Y257" s="38"/>
      <c r="Z257" s="38"/>
    </row>
    <row r="258" spans="1:26" ht="12.75" customHeight="1" x14ac:dyDescent="0.2">
      <c r="A258" s="38"/>
      <c r="B258" s="39"/>
      <c r="C258" s="40"/>
      <c r="D258" s="38"/>
      <c r="E258" s="38"/>
      <c r="F258" s="38"/>
      <c r="G258" s="38"/>
      <c r="H258" s="38"/>
      <c r="I258" s="38"/>
      <c r="J258" s="41"/>
      <c r="K258" s="38"/>
      <c r="L258" s="38"/>
      <c r="M258" s="38"/>
      <c r="N258" s="38"/>
      <c r="O258" s="38"/>
      <c r="P258" s="38"/>
      <c r="Q258" s="38"/>
      <c r="R258" s="38"/>
      <c r="S258" s="38"/>
      <c r="T258" s="38"/>
      <c r="U258" s="38"/>
      <c r="V258" s="38"/>
      <c r="W258" s="38"/>
      <c r="X258" s="38"/>
      <c r="Y258" s="38"/>
      <c r="Z258" s="38"/>
    </row>
    <row r="259" spans="1:26" ht="12.75" customHeight="1" x14ac:dyDescent="0.2">
      <c r="A259" s="38"/>
      <c r="B259" s="39"/>
      <c r="C259" s="40"/>
      <c r="D259" s="38"/>
      <c r="E259" s="38"/>
      <c r="F259" s="38"/>
      <c r="G259" s="38"/>
      <c r="H259" s="38"/>
      <c r="I259" s="38"/>
      <c r="J259" s="41"/>
      <c r="K259" s="38"/>
      <c r="L259" s="38"/>
      <c r="M259" s="38"/>
      <c r="N259" s="38"/>
      <c r="O259" s="38"/>
      <c r="P259" s="38"/>
      <c r="Q259" s="38"/>
      <c r="R259" s="38"/>
      <c r="S259" s="38"/>
      <c r="T259" s="38"/>
      <c r="U259" s="38"/>
      <c r="V259" s="38"/>
      <c r="W259" s="38"/>
      <c r="X259" s="38"/>
      <c r="Y259" s="38"/>
      <c r="Z259" s="38"/>
    </row>
    <row r="260" spans="1:26" ht="12.75" customHeight="1" x14ac:dyDescent="0.2">
      <c r="A260" s="38"/>
      <c r="B260" s="39"/>
      <c r="C260" s="40"/>
      <c r="D260" s="38"/>
      <c r="E260" s="38"/>
      <c r="F260" s="38"/>
      <c r="G260" s="38"/>
      <c r="H260" s="38"/>
      <c r="I260" s="38"/>
      <c r="J260" s="41"/>
      <c r="K260" s="38"/>
      <c r="L260" s="38"/>
      <c r="M260" s="38"/>
      <c r="N260" s="38"/>
      <c r="O260" s="38"/>
      <c r="P260" s="38"/>
      <c r="Q260" s="38"/>
      <c r="R260" s="38"/>
      <c r="S260" s="38"/>
      <c r="T260" s="38"/>
      <c r="U260" s="38"/>
      <c r="V260" s="38"/>
      <c r="W260" s="38"/>
      <c r="X260" s="38"/>
      <c r="Y260" s="38"/>
      <c r="Z260" s="38"/>
    </row>
    <row r="261" spans="1:26" ht="12.75" customHeight="1" x14ac:dyDescent="0.2">
      <c r="A261" s="38"/>
      <c r="B261" s="39"/>
      <c r="C261" s="40"/>
      <c r="D261" s="38"/>
      <c r="E261" s="38"/>
      <c r="F261" s="38"/>
      <c r="G261" s="38"/>
      <c r="H261" s="38"/>
      <c r="I261" s="38"/>
      <c r="J261" s="41"/>
      <c r="K261" s="38"/>
      <c r="L261" s="38"/>
      <c r="M261" s="38"/>
      <c r="N261" s="38"/>
      <c r="O261" s="38"/>
      <c r="P261" s="38"/>
      <c r="Q261" s="38"/>
      <c r="R261" s="38"/>
      <c r="S261" s="38"/>
      <c r="T261" s="38"/>
      <c r="U261" s="38"/>
      <c r="V261" s="38"/>
      <c r="W261" s="38"/>
      <c r="X261" s="38"/>
      <c r="Y261" s="38"/>
      <c r="Z261" s="38"/>
    </row>
    <row r="262" spans="1:26" ht="12.75" customHeight="1" x14ac:dyDescent="0.2">
      <c r="A262" s="38"/>
      <c r="B262" s="39"/>
      <c r="C262" s="40"/>
      <c r="D262" s="38"/>
      <c r="E262" s="38"/>
      <c r="F262" s="38"/>
      <c r="G262" s="38"/>
      <c r="H262" s="38"/>
      <c r="I262" s="38"/>
      <c r="J262" s="41"/>
      <c r="K262" s="38"/>
      <c r="L262" s="38"/>
      <c r="M262" s="38"/>
      <c r="N262" s="38"/>
      <c r="O262" s="38"/>
      <c r="P262" s="38"/>
      <c r="Q262" s="38"/>
      <c r="R262" s="38"/>
      <c r="S262" s="38"/>
      <c r="T262" s="38"/>
      <c r="U262" s="38"/>
      <c r="V262" s="38"/>
      <c r="W262" s="38"/>
      <c r="X262" s="38"/>
      <c r="Y262" s="38"/>
      <c r="Z262" s="38"/>
    </row>
    <row r="263" spans="1:26" ht="12.75" customHeight="1" x14ac:dyDescent="0.2">
      <c r="A263" s="38"/>
      <c r="B263" s="39"/>
      <c r="C263" s="40"/>
      <c r="D263" s="38"/>
      <c r="E263" s="38"/>
      <c r="F263" s="38"/>
      <c r="G263" s="38"/>
      <c r="H263" s="38"/>
      <c r="I263" s="38"/>
      <c r="J263" s="41"/>
      <c r="K263" s="38"/>
      <c r="L263" s="38"/>
      <c r="M263" s="38"/>
      <c r="N263" s="38"/>
      <c r="O263" s="38"/>
      <c r="P263" s="38"/>
      <c r="Q263" s="38"/>
      <c r="R263" s="38"/>
      <c r="S263" s="38"/>
      <c r="T263" s="38"/>
      <c r="U263" s="38"/>
      <c r="V263" s="38"/>
      <c r="W263" s="38"/>
      <c r="X263" s="38"/>
      <c r="Y263" s="38"/>
      <c r="Z263" s="38"/>
    </row>
    <row r="264" spans="1:26" ht="12.75" customHeight="1" x14ac:dyDescent="0.2">
      <c r="A264" s="38"/>
      <c r="B264" s="39"/>
      <c r="C264" s="40"/>
      <c r="D264" s="38"/>
      <c r="E264" s="38"/>
      <c r="F264" s="38"/>
      <c r="G264" s="38"/>
      <c r="H264" s="38"/>
      <c r="I264" s="38"/>
      <c r="J264" s="41"/>
      <c r="K264" s="38"/>
      <c r="L264" s="38"/>
      <c r="M264" s="38"/>
      <c r="N264" s="38"/>
      <c r="O264" s="38"/>
      <c r="P264" s="38"/>
      <c r="Q264" s="38"/>
      <c r="R264" s="38"/>
      <c r="S264" s="38"/>
      <c r="T264" s="38"/>
      <c r="U264" s="38"/>
      <c r="V264" s="38"/>
      <c r="W264" s="38"/>
      <c r="X264" s="38"/>
      <c r="Y264" s="38"/>
      <c r="Z264" s="38"/>
    </row>
    <row r="265" spans="1:26" ht="12.75" customHeight="1" x14ac:dyDescent="0.2">
      <c r="A265" s="38"/>
      <c r="B265" s="39"/>
      <c r="C265" s="40"/>
      <c r="D265" s="38"/>
      <c r="E265" s="38"/>
      <c r="F265" s="38"/>
      <c r="G265" s="38"/>
      <c r="H265" s="38"/>
      <c r="I265" s="38"/>
      <c r="J265" s="41"/>
      <c r="K265" s="38"/>
      <c r="L265" s="38"/>
      <c r="M265" s="38"/>
      <c r="N265" s="38"/>
      <c r="O265" s="38"/>
      <c r="P265" s="38"/>
      <c r="Q265" s="38"/>
      <c r="R265" s="38"/>
      <c r="S265" s="38"/>
      <c r="T265" s="38"/>
      <c r="U265" s="38"/>
      <c r="V265" s="38"/>
      <c r="W265" s="38"/>
      <c r="X265" s="38"/>
      <c r="Y265" s="38"/>
      <c r="Z265" s="38"/>
    </row>
    <row r="266" spans="1:26" ht="12.75" customHeight="1" x14ac:dyDescent="0.2">
      <c r="A266" s="38"/>
      <c r="B266" s="39"/>
      <c r="C266" s="40"/>
      <c r="D266" s="38"/>
      <c r="E266" s="38"/>
      <c r="F266" s="38"/>
      <c r="G266" s="38"/>
      <c r="H266" s="38"/>
      <c r="I266" s="38"/>
      <c r="J266" s="41"/>
      <c r="K266" s="38"/>
      <c r="L266" s="38"/>
      <c r="M266" s="38"/>
      <c r="N266" s="38"/>
      <c r="O266" s="38"/>
      <c r="P266" s="38"/>
      <c r="Q266" s="38"/>
      <c r="R266" s="38"/>
      <c r="S266" s="38"/>
      <c r="T266" s="38"/>
      <c r="U266" s="38"/>
      <c r="V266" s="38"/>
      <c r="W266" s="38"/>
      <c r="X266" s="38"/>
      <c r="Y266" s="38"/>
      <c r="Z266" s="38"/>
    </row>
    <row r="267" spans="1:26" ht="12.75" customHeight="1" x14ac:dyDescent="0.2">
      <c r="A267" s="38"/>
      <c r="B267" s="39"/>
      <c r="C267" s="40"/>
      <c r="D267" s="38"/>
      <c r="E267" s="38"/>
      <c r="F267" s="38"/>
      <c r="G267" s="38"/>
      <c r="H267" s="38"/>
      <c r="I267" s="38"/>
      <c r="J267" s="41"/>
      <c r="K267" s="38"/>
      <c r="L267" s="38"/>
      <c r="M267" s="38"/>
      <c r="N267" s="38"/>
      <c r="O267" s="38"/>
      <c r="P267" s="38"/>
      <c r="Q267" s="38"/>
      <c r="R267" s="38"/>
      <c r="S267" s="38"/>
      <c r="T267" s="38"/>
      <c r="U267" s="38"/>
      <c r="V267" s="38"/>
      <c r="W267" s="38"/>
      <c r="X267" s="38"/>
      <c r="Y267" s="38"/>
      <c r="Z267" s="38"/>
    </row>
    <row r="268" spans="1:26" ht="12.75" customHeight="1" x14ac:dyDescent="0.2">
      <c r="A268" s="38"/>
      <c r="B268" s="39"/>
      <c r="C268" s="40"/>
      <c r="D268" s="38"/>
      <c r="E268" s="38"/>
      <c r="F268" s="38"/>
      <c r="G268" s="38"/>
      <c r="H268" s="38"/>
      <c r="I268" s="38"/>
      <c r="J268" s="41"/>
      <c r="K268" s="38"/>
      <c r="L268" s="38"/>
      <c r="M268" s="38"/>
      <c r="N268" s="38"/>
      <c r="O268" s="38"/>
      <c r="P268" s="38"/>
      <c r="Q268" s="38"/>
      <c r="R268" s="38"/>
      <c r="S268" s="38"/>
      <c r="T268" s="38"/>
      <c r="U268" s="38"/>
      <c r="V268" s="38"/>
      <c r="W268" s="38"/>
      <c r="X268" s="38"/>
      <c r="Y268" s="38"/>
      <c r="Z268" s="38"/>
    </row>
    <row r="269" spans="1:26" ht="12.75" customHeight="1" x14ac:dyDescent="0.2">
      <c r="A269" s="38"/>
      <c r="B269" s="39"/>
      <c r="C269" s="40"/>
      <c r="D269" s="38"/>
      <c r="E269" s="38"/>
      <c r="F269" s="38"/>
      <c r="G269" s="38"/>
      <c r="H269" s="38"/>
      <c r="I269" s="38"/>
      <c r="J269" s="41"/>
      <c r="K269" s="38"/>
      <c r="L269" s="38"/>
      <c r="M269" s="38"/>
      <c r="N269" s="38"/>
      <c r="O269" s="38"/>
      <c r="P269" s="38"/>
      <c r="Q269" s="38"/>
      <c r="R269" s="38"/>
      <c r="S269" s="38"/>
      <c r="T269" s="38"/>
      <c r="U269" s="38"/>
      <c r="V269" s="38"/>
      <c r="W269" s="38"/>
      <c r="X269" s="38"/>
      <c r="Y269" s="38"/>
      <c r="Z269" s="38"/>
    </row>
    <row r="270" spans="1:26" ht="12.75" customHeight="1" x14ac:dyDescent="0.2">
      <c r="A270" s="38"/>
      <c r="B270" s="39"/>
      <c r="C270" s="40"/>
      <c r="D270" s="38"/>
      <c r="E270" s="38"/>
      <c r="F270" s="38"/>
      <c r="G270" s="38"/>
      <c r="H270" s="38"/>
      <c r="I270" s="38"/>
      <c r="J270" s="41"/>
      <c r="K270" s="38"/>
      <c r="L270" s="38"/>
      <c r="M270" s="38"/>
      <c r="N270" s="38"/>
      <c r="O270" s="38"/>
      <c r="P270" s="38"/>
      <c r="Q270" s="38"/>
      <c r="R270" s="38"/>
      <c r="S270" s="38"/>
      <c r="T270" s="38"/>
      <c r="U270" s="38"/>
      <c r="V270" s="38"/>
      <c r="W270" s="38"/>
      <c r="X270" s="38"/>
      <c r="Y270" s="38"/>
      <c r="Z270" s="38"/>
    </row>
    <row r="271" spans="1:26" ht="12.75" customHeight="1" x14ac:dyDescent="0.2">
      <c r="A271" s="38"/>
      <c r="B271" s="39"/>
      <c r="C271" s="40"/>
      <c r="D271" s="38"/>
      <c r="E271" s="38"/>
      <c r="F271" s="38"/>
      <c r="G271" s="38"/>
      <c r="H271" s="38"/>
      <c r="I271" s="38"/>
      <c r="J271" s="41"/>
      <c r="K271" s="38"/>
      <c r="L271" s="38"/>
      <c r="M271" s="38"/>
      <c r="N271" s="38"/>
      <c r="O271" s="38"/>
      <c r="P271" s="38"/>
      <c r="Q271" s="38"/>
      <c r="R271" s="38"/>
      <c r="S271" s="38"/>
      <c r="T271" s="38"/>
      <c r="U271" s="38"/>
      <c r="V271" s="38"/>
      <c r="W271" s="38"/>
      <c r="X271" s="38"/>
      <c r="Y271" s="38"/>
      <c r="Z271" s="38"/>
    </row>
    <row r="272" spans="1:26" ht="12.75" customHeight="1" x14ac:dyDescent="0.2">
      <c r="A272" s="38"/>
      <c r="B272" s="39"/>
      <c r="C272" s="40"/>
      <c r="D272" s="38"/>
      <c r="E272" s="38"/>
      <c r="F272" s="38"/>
      <c r="G272" s="38"/>
      <c r="H272" s="38"/>
      <c r="I272" s="38"/>
      <c r="J272" s="41"/>
      <c r="K272" s="38"/>
      <c r="L272" s="38"/>
      <c r="M272" s="38"/>
      <c r="N272" s="38"/>
      <c r="O272" s="38"/>
      <c r="P272" s="38"/>
      <c r="Q272" s="38"/>
      <c r="R272" s="38"/>
      <c r="S272" s="38"/>
      <c r="T272" s="38"/>
      <c r="U272" s="38"/>
      <c r="V272" s="38"/>
      <c r="W272" s="38"/>
      <c r="X272" s="38"/>
      <c r="Y272" s="38"/>
      <c r="Z272" s="38"/>
    </row>
    <row r="273" spans="1:26" ht="12.75" customHeight="1" x14ac:dyDescent="0.2">
      <c r="A273" s="38"/>
      <c r="B273" s="39"/>
      <c r="C273" s="40"/>
      <c r="D273" s="38"/>
      <c r="E273" s="38"/>
      <c r="F273" s="38"/>
      <c r="G273" s="38"/>
      <c r="H273" s="38"/>
      <c r="I273" s="38"/>
      <c r="J273" s="41"/>
      <c r="K273" s="38"/>
      <c r="L273" s="38"/>
      <c r="M273" s="38"/>
      <c r="N273" s="38"/>
      <c r="O273" s="38"/>
      <c r="P273" s="38"/>
      <c r="Q273" s="38"/>
      <c r="R273" s="38"/>
      <c r="S273" s="38"/>
      <c r="T273" s="38"/>
      <c r="U273" s="38"/>
      <c r="V273" s="38"/>
      <c r="W273" s="38"/>
      <c r="X273" s="38"/>
      <c r="Y273" s="38"/>
      <c r="Z273" s="38"/>
    </row>
    <row r="274" spans="1:26" ht="12.75" customHeight="1" x14ac:dyDescent="0.2">
      <c r="A274" s="38"/>
      <c r="B274" s="39"/>
      <c r="C274" s="40"/>
      <c r="D274" s="38"/>
      <c r="E274" s="38"/>
      <c r="F274" s="38"/>
      <c r="G274" s="38"/>
      <c r="H274" s="38"/>
      <c r="I274" s="38"/>
      <c r="J274" s="41"/>
      <c r="K274" s="38"/>
      <c r="L274" s="38"/>
      <c r="M274" s="38"/>
      <c r="N274" s="38"/>
      <c r="O274" s="38"/>
      <c r="P274" s="38"/>
      <c r="Q274" s="38"/>
      <c r="R274" s="38"/>
      <c r="S274" s="38"/>
      <c r="T274" s="38"/>
      <c r="U274" s="38"/>
      <c r="V274" s="38"/>
      <c r="W274" s="38"/>
      <c r="X274" s="38"/>
      <c r="Y274" s="38"/>
      <c r="Z274" s="38"/>
    </row>
    <row r="275" spans="1:26" ht="12.75" customHeight="1" x14ac:dyDescent="0.2">
      <c r="A275" s="38"/>
      <c r="B275" s="39"/>
      <c r="C275" s="40"/>
      <c r="D275" s="38"/>
      <c r="E275" s="38"/>
      <c r="F275" s="38"/>
      <c r="G275" s="38"/>
      <c r="H275" s="38"/>
      <c r="I275" s="38"/>
      <c r="J275" s="41"/>
      <c r="K275" s="38"/>
      <c r="L275" s="38"/>
      <c r="M275" s="38"/>
      <c r="N275" s="38"/>
      <c r="O275" s="38"/>
      <c r="P275" s="38"/>
      <c r="Q275" s="38"/>
      <c r="R275" s="38"/>
      <c r="S275" s="38"/>
      <c r="T275" s="38"/>
      <c r="U275" s="38"/>
      <c r="V275" s="38"/>
      <c r="W275" s="38"/>
      <c r="X275" s="38"/>
      <c r="Y275" s="38"/>
      <c r="Z275" s="38"/>
    </row>
    <row r="276" spans="1:26" ht="12.75" customHeight="1" x14ac:dyDescent="0.2">
      <c r="A276" s="38"/>
      <c r="B276" s="39"/>
      <c r="C276" s="40"/>
      <c r="D276" s="38"/>
      <c r="E276" s="38"/>
      <c r="F276" s="38"/>
      <c r="G276" s="38"/>
      <c r="H276" s="38"/>
      <c r="I276" s="38"/>
      <c r="J276" s="41"/>
      <c r="K276" s="38"/>
      <c r="L276" s="38"/>
      <c r="M276" s="38"/>
      <c r="N276" s="38"/>
      <c r="O276" s="38"/>
      <c r="P276" s="38"/>
      <c r="Q276" s="38"/>
      <c r="R276" s="38"/>
      <c r="S276" s="38"/>
      <c r="T276" s="38"/>
      <c r="U276" s="38"/>
      <c r="V276" s="38"/>
      <c r="W276" s="38"/>
      <c r="X276" s="38"/>
      <c r="Y276" s="38"/>
      <c r="Z276" s="38"/>
    </row>
    <row r="277" spans="1:26" ht="12.75" customHeight="1" x14ac:dyDescent="0.2">
      <c r="A277" s="38"/>
      <c r="B277" s="39"/>
      <c r="C277" s="40"/>
      <c r="D277" s="38"/>
      <c r="E277" s="38"/>
      <c r="F277" s="38"/>
      <c r="G277" s="38"/>
      <c r="H277" s="38"/>
      <c r="I277" s="38"/>
      <c r="J277" s="41"/>
      <c r="K277" s="38"/>
      <c r="L277" s="38"/>
      <c r="M277" s="38"/>
      <c r="N277" s="38"/>
      <c r="O277" s="38"/>
      <c r="P277" s="38"/>
      <c r="Q277" s="38"/>
      <c r="R277" s="38"/>
      <c r="S277" s="38"/>
      <c r="T277" s="38"/>
      <c r="U277" s="38"/>
      <c r="V277" s="38"/>
      <c r="W277" s="38"/>
      <c r="X277" s="38"/>
      <c r="Y277" s="38"/>
      <c r="Z277" s="38"/>
    </row>
    <row r="278" spans="1:26" ht="12.75" customHeight="1" x14ac:dyDescent="0.2">
      <c r="A278" s="38"/>
      <c r="B278" s="39"/>
      <c r="C278" s="40"/>
      <c r="D278" s="38"/>
      <c r="E278" s="38"/>
      <c r="F278" s="38"/>
      <c r="G278" s="38"/>
      <c r="H278" s="38"/>
      <c r="I278" s="38"/>
      <c r="J278" s="41"/>
      <c r="K278" s="38"/>
      <c r="L278" s="38"/>
      <c r="M278" s="38"/>
      <c r="N278" s="38"/>
      <c r="O278" s="38"/>
      <c r="P278" s="38"/>
      <c r="Q278" s="38"/>
      <c r="R278" s="38"/>
      <c r="S278" s="38"/>
      <c r="T278" s="38"/>
      <c r="U278" s="38"/>
      <c r="V278" s="38"/>
      <c r="W278" s="38"/>
      <c r="X278" s="38"/>
      <c r="Y278" s="38"/>
      <c r="Z278" s="38"/>
    </row>
    <row r="279" spans="1:26" ht="12.75" customHeight="1" x14ac:dyDescent="0.2">
      <c r="A279" s="38"/>
      <c r="B279" s="39"/>
      <c r="C279" s="40"/>
      <c r="D279" s="38"/>
      <c r="E279" s="38"/>
      <c r="F279" s="38"/>
      <c r="G279" s="38"/>
      <c r="H279" s="38"/>
      <c r="I279" s="38"/>
      <c r="J279" s="41"/>
      <c r="K279" s="38"/>
      <c r="L279" s="38"/>
      <c r="M279" s="38"/>
      <c r="N279" s="38"/>
      <c r="O279" s="38"/>
      <c r="P279" s="38"/>
      <c r="Q279" s="38"/>
      <c r="R279" s="38"/>
      <c r="S279" s="38"/>
      <c r="T279" s="38"/>
      <c r="U279" s="38"/>
      <c r="V279" s="38"/>
      <c r="W279" s="38"/>
      <c r="X279" s="38"/>
      <c r="Y279" s="38"/>
      <c r="Z279" s="38"/>
    </row>
    <row r="280" spans="1:26" ht="12.75" customHeight="1" x14ac:dyDescent="0.2">
      <c r="A280" s="38"/>
      <c r="B280" s="39"/>
      <c r="C280" s="40"/>
      <c r="D280" s="38"/>
      <c r="E280" s="38"/>
      <c r="F280" s="38"/>
      <c r="G280" s="38"/>
      <c r="H280" s="38"/>
      <c r="I280" s="38"/>
      <c r="J280" s="41"/>
      <c r="K280" s="38"/>
      <c r="L280" s="38"/>
      <c r="M280" s="38"/>
      <c r="N280" s="38"/>
      <c r="O280" s="38"/>
      <c r="P280" s="38"/>
      <c r="Q280" s="38"/>
      <c r="R280" s="38"/>
      <c r="S280" s="38"/>
      <c r="T280" s="38"/>
      <c r="U280" s="38"/>
      <c r="V280" s="38"/>
      <c r="W280" s="38"/>
      <c r="X280" s="38"/>
      <c r="Y280" s="38"/>
      <c r="Z280" s="38"/>
    </row>
    <row r="281" spans="1:26" ht="12.75" customHeight="1" x14ac:dyDescent="0.2">
      <c r="A281" s="38"/>
      <c r="B281" s="39"/>
      <c r="C281" s="40"/>
      <c r="D281" s="38"/>
      <c r="E281" s="38"/>
      <c r="F281" s="38"/>
      <c r="G281" s="38"/>
      <c r="H281" s="38"/>
      <c r="I281" s="38"/>
      <c r="J281" s="41"/>
      <c r="K281" s="38"/>
      <c r="L281" s="38"/>
      <c r="M281" s="38"/>
      <c r="N281" s="38"/>
      <c r="O281" s="38"/>
      <c r="P281" s="38"/>
      <c r="Q281" s="38"/>
      <c r="R281" s="38"/>
      <c r="S281" s="38"/>
      <c r="T281" s="38"/>
      <c r="U281" s="38"/>
      <c r="V281" s="38"/>
      <c r="W281" s="38"/>
      <c r="X281" s="38"/>
      <c r="Y281" s="38"/>
      <c r="Z281" s="38"/>
    </row>
    <row r="282" spans="1:26" ht="12.75" customHeight="1" x14ac:dyDescent="0.2">
      <c r="A282" s="38"/>
      <c r="B282" s="39"/>
      <c r="C282" s="40"/>
      <c r="D282" s="38"/>
      <c r="E282" s="38"/>
      <c r="F282" s="38"/>
      <c r="G282" s="38"/>
      <c r="H282" s="38"/>
      <c r="I282" s="38"/>
      <c r="J282" s="41"/>
      <c r="K282" s="38"/>
      <c r="L282" s="38"/>
      <c r="M282" s="38"/>
      <c r="N282" s="38"/>
      <c r="O282" s="38"/>
      <c r="P282" s="38"/>
      <c r="Q282" s="38"/>
      <c r="R282" s="38"/>
      <c r="S282" s="38"/>
      <c r="T282" s="38"/>
      <c r="U282" s="38"/>
      <c r="V282" s="38"/>
      <c r="W282" s="38"/>
      <c r="X282" s="38"/>
      <c r="Y282" s="38"/>
      <c r="Z282" s="38"/>
    </row>
    <row r="283" spans="1:26" ht="12.75" customHeight="1" x14ac:dyDescent="0.2">
      <c r="A283" s="38"/>
      <c r="B283" s="39"/>
      <c r="C283" s="40"/>
      <c r="D283" s="38"/>
      <c r="E283" s="38"/>
      <c r="F283" s="38"/>
      <c r="G283" s="38"/>
      <c r="H283" s="38"/>
      <c r="I283" s="38"/>
      <c r="J283" s="41"/>
      <c r="K283" s="38"/>
      <c r="L283" s="38"/>
      <c r="M283" s="38"/>
      <c r="N283" s="38"/>
      <c r="O283" s="38"/>
      <c r="P283" s="38"/>
      <c r="Q283" s="38"/>
      <c r="R283" s="38"/>
      <c r="S283" s="38"/>
      <c r="T283" s="38"/>
      <c r="U283" s="38"/>
      <c r="V283" s="38"/>
      <c r="W283" s="38"/>
      <c r="X283" s="38"/>
      <c r="Y283" s="38"/>
      <c r="Z283" s="38"/>
    </row>
    <row r="284" spans="1:26" ht="12.75" customHeight="1" x14ac:dyDescent="0.2">
      <c r="A284" s="38"/>
      <c r="B284" s="39"/>
      <c r="C284" s="40"/>
      <c r="D284" s="38"/>
      <c r="E284" s="38"/>
      <c r="F284" s="38"/>
      <c r="G284" s="38"/>
      <c r="H284" s="38"/>
      <c r="I284" s="38"/>
      <c r="J284" s="41"/>
      <c r="K284" s="38"/>
      <c r="L284" s="38"/>
      <c r="M284" s="38"/>
      <c r="N284" s="38"/>
      <c r="O284" s="38"/>
      <c r="P284" s="38"/>
      <c r="Q284" s="38"/>
      <c r="R284" s="38"/>
      <c r="S284" s="38"/>
      <c r="T284" s="38"/>
      <c r="U284" s="38"/>
      <c r="V284" s="38"/>
      <c r="W284" s="38"/>
      <c r="X284" s="38"/>
      <c r="Y284" s="38"/>
      <c r="Z284" s="38"/>
    </row>
    <row r="285" spans="1:26" ht="12.75" customHeight="1" x14ac:dyDescent="0.2">
      <c r="A285" s="38"/>
      <c r="B285" s="39"/>
      <c r="C285" s="40"/>
      <c r="D285" s="38"/>
      <c r="E285" s="38"/>
      <c r="F285" s="38"/>
      <c r="G285" s="38"/>
      <c r="H285" s="38"/>
      <c r="I285" s="38"/>
      <c r="J285" s="41"/>
      <c r="K285" s="38"/>
      <c r="L285" s="38"/>
      <c r="M285" s="38"/>
      <c r="N285" s="38"/>
      <c r="O285" s="38"/>
      <c r="P285" s="38"/>
      <c r="Q285" s="38"/>
      <c r="R285" s="38"/>
      <c r="S285" s="38"/>
      <c r="T285" s="38"/>
      <c r="U285" s="38"/>
      <c r="V285" s="38"/>
      <c r="W285" s="38"/>
      <c r="X285" s="38"/>
      <c r="Y285" s="38"/>
      <c r="Z285" s="38"/>
    </row>
    <row r="286" spans="1:26" ht="12.75" customHeight="1" x14ac:dyDescent="0.2">
      <c r="A286" s="38"/>
      <c r="B286" s="39"/>
      <c r="C286" s="40"/>
      <c r="D286" s="38"/>
      <c r="E286" s="38"/>
      <c r="F286" s="38"/>
      <c r="G286" s="38"/>
      <c r="H286" s="38"/>
      <c r="I286" s="38"/>
      <c r="J286" s="41"/>
      <c r="K286" s="38"/>
      <c r="L286" s="38"/>
      <c r="M286" s="38"/>
      <c r="N286" s="38"/>
      <c r="O286" s="38"/>
      <c r="P286" s="38"/>
      <c r="Q286" s="38"/>
      <c r="R286" s="38"/>
      <c r="S286" s="38"/>
      <c r="T286" s="38"/>
      <c r="U286" s="38"/>
      <c r="V286" s="38"/>
      <c r="W286" s="38"/>
      <c r="X286" s="38"/>
      <c r="Y286" s="38"/>
      <c r="Z286" s="38"/>
    </row>
    <row r="287" spans="1:26" ht="12.75" customHeight="1" x14ac:dyDescent="0.2">
      <c r="A287" s="38"/>
      <c r="B287" s="39"/>
      <c r="C287" s="40"/>
      <c r="D287" s="38"/>
      <c r="E287" s="38"/>
      <c r="F287" s="38"/>
      <c r="G287" s="38"/>
      <c r="H287" s="38"/>
      <c r="I287" s="38"/>
      <c r="J287" s="41"/>
      <c r="K287" s="38"/>
      <c r="L287" s="38"/>
      <c r="M287" s="38"/>
      <c r="N287" s="38"/>
      <c r="O287" s="38"/>
      <c r="P287" s="38"/>
      <c r="Q287" s="38"/>
      <c r="R287" s="38"/>
      <c r="S287" s="38"/>
      <c r="T287" s="38"/>
      <c r="U287" s="38"/>
      <c r="V287" s="38"/>
      <c r="W287" s="38"/>
      <c r="X287" s="38"/>
      <c r="Y287" s="38"/>
      <c r="Z287" s="38"/>
    </row>
    <row r="288" spans="1:26" ht="12.75" customHeight="1" x14ac:dyDescent="0.2">
      <c r="A288" s="38"/>
      <c r="B288" s="39"/>
      <c r="C288" s="40"/>
      <c r="D288" s="38"/>
      <c r="E288" s="38"/>
      <c r="F288" s="38"/>
      <c r="G288" s="38"/>
      <c r="H288" s="38"/>
      <c r="I288" s="38"/>
      <c r="J288" s="41"/>
      <c r="K288" s="38"/>
      <c r="L288" s="38"/>
      <c r="M288" s="38"/>
      <c r="N288" s="38"/>
      <c r="O288" s="38"/>
      <c r="P288" s="38"/>
      <c r="Q288" s="38"/>
      <c r="R288" s="38"/>
      <c r="S288" s="38"/>
      <c r="T288" s="38"/>
      <c r="U288" s="38"/>
      <c r="V288" s="38"/>
      <c r="W288" s="38"/>
      <c r="X288" s="38"/>
      <c r="Y288" s="38"/>
      <c r="Z288" s="38"/>
    </row>
    <row r="289" spans="1:26" ht="12.75" customHeight="1" x14ac:dyDescent="0.2">
      <c r="A289" s="38"/>
      <c r="B289" s="39"/>
      <c r="C289" s="40"/>
      <c r="D289" s="38"/>
      <c r="E289" s="38"/>
      <c r="F289" s="38"/>
      <c r="G289" s="38"/>
      <c r="H289" s="38"/>
      <c r="I289" s="38"/>
      <c r="J289" s="41"/>
      <c r="K289" s="38"/>
      <c r="L289" s="38"/>
      <c r="M289" s="38"/>
      <c r="N289" s="38"/>
      <c r="O289" s="38"/>
      <c r="P289" s="38"/>
      <c r="Q289" s="38"/>
      <c r="R289" s="38"/>
      <c r="S289" s="38"/>
      <c r="T289" s="38"/>
      <c r="U289" s="38"/>
      <c r="V289" s="38"/>
      <c r="W289" s="38"/>
      <c r="X289" s="38"/>
      <c r="Y289" s="38"/>
      <c r="Z289" s="38"/>
    </row>
    <row r="290" spans="1:26" ht="12.75" customHeight="1" x14ac:dyDescent="0.2">
      <c r="A290" s="38"/>
      <c r="B290" s="39"/>
      <c r="C290" s="40"/>
      <c r="D290" s="38"/>
      <c r="E290" s="38"/>
      <c r="F290" s="38"/>
      <c r="G290" s="38"/>
      <c r="H290" s="38"/>
      <c r="I290" s="38"/>
      <c r="J290" s="41"/>
      <c r="K290" s="38"/>
      <c r="L290" s="38"/>
      <c r="M290" s="38"/>
      <c r="N290" s="38"/>
      <c r="O290" s="38"/>
      <c r="P290" s="38"/>
      <c r="Q290" s="38"/>
      <c r="R290" s="38"/>
      <c r="S290" s="38"/>
      <c r="T290" s="38"/>
      <c r="U290" s="38"/>
      <c r="V290" s="38"/>
      <c r="W290" s="38"/>
      <c r="X290" s="38"/>
      <c r="Y290" s="38"/>
      <c r="Z290" s="38"/>
    </row>
    <row r="291" spans="1:26" ht="12.75" customHeight="1" x14ac:dyDescent="0.2">
      <c r="A291" s="38"/>
      <c r="B291" s="39"/>
      <c r="C291" s="40"/>
      <c r="D291" s="38"/>
      <c r="E291" s="38"/>
      <c r="F291" s="38"/>
      <c r="G291" s="38"/>
      <c r="H291" s="38"/>
      <c r="I291" s="38"/>
      <c r="J291" s="41"/>
      <c r="K291" s="38"/>
      <c r="L291" s="38"/>
      <c r="M291" s="38"/>
      <c r="N291" s="38"/>
      <c r="O291" s="38"/>
      <c r="P291" s="38"/>
      <c r="Q291" s="38"/>
      <c r="R291" s="38"/>
      <c r="S291" s="38"/>
      <c r="T291" s="38"/>
      <c r="U291" s="38"/>
      <c r="V291" s="38"/>
      <c r="W291" s="38"/>
      <c r="X291" s="38"/>
      <c r="Y291" s="38"/>
      <c r="Z291" s="38"/>
    </row>
    <row r="292" spans="1:26" ht="12.75" customHeight="1" x14ac:dyDescent="0.2">
      <c r="A292" s="38"/>
      <c r="B292" s="39"/>
      <c r="C292" s="40"/>
      <c r="D292" s="38"/>
      <c r="E292" s="38"/>
      <c r="F292" s="38"/>
      <c r="G292" s="38"/>
      <c r="H292" s="38"/>
      <c r="I292" s="38"/>
      <c r="J292" s="41"/>
      <c r="K292" s="38"/>
      <c r="L292" s="38"/>
      <c r="M292" s="38"/>
      <c r="N292" s="38"/>
      <c r="O292" s="38"/>
      <c r="P292" s="38"/>
      <c r="Q292" s="38"/>
      <c r="R292" s="38"/>
      <c r="S292" s="38"/>
      <c r="T292" s="38"/>
      <c r="U292" s="38"/>
      <c r="V292" s="38"/>
      <c r="W292" s="38"/>
      <c r="X292" s="38"/>
      <c r="Y292" s="38"/>
      <c r="Z292" s="38"/>
    </row>
    <row r="293" spans="1:26" ht="12.75" customHeight="1" x14ac:dyDescent="0.2">
      <c r="A293" s="38"/>
      <c r="B293" s="39"/>
      <c r="C293" s="40"/>
      <c r="D293" s="38"/>
      <c r="E293" s="38"/>
      <c r="F293" s="38"/>
      <c r="G293" s="38"/>
      <c r="H293" s="38"/>
      <c r="I293" s="38"/>
      <c r="J293" s="41"/>
      <c r="K293" s="38"/>
      <c r="L293" s="38"/>
      <c r="M293" s="38"/>
      <c r="N293" s="38"/>
      <c r="O293" s="38"/>
      <c r="P293" s="38"/>
      <c r="Q293" s="38"/>
      <c r="R293" s="38"/>
      <c r="S293" s="38"/>
      <c r="T293" s="38"/>
      <c r="U293" s="38"/>
      <c r="V293" s="38"/>
      <c r="W293" s="38"/>
      <c r="X293" s="38"/>
      <c r="Y293" s="38"/>
      <c r="Z293" s="38"/>
    </row>
    <row r="294" spans="1:26" ht="12.75" customHeight="1" x14ac:dyDescent="0.2">
      <c r="A294" s="38"/>
      <c r="B294" s="39"/>
      <c r="C294" s="40"/>
      <c r="D294" s="38"/>
      <c r="E294" s="38"/>
      <c r="F294" s="38"/>
      <c r="G294" s="38"/>
      <c r="H294" s="38"/>
      <c r="I294" s="38"/>
      <c r="J294" s="41"/>
      <c r="K294" s="38"/>
      <c r="L294" s="38"/>
      <c r="M294" s="38"/>
      <c r="N294" s="38"/>
      <c r="O294" s="38"/>
      <c r="P294" s="38"/>
      <c r="Q294" s="38"/>
      <c r="R294" s="38"/>
      <c r="S294" s="38"/>
      <c r="T294" s="38"/>
      <c r="U294" s="38"/>
      <c r="V294" s="38"/>
      <c r="W294" s="38"/>
      <c r="X294" s="38"/>
      <c r="Y294" s="38"/>
      <c r="Z294" s="38"/>
    </row>
    <row r="295" spans="1:26" ht="12.75" customHeight="1" x14ac:dyDescent="0.2">
      <c r="A295" s="38"/>
      <c r="B295" s="39"/>
      <c r="C295" s="40"/>
      <c r="D295" s="38"/>
      <c r="E295" s="38"/>
      <c r="F295" s="38"/>
      <c r="G295" s="38"/>
      <c r="H295" s="38"/>
      <c r="I295" s="38"/>
      <c r="J295" s="41"/>
      <c r="K295" s="38"/>
      <c r="L295" s="38"/>
      <c r="M295" s="38"/>
      <c r="N295" s="38"/>
      <c r="O295" s="38"/>
      <c r="P295" s="38"/>
      <c r="Q295" s="38"/>
      <c r="R295" s="38"/>
      <c r="S295" s="38"/>
      <c r="T295" s="38"/>
      <c r="U295" s="38"/>
      <c r="V295" s="38"/>
      <c r="W295" s="38"/>
      <c r="X295" s="38"/>
      <c r="Y295" s="38"/>
      <c r="Z295" s="38"/>
    </row>
    <row r="296" spans="1:26" ht="12.75" customHeight="1" x14ac:dyDescent="0.2">
      <c r="A296" s="38"/>
      <c r="B296" s="39"/>
      <c r="C296" s="40"/>
      <c r="D296" s="38"/>
      <c r="E296" s="38"/>
      <c r="F296" s="38"/>
      <c r="G296" s="38"/>
      <c r="H296" s="38"/>
      <c r="I296" s="38"/>
      <c r="J296" s="41"/>
      <c r="K296" s="38"/>
      <c r="L296" s="38"/>
      <c r="M296" s="38"/>
      <c r="N296" s="38"/>
      <c r="O296" s="38"/>
      <c r="P296" s="38"/>
      <c r="Q296" s="38"/>
      <c r="R296" s="38"/>
      <c r="S296" s="38"/>
      <c r="T296" s="38"/>
      <c r="U296" s="38"/>
      <c r="V296" s="38"/>
      <c r="W296" s="38"/>
      <c r="X296" s="38"/>
      <c r="Y296" s="38"/>
      <c r="Z296" s="38"/>
    </row>
    <row r="297" spans="1:26" ht="12.75" customHeight="1" x14ac:dyDescent="0.2">
      <c r="A297" s="38"/>
      <c r="B297" s="39"/>
      <c r="C297" s="40"/>
      <c r="D297" s="38"/>
      <c r="E297" s="38"/>
      <c r="F297" s="38"/>
      <c r="G297" s="38"/>
      <c r="H297" s="38"/>
      <c r="I297" s="38"/>
      <c r="J297" s="41"/>
      <c r="K297" s="38"/>
      <c r="L297" s="38"/>
      <c r="M297" s="38"/>
      <c r="N297" s="38"/>
      <c r="O297" s="38"/>
      <c r="P297" s="38"/>
      <c r="Q297" s="38"/>
      <c r="R297" s="38"/>
      <c r="S297" s="38"/>
      <c r="T297" s="38"/>
      <c r="U297" s="38"/>
      <c r="V297" s="38"/>
      <c r="W297" s="38"/>
      <c r="X297" s="38"/>
      <c r="Y297" s="38"/>
      <c r="Z297" s="38"/>
    </row>
    <row r="298" spans="1:26" ht="12.75" customHeight="1" x14ac:dyDescent="0.2">
      <c r="A298" s="38"/>
      <c r="B298" s="39"/>
      <c r="C298" s="40"/>
      <c r="D298" s="38"/>
      <c r="E298" s="38"/>
      <c r="F298" s="38"/>
      <c r="G298" s="38"/>
      <c r="H298" s="38"/>
      <c r="I298" s="38"/>
      <c r="J298" s="41"/>
      <c r="K298" s="38"/>
      <c r="L298" s="38"/>
      <c r="M298" s="38"/>
      <c r="N298" s="38"/>
      <c r="O298" s="38"/>
      <c r="P298" s="38"/>
      <c r="Q298" s="38"/>
      <c r="R298" s="38"/>
      <c r="S298" s="38"/>
      <c r="T298" s="38"/>
      <c r="U298" s="38"/>
      <c r="V298" s="38"/>
      <c r="W298" s="38"/>
      <c r="X298" s="38"/>
      <c r="Y298" s="38"/>
      <c r="Z298" s="38"/>
    </row>
    <row r="299" spans="1:26" ht="12.75" customHeight="1" x14ac:dyDescent="0.2">
      <c r="A299" s="38"/>
      <c r="B299" s="39"/>
      <c r="C299" s="40"/>
      <c r="D299" s="38"/>
      <c r="E299" s="38"/>
      <c r="F299" s="38"/>
      <c r="G299" s="38"/>
      <c r="H299" s="38"/>
      <c r="I299" s="38"/>
      <c r="J299" s="41"/>
      <c r="K299" s="38"/>
      <c r="L299" s="38"/>
      <c r="M299" s="38"/>
      <c r="N299" s="38"/>
      <c r="O299" s="38"/>
      <c r="P299" s="38"/>
      <c r="Q299" s="38"/>
      <c r="R299" s="38"/>
      <c r="S299" s="38"/>
      <c r="T299" s="38"/>
      <c r="U299" s="38"/>
      <c r="V299" s="38"/>
      <c r="W299" s="38"/>
      <c r="X299" s="38"/>
      <c r="Y299" s="38"/>
      <c r="Z299" s="38"/>
    </row>
    <row r="300" spans="1:26" ht="12.75" customHeight="1" x14ac:dyDescent="0.2">
      <c r="A300" s="38"/>
      <c r="B300" s="39"/>
      <c r="C300" s="40"/>
      <c r="D300" s="38"/>
      <c r="E300" s="38"/>
      <c r="F300" s="38"/>
      <c r="G300" s="38"/>
      <c r="H300" s="38"/>
      <c r="I300" s="38"/>
      <c r="J300" s="41"/>
      <c r="K300" s="38"/>
      <c r="L300" s="38"/>
      <c r="M300" s="38"/>
      <c r="N300" s="38"/>
      <c r="O300" s="38"/>
      <c r="P300" s="38"/>
      <c r="Q300" s="38"/>
      <c r="R300" s="38"/>
      <c r="S300" s="38"/>
      <c r="T300" s="38"/>
      <c r="U300" s="38"/>
      <c r="V300" s="38"/>
      <c r="W300" s="38"/>
      <c r="X300" s="38"/>
      <c r="Y300" s="38"/>
      <c r="Z300" s="38"/>
    </row>
    <row r="301" spans="1:26" ht="12.75" customHeight="1" x14ac:dyDescent="0.2">
      <c r="A301" s="38"/>
      <c r="B301" s="39"/>
      <c r="C301" s="40"/>
      <c r="D301" s="38"/>
      <c r="E301" s="38"/>
      <c r="F301" s="38"/>
      <c r="G301" s="38"/>
      <c r="H301" s="38"/>
      <c r="I301" s="38"/>
      <c r="J301" s="41"/>
      <c r="K301" s="38"/>
      <c r="L301" s="38"/>
      <c r="M301" s="38"/>
      <c r="N301" s="38"/>
      <c r="O301" s="38"/>
      <c r="P301" s="38"/>
      <c r="Q301" s="38"/>
      <c r="R301" s="38"/>
      <c r="S301" s="38"/>
      <c r="T301" s="38"/>
      <c r="U301" s="38"/>
      <c r="V301" s="38"/>
      <c r="W301" s="38"/>
      <c r="X301" s="38"/>
      <c r="Y301" s="38"/>
      <c r="Z301" s="38"/>
    </row>
    <row r="302" spans="1:26" ht="12.75" customHeight="1" x14ac:dyDescent="0.2">
      <c r="A302" s="38"/>
      <c r="B302" s="39"/>
      <c r="C302" s="40"/>
      <c r="D302" s="38"/>
      <c r="E302" s="38"/>
      <c r="F302" s="38"/>
      <c r="G302" s="38"/>
      <c r="H302" s="38"/>
      <c r="I302" s="38"/>
      <c r="J302" s="41"/>
      <c r="K302" s="38"/>
      <c r="L302" s="38"/>
      <c r="M302" s="38"/>
      <c r="N302" s="38"/>
      <c r="O302" s="38"/>
      <c r="P302" s="38"/>
      <c r="Q302" s="38"/>
      <c r="R302" s="38"/>
      <c r="S302" s="38"/>
      <c r="T302" s="38"/>
      <c r="U302" s="38"/>
      <c r="V302" s="38"/>
      <c r="W302" s="38"/>
      <c r="X302" s="38"/>
      <c r="Y302" s="38"/>
      <c r="Z302" s="38"/>
    </row>
    <row r="303" spans="1:26" ht="12.75" customHeight="1" x14ac:dyDescent="0.2">
      <c r="A303" s="38"/>
      <c r="B303" s="39"/>
      <c r="C303" s="40"/>
      <c r="D303" s="38"/>
      <c r="E303" s="38"/>
      <c r="F303" s="38"/>
      <c r="G303" s="38"/>
      <c r="H303" s="38"/>
      <c r="I303" s="38"/>
      <c r="J303" s="41"/>
      <c r="K303" s="38"/>
      <c r="L303" s="38"/>
      <c r="M303" s="38"/>
      <c r="N303" s="38"/>
      <c r="O303" s="38"/>
      <c r="P303" s="38"/>
      <c r="Q303" s="38"/>
      <c r="R303" s="38"/>
      <c r="S303" s="38"/>
      <c r="T303" s="38"/>
      <c r="U303" s="38"/>
      <c r="V303" s="38"/>
      <c r="W303" s="38"/>
      <c r="X303" s="38"/>
      <c r="Y303" s="38"/>
      <c r="Z303" s="38"/>
    </row>
    <row r="304" spans="1:26" ht="12.75" customHeight="1" x14ac:dyDescent="0.2">
      <c r="A304" s="38"/>
      <c r="B304" s="39"/>
      <c r="C304" s="40"/>
      <c r="D304" s="38"/>
      <c r="E304" s="38"/>
      <c r="F304" s="38"/>
      <c r="G304" s="38"/>
      <c r="H304" s="38"/>
      <c r="I304" s="38"/>
      <c r="J304" s="41"/>
      <c r="K304" s="38"/>
      <c r="L304" s="38"/>
      <c r="M304" s="38"/>
      <c r="N304" s="38"/>
      <c r="O304" s="38"/>
      <c r="P304" s="38"/>
      <c r="Q304" s="38"/>
      <c r="R304" s="38"/>
      <c r="S304" s="38"/>
      <c r="T304" s="38"/>
      <c r="U304" s="38"/>
      <c r="V304" s="38"/>
      <c r="W304" s="38"/>
      <c r="X304" s="38"/>
      <c r="Y304" s="38"/>
      <c r="Z304" s="38"/>
    </row>
    <row r="305" spans="1:26" ht="12.75" customHeight="1" x14ac:dyDescent="0.2">
      <c r="A305" s="38"/>
      <c r="B305" s="39"/>
      <c r="C305" s="40"/>
      <c r="D305" s="38"/>
      <c r="E305" s="38"/>
      <c r="F305" s="38"/>
      <c r="G305" s="38"/>
      <c r="H305" s="38"/>
      <c r="I305" s="38"/>
      <c r="J305" s="41"/>
      <c r="K305" s="38"/>
      <c r="L305" s="38"/>
      <c r="M305" s="38"/>
      <c r="N305" s="38"/>
      <c r="O305" s="38"/>
      <c r="P305" s="38"/>
      <c r="Q305" s="38"/>
      <c r="R305" s="38"/>
      <c r="S305" s="38"/>
      <c r="T305" s="38"/>
      <c r="U305" s="38"/>
      <c r="V305" s="38"/>
      <c r="W305" s="38"/>
      <c r="X305" s="38"/>
      <c r="Y305" s="38"/>
      <c r="Z305" s="38"/>
    </row>
    <row r="306" spans="1:26" ht="12.75" customHeight="1" x14ac:dyDescent="0.2">
      <c r="A306" s="38"/>
      <c r="B306" s="39"/>
      <c r="C306" s="40"/>
      <c r="D306" s="38"/>
      <c r="E306" s="38"/>
      <c r="F306" s="38"/>
      <c r="G306" s="38"/>
      <c r="H306" s="38"/>
      <c r="I306" s="38"/>
      <c r="J306" s="41"/>
      <c r="K306" s="38"/>
      <c r="L306" s="38"/>
      <c r="M306" s="38"/>
      <c r="N306" s="38"/>
      <c r="O306" s="38"/>
      <c r="P306" s="38"/>
      <c r="Q306" s="38"/>
      <c r="R306" s="38"/>
      <c r="S306" s="38"/>
      <c r="T306" s="38"/>
      <c r="U306" s="38"/>
      <c r="V306" s="38"/>
      <c r="W306" s="38"/>
      <c r="X306" s="38"/>
      <c r="Y306" s="38"/>
      <c r="Z306" s="38"/>
    </row>
    <row r="307" spans="1:26" ht="12.75" customHeight="1" x14ac:dyDescent="0.2">
      <c r="A307" s="38"/>
      <c r="B307" s="39"/>
      <c r="C307" s="40"/>
      <c r="D307" s="38"/>
      <c r="E307" s="38"/>
      <c r="F307" s="38"/>
      <c r="G307" s="38"/>
      <c r="H307" s="38"/>
      <c r="I307" s="38"/>
      <c r="J307" s="41"/>
      <c r="K307" s="38"/>
      <c r="L307" s="38"/>
      <c r="M307" s="38"/>
      <c r="N307" s="38"/>
      <c r="O307" s="38"/>
      <c r="P307" s="38"/>
      <c r="Q307" s="38"/>
      <c r="R307" s="38"/>
      <c r="S307" s="38"/>
      <c r="T307" s="38"/>
      <c r="U307" s="38"/>
      <c r="V307" s="38"/>
      <c r="W307" s="38"/>
      <c r="X307" s="38"/>
      <c r="Y307" s="38"/>
      <c r="Z307" s="38"/>
    </row>
    <row r="308" spans="1:26" ht="12.75" customHeight="1" x14ac:dyDescent="0.2">
      <c r="A308" s="38"/>
      <c r="B308" s="39"/>
      <c r="C308" s="40"/>
      <c r="D308" s="38"/>
      <c r="E308" s="38"/>
      <c r="F308" s="38"/>
      <c r="G308" s="38"/>
      <c r="H308" s="38"/>
      <c r="I308" s="38"/>
      <c r="J308" s="41"/>
      <c r="K308" s="38"/>
      <c r="L308" s="38"/>
      <c r="M308" s="38"/>
      <c r="N308" s="38"/>
      <c r="O308" s="38"/>
      <c r="P308" s="38"/>
      <c r="Q308" s="38"/>
      <c r="R308" s="38"/>
      <c r="S308" s="38"/>
      <c r="T308" s="38"/>
      <c r="U308" s="38"/>
      <c r="V308" s="38"/>
      <c r="W308" s="38"/>
      <c r="X308" s="38"/>
      <c r="Y308" s="38"/>
      <c r="Z308" s="38"/>
    </row>
    <row r="309" spans="1:26" ht="12.75" customHeight="1" x14ac:dyDescent="0.2">
      <c r="A309" s="38"/>
      <c r="B309" s="39"/>
      <c r="C309" s="40"/>
      <c r="D309" s="38"/>
      <c r="E309" s="38"/>
      <c r="F309" s="38"/>
      <c r="G309" s="38"/>
      <c r="H309" s="38"/>
      <c r="I309" s="38"/>
      <c r="J309" s="41"/>
      <c r="K309" s="38"/>
      <c r="L309" s="38"/>
      <c r="M309" s="38"/>
      <c r="N309" s="38"/>
      <c r="O309" s="38"/>
      <c r="P309" s="38"/>
      <c r="Q309" s="38"/>
      <c r="R309" s="38"/>
      <c r="S309" s="38"/>
      <c r="T309" s="38"/>
      <c r="U309" s="38"/>
      <c r="V309" s="38"/>
      <c r="W309" s="38"/>
      <c r="X309" s="38"/>
      <c r="Y309" s="38"/>
      <c r="Z309" s="38"/>
    </row>
    <row r="310" spans="1:26" ht="12.75" customHeight="1" x14ac:dyDescent="0.2">
      <c r="A310" s="38"/>
      <c r="B310" s="39"/>
      <c r="C310" s="40"/>
      <c r="D310" s="38"/>
      <c r="E310" s="38"/>
      <c r="F310" s="38"/>
      <c r="G310" s="38"/>
      <c r="H310" s="38"/>
      <c r="I310" s="38"/>
      <c r="J310" s="41"/>
      <c r="K310" s="38"/>
      <c r="L310" s="38"/>
      <c r="M310" s="38"/>
      <c r="N310" s="38"/>
      <c r="O310" s="38"/>
      <c r="P310" s="38"/>
      <c r="Q310" s="38"/>
      <c r="R310" s="38"/>
      <c r="S310" s="38"/>
      <c r="T310" s="38"/>
      <c r="U310" s="38"/>
      <c r="V310" s="38"/>
      <c r="W310" s="38"/>
      <c r="X310" s="38"/>
      <c r="Y310" s="38"/>
      <c r="Z310" s="38"/>
    </row>
    <row r="311" spans="1:26" ht="12.75" customHeight="1" x14ac:dyDescent="0.2">
      <c r="A311" s="38"/>
      <c r="B311" s="39"/>
      <c r="C311" s="40"/>
      <c r="D311" s="38"/>
      <c r="E311" s="38"/>
      <c r="F311" s="38"/>
      <c r="G311" s="38"/>
      <c r="H311" s="38"/>
      <c r="I311" s="38"/>
      <c r="J311" s="41"/>
      <c r="K311" s="38"/>
      <c r="L311" s="38"/>
      <c r="M311" s="38"/>
      <c r="N311" s="38"/>
      <c r="O311" s="38"/>
      <c r="P311" s="38"/>
      <c r="Q311" s="38"/>
      <c r="R311" s="38"/>
      <c r="S311" s="38"/>
      <c r="T311" s="38"/>
      <c r="U311" s="38"/>
      <c r="V311" s="38"/>
      <c r="W311" s="38"/>
      <c r="X311" s="38"/>
      <c r="Y311" s="38"/>
      <c r="Z311" s="38"/>
    </row>
    <row r="312" spans="1:26" ht="12.75" customHeight="1" x14ac:dyDescent="0.2">
      <c r="A312" s="38"/>
      <c r="B312" s="39"/>
      <c r="C312" s="40"/>
      <c r="D312" s="38"/>
      <c r="E312" s="38"/>
      <c r="F312" s="38"/>
      <c r="G312" s="38"/>
      <c r="H312" s="38"/>
      <c r="I312" s="38"/>
      <c r="J312" s="41"/>
      <c r="K312" s="38"/>
      <c r="L312" s="38"/>
      <c r="M312" s="38"/>
      <c r="N312" s="38"/>
      <c r="O312" s="38"/>
      <c r="P312" s="38"/>
      <c r="Q312" s="38"/>
      <c r="R312" s="38"/>
      <c r="S312" s="38"/>
      <c r="T312" s="38"/>
      <c r="U312" s="38"/>
      <c r="V312" s="38"/>
      <c r="W312" s="38"/>
      <c r="X312" s="38"/>
      <c r="Y312" s="38"/>
      <c r="Z312" s="38"/>
    </row>
    <row r="313" spans="1:26" ht="12.75" customHeight="1" x14ac:dyDescent="0.2">
      <c r="A313" s="38"/>
      <c r="B313" s="39"/>
      <c r="C313" s="40"/>
      <c r="D313" s="38"/>
      <c r="E313" s="38"/>
      <c r="F313" s="38"/>
      <c r="G313" s="38"/>
      <c r="H313" s="38"/>
      <c r="I313" s="38"/>
      <c r="J313" s="41"/>
      <c r="K313" s="38"/>
      <c r="L313" s="38"/>
      <c r="M313" s="38"/>
      <c r="N313" s="38"/>
      <c r="O313" s="38"/>
      <c r="P313" s="38"/>
      <c r="Q313" s="38"/>
      <c r="R313" s="38"/>
      <c r="S313" s="38"/>
      <c r="T313" s="38"/>
      <c r="U313" s="38"/>
      <c r="V313" s="38"/>
      <c r="W313" s="38"/>
      <c r="X313" s="38"/>
      <c r="Y313" s="38"/>
      <c r="Z313" s="38"/>
    </row>
    <row r="314" spans="1:26" ht="12.75" customHeight="1" x14ac:dyDescent="0.2">
      <c r="A314" s="38"/>
      <c r="B314" s="39"/>
      <c r="C314" s="40"/>
      <c r="D314" s="38"/>
      <c r="E314" s="38"/>
      <c r="F314" s="38"/>
      <c r="G314" s="38"/>
      <c r="H314" s="38"/>
      <c r="I314" s="38"/>
      <c r="J314" s="41"/>
      <c r="K314" s="38"/>
      <c r="L314" s="38"/>
      <c r="M314" s="38"/>
      <c r="N314" s="38"/>
      <c r="O314" s="38"/>
      <c r="P314" s="38"/>
      <c r="Q314" s="38"/>
      <c r="R314" s="38"/>
      <c r="S314" s="38"/>
      <c r="T314" s="38"/>
      <c r="U314" s="38"/>
      <c r="V314" s="38"/>
      <c r="W314" s="38"/>
      <c r="X314" s="38"/>
      <c r="Y314" s="38"/>
      <c r="Z314" s="38"/>
    </row>
    <row r="315" spans="1:26" ht="12.75" customHeight="1" x14ac:dyDescent="0.2">
      <c r="A315" s="38"/>
      <c r="B315" s="39"/>
      <c r="C315" s="40"/>
      <c r="D315" s="38"/>
      <c r="E315" s="38"/>
      <c r="F315" s="38"/>
      <c r="G315" s="38"/>
      <c r="H315" s="38"/>
      <c r="I315" s="38"/>
      <c r="J315" s="41"/>
      <c r="K315" s="38"/>
      <c r="L315" s="38"/>
      <c r="M315" s="38"/>
      <c r="N315" s="38"/>
      <c r="O315" s="38"/>
      <c r="P315" s="38"/>
      <c r="Q315" s="38"/>
      <c r="R315" s="38"/>
      <c r="S315" s="38"/>
      <c r="T315" s="38"/>
      <c r="U315" s="38"/>
      <c r="V315" s="38"/>
      <c r="W315" s="38"/>
      <c r="X315" s="38"/>
      <c r="Y315" s="38"/>
      <c r="Z315" s="38"/>
    </row>
    <row r="316" spans="1:26" ht="12.75" customHeight="1" x14ac:dyDescent="0.2">
      <c r="A316" s="38"/>
      <c r="B316" s="39"/>
      <c r="C316" s="40"/>
      <c r="D316" s="38"/>
      <c r="E316" s="38"/>
      <c r="F316" s="38"/>
      <c r="G316" s="38"/>
      <c r="H316" s="38"/>
      <c r="I316" s="38"/>
      <c r="J316" s="41"/>
      <c r="K316" s="38"/>
      <c r="L316" s="38"/>
      <c r="M316" s="38"/>
      <c r="N316" s="38"/>
      <c r="O316" s="38"/>
      <c r="P316" s="38"/>
      <c r="Q316" s="38"/>
      <c r="R316" s="38"/>
      <c r="S316" s="38"/>
      <c r="T316" s="38"/>
      <c r="U316" s="38"/>
      <c r="V316" s="38"/>
      <c r="W316" s="38"/>
      <c r="X316" s="38"/>
      <c r="Y316" s="38"/>
      <c r="Z316" s="38"/>
    </row>
    <row r="317" spans="1:26" ht="12.75" customHeight="1" x14ac:dyDescent="0.2">
      <c r="A317" s="38"/>
      <c r="B317" s="39"/>
      <c r="C317" s="40"/>
      <c r="D317" s="38"/>
      <c r="E317" s="38"/>
      <c r="F317" s="38"/>
      <c r="G317" s="38"/>
      <c r="H317" s="38"/>
      <c r="I317" s="38"/>
      <c r="J317" s="41"/>
      <c r="K317" s="38"/>
      <c r="L317" s="38"/>
      <c r="M317" s="38"/>
      <c r="N317" s="38"/>
      <c r="O317" s="38"/>
      <c r="P317" s="38"/>
      <c r="Q317" s="38"/>
      <c r="R317" s="38"/>
      <c r="S317" s="38"/>
      <c r="T317" s="38"/>
      <c r="U317" s="38"/>
      <c r="V317" s="38"/>
      <c r="W317" s="38"/>
      <c r="X317" s="38"/>
      <c r="Y317" s="38"/>
      <c r="Z317" s="38"/>
    </row>
    <row r="318" spans="1:26" ht="12.75" customHeight="1" x14ac:dyDescent="0.2">
      <c r="A318" s="38"/>
      <c r="B318" s="39"/>
      <c r="C318" s="40"/>
      <c r="D318" s="38"/>
      <c r="E318" s="38"/>
      <c r="F318" s="38"/>
      <c r="G318" s="38"/>
      <c r="H318" s="38"/>
      <c r="I318" s="38"/>
      <c r="J318" s="41"/>
      <c r="K318" s="38"/>
      <c r="L318" s="38"/>
      <c r="M318" s="38"/>
      <c r="N318" s="38"/>
      <c r="O318" s="38"/>
      <c r="P318" s="38"/>
      <c r="Q318" s="38"/>
      <c r="R318" s="38"/>
      <c r="S318" s="38"/>
      <c r="T318" s="38"/>
      <c r="U318" s="38"/>
      <c r="V318" s="38"/>
      <c r="W318" s="38"/>
      <c r="X318" s="38"/>
      <c r="Y318" s="38"/>
      <c r="Z318" s="38"/>
    </row>
    <row r="319" spans="1:26" ht="12.75" customHeight="1" x14ac:dyDescent="0.2">
      <c r="A319" s="38"/>
      <c r="B319" s="39"/>
      <c r="C319" s="40"/>
      <c r="D319" s="38"/>
      <c r="E319" s="38"/>
      <c r="F319" s="38"/>
      <c r="G319" s="38"/>
      <c r="H319" s="38"/>
      <c r="I319" s="38"/>
      <c r="J319" s="41"/>
      <c r="K319" s="38"/>
      <c r="L319" s="38"/>
      <c r="M319" s="38"/>
      <c r="N319" s="38"/>
      <c r="O319" s="38"/>
      <c r="P319" s="38"/>
      <c r="Q319" s="38"/>
      <c r="R319" s="38"/>
      <c r="S319" s="38"/>
      <c r="T319" s="38"/>
      <c r="U319" s="38"/>
      <c r="V319" s="38"/>
      <c r="W319" s="38"/>
      <c r="X319" s="38"/>
      <c r="Y319" s="38"/>
      <c r="Z319" s="38"/>
    </row>
    <row r="320" spans="1:26" ht="12.75" customHeight="1" x14ac:dyDescent="0.2">
      <c r="A320" s="38"/>
      <c r="B320" s="39"/>
      <c r="C320" s="40"/>
      <c r="D320" s="38"/>
      <c r="E320" s="38"/>
      <c r="F320" s="38"/>
      <c r="G320" s="38"/>
      <c r="H320" s="38"/>
      <c r="I320" s="38"/>
      <c r="J320" s="41"/>
      <c r="K320" s="38"/>
      <c r="L320" s="38"/>
      <c r="M320" s="38"/>
      <c r="N320" s="38"/>
      <c r="O320" s="38"/>
      <c r="P320" s="38"/>
      <c r="Q320" s="38"/>
      <c r="R320" s="38"/>
      <c r="S320" s="38"/>
      <c r="T320" s="38"/>
      <c r="U320" s="38"/>
      <c r="V320" s="38"/>
      <c r="W320" s="38"/>
      <c r="X320" s="38"/>
      <c r="Y320" s="38"/>
      <c r="Z320" s="38"/>
    </row>
    <row r="321" spans="1:26" ht="12.75" customHeight="1" x14ac:dyDescent="0.2">
      <c r="A321" s="38"/>
      <c r="B321" s="39"/>
      <c r="C321" s="40"/>
      <c r="D321" s="38"/>
      <c r="E321" s="38"/>
      <c r="F321" s="38"/>
      <c r="G321" s="38"/>
      <c r="H321" s="38"/>
      <c r="I321" s="38"/>
      <c r="J321" s="41"/>
      <c r="K321" s="38"/>
      <c r="L321" s="38"/>
      <c r="M321" s="38"/>
      <c r="N321" s="38"/>
      <c r="O321" s="38"/>
      <c r="P321" s="38"/>
      <c r="Q321" s="38"/>
      <c r="R321" s="38"/>
      <c r="S321" s="38"/>
      <c r="T321" s="38"/>
      <c r="U321" s="38"/>
      <c r="V321" s="38"/>
      <c r="W321" s="38"/>
      <c r="X321" s="38"/>
      <c r="Y321" s="38"/>
      <c r="Z321" s="38"/>
    </row>
    <row r="322" spans="1:26" ht="12.75" customHeight="1" x14ac:dyDescent="0.2">
      <c r="A322" s="38"/>
      <c r="B322" s="39"/>
      <c r="C322" s="40"/>
      <c r="D322" s="38"/>
      <c r="E322" s="38"/>
      <c r="F322" s="38"/>
      <c r="G322" s="38"/>
      <c r="H322" s="38"/>
      <c r="I322" s="38"/>
      <c r="J322" s="41"/>
      <c r="K322" s="38"/>
      <c r="L322" s="38"/>
      <c r="M322" s="38"/>
      <c r="N322" s="38"/>
      <c r="O322" s="38"/>
      <c r="P322" s="38"/>
      <c r="Q322" s="38"/>
      <c r="R322" s="38"/>
      <c r="S322" s="38"/>
      <c r="T322" s="38"/>
      <c r="U322" s="38"/>
      <c r="V322" s="38"/>
      <c r="W322" s="38"/>
      <c r="X322" s="38"/>
      <c r="Y322" s="38"/>
      <c r="Z322" s="38"/>
    </row>
    <row r="323" spans="1:26" ht="12.75" customHeight="1" x14ac:dyDescent="0.2">
      <c r="A323" s="38"/>
      <c r="B323" s="39"/>
      <c r="C323" s="40"/>
      <c r="D323" s="38"/>
      <c r="E323" s="38"/>
      <c r="F323" s="38"/>
      <c r="G323" s="38"/>
      <c r="H323" s="38"/>
      <c r="I323" s="38"/>
      <c r="J323" s="41"/>
      <c r="K323" s="38"/>
      <c r="L323" s="38"/>
      <c r="M323" s="38"/>
      <c r="N323" s="38"/>
      <c r="O323" s="38"/>
      <c r="P323" s="38"/>
      <c r="Q323" s="38"/>
      <c r="R323" s="38"/>
      <c r="S323" s="38"/>
      <c r="T323" s="38"/>
      <c r="U323" s="38"/>
      <c r="V323" s="38"/>
      <c r="W323" s="38"/>
      <c r="X323" s="38"/>
      <c r="Y323" s="38"/>
      <c r="Z323" s="38"/>
    </row>
    <row r="324" spans="1:26" ht="12.75" customHeight="1" x14ac:dyDescent="0.2">
      <c r="A324" s="38"/>
      <c r="B324" s="39"/>
      <c r="C324" s="40"/>
      <c r="D324" s="38"/>
      <c r="E324" s="38"/>
      <c r="F324" s="38"/>
      <c r="G324" s="38"/>
      <c r="H324" s="38"/>
      <c r="I324" s="38"/>
      <c r="J324" s="41"/>
      <c r="K324" s="38"/>
      <c r="L324" s="38"/>
      <c r="M324" s="38"/>
      <c r="N324" s="38"/>
      <c r="O324" s="38"/>
      <c r="P324" s="38"/>
      <c r="Q324" s="38"/>
      <c r="R324" s="38"/>
      <c r="S324" s="38"/>
      <c r="T324" s="38"/>
      <c r="U324" s="38"/>
      <c r="V324" s="38"/>
      <c r="W324" s="38"/>
      <c r="X324" s="38"/>
      <c r="Y324" s="38"/>
      <c r="Z324" s="38"/>
    </row>
    <row r="325" spans="1:26" ht="12.75" customHeight="1" x14ac:dyDescent="0.2">
      <c r="A325" s="38"/>
      <c r="B325" s="39"/>
      <c r="C325" s="40"/>
      <c r="D325" s="38"/>
      <c r="E325" s="38"/>
      <c r="F325" s="38"/>
      <c r="G325" s="38"/>
      <c r="H325" s="38"/>
      <c r="I325" s="38"/>
      <c r="J325" s="41"/>
      <c r="K325" s="38"/>
      <c r="L325" s="38"/>
      <c r="M325" s="38"/>
      <c r="N325" s="38"/>
      <c r="O325" s="38"/>
      <c r="P325" s="38"/>
      <c r="Q325" s="38"/>
      <c r="R325" s="38"/>
      <c r="S325" s="38"/>
      <c r="T325" s="38"/>
      <c r="U325" s="38"/>
      <c r="V325" s="38"/>
      <c r="W325" s="38"/>
      <c r="X325" s="38"/>
      <c r="Y325" s="38"/>
      <c r="Z325" s="38"/>
    </row>
    <row r="326" spans="1:26" ht="12.75" customHeight="1" x14ac:dyDescent="0.2">
      <c r="A326" s="38"/>
      <c r="B326" s="39"/>
      <c r="C326" s="40"/>
      <c r="D326" s="38"/>
      <c r="E326" s="38"/>
      <c r="F326" s="38"/>
      <c r="G326" s="38"/>
      <c r="H326" s="38"/>
      <c r="I326" s="38"/>
      <c r="J326" s="41"/>
      <c r="K326" s="38"/>
      <c r="L326" s="38"/>
      <c r="M326" s="38"/>
      <c r="N326" s="38"/>
      <c r="O326" s="38"/>
      <c r="P326" s="38"/>
      <c r="Q326" s="38"/>
      <c r="R326" s="38"/>
      <c r="S326" s="38"/>
      <c r="T326" s="38"/>
      <c r="U326" s="38"/>
      <c r="V326" s="38"/>
      <c r="W326" s="38"/>
      <c r="X326" s="38"/>
      <c r="Y326" s="38"/>
      <c r="Z326" s="38"/>
    </row>
    <row r="327" spans="1:26" ht="12.75" customHeight="1" x14ac:dyDescent="0.2">
      <c r="A327" s="38"/>
      <c r="B327" s="39"/>
      <c r="C327" s="40"/>
      <c r="D327" s="38"/>
      <c r="E327" s="38"/>
      <c r="F327" s="38"/>
      <c r="G327" s="38"/>
      <c r="H327" s="38"/>
      <c r="I327" s="38"/>
      <c r="J327" s="41"/>
      <c r="K327" s="38"/>
      <c r="L327" s="38"/>
      <c r="M327" s="38"/>
      <c r="N327" s="38"/>
      <c r="O327" s="38"/>
      <c r="P327" s="38"/>
      <c r="Q327" s="38"/>
      <c r="R327" s="38"/>
      <c r="S327" s="38"/>
      <c r="T327" s="38"/>
      <c r="U327" s="38"/>
      <c r="V327" s="38"/>
      <c r="W327" s="38"/>
      <c r="X327" s="38"/>
      <c r="Y327" s="38"/>
      <c r="Z327" s="38"/>
    </row>
    <row r="328" spans="1:26" ht="12.75" customHeight="1" x14ac:dyDescent="0.2">
      <c r="A328" s="38"/>
      <c r="B328" s="39"/>
      <c r="C328" s="40"/>
      <c r="D328" s="38"/>
      <c r="E328" s="38"/>
      <c r="F328" s="38"/>
      <c r="G328" s="38"/>
      <c r="H328" s="38"/>
      <c r="I328" s="38"/>
      <c r="J328" s="41"/>
      <c r="K328" s="38"/>
      <c r="L328" s="38"/>
      <c r="M328" s="38"/>
      <c r="N328" s="38"/>
      <c r="O328" s="38"/>
      <c r="P328" s="38"/>
      <c r="Q328" s="38"/>
      <c r="R328" s="38"/>
      <c r="S328" s="38"/>
      <c r="T328" s="38"/>
      <c r="U328" s="38"/>
      <c r="V328" s="38"/>
      <c r="W328" s="38"/>
      <c r="X328" s="38"/>
      <c r="Y328" s="38"/>
      <c r="Z328" s="38"/>
    </row>
    <row r="329" spans="1:26" ht="12.75" customHeight="1" x14ac:dyDescent="0.2">
      <c r="A329" s="38"/>
      <c r="B329" s="39"/>
      <c r="C329" s="40"/>
      <c r="D329" s="38"/>
      <c r="E329" s="38"/>
      <c r="F329" s="38"/>
      <c r="G329" s="38"/>
      <c r="H329" s="38"/>
      <c r="I329" s="38"/>
      <c r="J329" s="41"/>
      <c r="K329" s="38"/>
      <c r="L329" s="38"/>
      <c r="M329" s="38"/>
      <c r="N329" s="38"/>
      <c r="O329" s="38"/>
      <c r="P329" s="38"/>
      <c r="Q329" s="38"/>
      <c r="R329" s="38"/>
      <c r="S329" s="38"/>
      <c r="T329" s="38"/>
      <c r="U329" s="38"/>
      <c r="V329" s="38"/>
      <c r="W329" s="38"/>
      <c r="X329" s="38"/>
      <c r="Y329" s="38"/>
      <c r="Z329" s="38"/>
    </row>
    <row r="330" spans="1:26" ht="12.75" customHeight="1" x14ac:dyDescent="0.2">
      <c r="A330" s="38"/>
      <c r="B330" s="39"/>
      <c r="C330" s="40"/>
      <c r="D330" s="38"/>
      <c r="E330" s="38"/>
      <c r="F330" s="38"/>
      <c r="G330" s="38"/>
      <c r="H330" s="38"/>
      <c r="I330" s="38"/>
      <c r="J330" s="41"/>
      <c r="K330" s="38"/>
      <c r="L330" s="38"/>
      <c r="M330" s="38"/>
      <c r="N330" s="38"/>
      <c r="O330" s="38"/>
      <c r="P330" s="38"/>
      <c r="Q330" s="38"/>
      <c r="R330" s="38"/>
      <c r="S330" s="38"/>
      <c r="T330" s="38"/>
      <c r="U330" s="38"/>
      <c r="V330" s="38"/>
      <c r="W330" s="38"/>
      <c r="X330" s="38"/>
      <c r="Y330" s="38"/>
      <c r="Z330" s="38"/>
    </row>
    <row r="331" spans="1:26" ht="12.75" customHeight="1" x14ac:dyDescent="0.2">
      <c r="A331" s="38"/>
      <c r="B331" s="39"/>
      <c r="C331" s="40"/>
      <c r="D331" s="38"/>
      <c r="E331" s="38"/>
      <c r="F331" s="38"/>
      <c r="G331" s="38"/>
      <c r="H331" s="38"/>
      <c r="I331" s="38"/>
      <c r="J331" s="41"/>
      <c r="K331" s="38"/>
      <c r="L331" s="38"/>
      <c r="M331" s="38"/>
      <c r="N331" s="38"/>
      <c r="O331" s="38"/>
      <c r="P331" s="38"/>
      <c r="Q331" s="38"/>
      <c r="R331" s="38"/>
      <c r="S331" s="38"/>
      <c r="T331" s="38"/>
      <c r="U331" s="38"/>
      <c r="V331" s="38"/>
      <c r="W331" s="38"/>
      <c r="X331" s="38"/>
      <c r="Y331" s="38"/>
      <c r="Z331" s="38"/>
    </row>
    <row r="332" spans="1:26" ht="12.75" customHeight="1" x14ac:dyDescent="0.2">
      <c r="A332" s="38"/>
      <c r="B332" s="39"/>
      <c r="C332" s="40"/>
      <c r="D332" s="38"/>
      <c r="E332" s="38"/>
      <c r="F332" s="38"/>
      <c r="G332" s="38"/>
      <c r="H332" s="38"/>
      <c r="I332" s="38"/>
      <c r="J332" s="41"/>
      <c r="K332" s="38"/>
      <c r="L332" s="38"/>
      <c r="M332" s="38"/>
      <c r="N332" s="38"/>
      <c r="O332" s="38"/>
      <c r="P332" s="38"/>
      <c r="Q332" s="38"/>
      <c r="R332" s="38"/>
      <c r="S332" s="38"/>
      <c r="T332" s="38"/>
      <c r="U332" s="38"/>
      <c r="V332" s="38"/>
      <c r="W332" s="38"/>
      <c r="X332" s="38"/>
      <c r="Y332" s="38"/>
      <c r="Z332" s="38"/>
    </row>
    <row r="333" spans="1:26" ht="12.75" customHeight="1" x14ac:dyDescent="0.2">
      <c r="A333" s="38"/>
      <c r="B333" s="39"/>
      <c r="C333" s="40"/>
      <c r="D333" s="38"/>
      <c r="E333" s="38"/>
      <c r="F333" s="38"/>
      <c r="G333" s="38"/>
      <c r="H333" s="38"/>
      <c r="I333" s="38"/>
      <c r="J333" s="41"/>
      <c r="K333" s="38"/>
      <c r="L333" s="38"/>
      <c r="M333" s="38"/>
      <c r="N333" s="38"/>
      <c r="O333" s="38"/>
      <c r="P333" s="38"/>
      <c r="Q333" s="38"/>
      <c r="R333" s="38"/>
      <c r="S333" s="38"/>
      <c r="T333" s="38"/>
      <c r="U333" s="38"/>
      <c r="V333" s="38"/>
      <c r="W333" s="38"/>
      <c r="X333" s="38"/>
      <c r="Y333" s="38"/>
      <c r="Z333" s="38"/>
    </row>
    <row r="334" spans="1:26" ht="12.75" customHeight="1" x14ac:dyDescent="0.2">
      <c r="A334" s="38"/>
      <c r="B334" s="39"/>
      <c r="C334" s="40"/>
      <c r="D334" s="38"/>
      <c r="E334" s="38"/>
      <c r="F334" s="38"/>
      <c r="G334" s="38"/>
      <c r="H334" s="38"/>
      <c r="I334" s="38"/>
      <c r="J334" s="41"/>
      <c r="K334" s="38"/>
      <c r="L334" s="38"/>
      <c r="M334" s="38"/>
      <c r="N334" s="38"/>
      <c r="O334" s="38"/>
      <c r="P334" s="38"/>
      <c r="Q334" s="38"/>
      <c r="R334" s="38"/>
      <c r="S334" s="38"/>
      <c r="T334" s="38"/>
      <c r="U334" s="38"/>
      <c r="V334" s="38"/>
      <c r="W334" s="38"/>
      <c r="X334" s="38"/>
      <c r="Y334" s="38"/>
      <c r="Z334" s="38"/>
    </row>
    <row r="335" spans="1:26" ht="12.75" customHeight="1" x14ac:dyDescent="0.2">
      <c r="A335" s="38"/>
      <c r="B335" s="39"/>
      <c r="C335" s="40"/>
      <c r="D335" s="38"/>
      <c r="E335" s="38"/>
      <c r="F335" s="38"/>
      <c r="G335" s="38"/>
      <c r="H335" s="38"/>
      <c r="I335" s="38"/>
      <c r="J335" s="41"/>
      <c r="K335" s="38"/>
      <c r="L335" s="38"/>
      <c r="M335" s="38"/>
      <c r="N335" s="38"/>
      <c r="O335" s="38"/>
      <c r="P335" s="38"/>
      <c r="Q335" s="38"/>
      <c r="R335" s="38"/>
      <c r="S335" s="38"/>
      <c r="T335" s="38"/>
      <c r="U335" s="38"/>
      <c r="V335" s="38"/>
      <c r="W335" s="38"/>
      <c r="X335" s="38"/>
      <c r="Y335" s="38"/>
      <c r="Z335" s="38"/>
    </row>
    <row r="336" spans="1:26" ht="12.75" customHeight="1" x14ac:dyDescent="0.2">
      <c r="A336" s="38"/>
      <c r="B336" s="39"/>
      <c r="C336" s="40"/>
      <c r="D336" s="38"/>
      <c r="E336" s="38"/>
      <c r="F336" s="38"/>
      <c r="G336" s="38"/>
      <c r="H336" s="38"/>
      <c r="I336" s="38"/>
      <c r="J336" s="41"/>
      <c r="K336" s="38"/>
      <c r="L336" s="38"/>
      <c r="M336" s="38"/>
      <c r="N336" s="38"/>
      <c r="O336" s="38"/>
      <c r="P336" s="38"/>
      <c r="Q336" s="38"/>
      <c r="R336" s="38"/>
      <c r="S336" s="38"/>
      <c r="T336" s="38"/>
      <c r="U336" s="38"/>
      <c r="V336" s="38"/>
      <c r="W336" s="38"/>
      <c r="X336" s="38"/>
      <c r="Y336" s="38"/>
      <c r="Z336" s="38"/>
    </row>
    <row r="337" spans="1:26" ht="12.75" customHeight="1" x14ac:dyDescent="0.2">
      <c r="A337" s="38"/>
      <c r="B337" s="39"/>
      <c r="C337" s="40"/>
      <c r="D337" s="38"/>
      <c r="E337" s="38"/>
      <c r="F337" s="38"/>
      <c r="G337" s="38"/>
      <c r="H337" s="38"/>
      <c r="I337" s="38"/>
      <c r="J337" s="41"/>
      <c r="K337" s="38"/>
      <c r="L337" s="38"/>
      <c r="M337" s="38"/>
      <c r="N337" s="38"/>
      <c r="O337" s="38"/>
      <c r="P337" s="38"/>
      <c r="Q337" s="38"/>
      <c r="R337" s="38"/>
      <c r="S337" s="38"/>
      <c r="T337" s="38"/>
      <c r="U337" s="38"/>
      <c r="V337" s="38"/>
      <c r="W337" s="38"/>
      <c r="X337" s="38"/>
      <c r="Y337" s="38"/>
      <c r="Z337" s="38"/>
    </row>
    <row r="338" spans="1:26" ht="12.75" customHeight="1" x14ac:dyDescent="0.2">
      <c r="A338" s="38"/>
      <c r="B338" s="39"/>
      <c r="C338" s="40"/>
      <c r="D338" s="38"/>
      <c r="E338" s="38"/>
      <c r="F338" s="38"/>
      <c r="G338" s="38"/>
      <c r="H338" s="38"/>
      <c r="I338" s="38"/>
      <c r="J338" s="41"/>
      <c r="K338" s="38"/>
      <c r="L338" s="38"/>
      <c r="M338" s="38"/>
      <c r="N338" s="38"/>
      <c r="O338" s="38"/>
      <c r="P338" s="38"/>
      <c r="Q338" s="38"/>
      <c r="R338" s="38"/>
      <c r="S338" s="38"/>
      <c r="T338" s="38"/>
      <c r="U338" s="38"/>
      <c r="V338" s="38"/>
      <c r="W338" s="38"/>
      <c r="X338" s="38"/>
      <c r="Y338" s="38"/>
      <c r="Z338" s="38"/>
    </row>
    <row r="339" spans="1:26" ht="12.75" customHeight="1" x14ac:dyDescent="0.2">
      <c r="A339" s="38"/>
      <c r="B339" s="39"/>
      <c r="C339" s="40"/>
      <c r="D339" s="38"/>
      <c r="E339" s="38"/>
      <c r="F339" s="38"/>
      <c r="G339" s="38"/>
      <c r="H339" s="38"/>
      <c r="I339" s="38"/>
      <c r="J339" s="41"/>
      <c r="K339" s="38"/>
      <c r="L339" s="38"/>
      <c r="M339" s="38"/>
      <c r="N339" s="38"/>
      <c r="O339" s="38"/>
      <c r="P339" s="38"/>
      <c r="Q339" s="38"/>
      <c r="R339" s="38"/>
      <c r="S339" s="38"/>
      <c r="T339" s="38"/>
      <c r="U339" s="38"/>
      <c r="V339" s="38"/>
      <c r="W339" s="38"/>
      <c r="X339" s="38"/>
      <c r="Y339" s="38"/>
      <c r="Z339" s="38"/>
    </row>
    <row r="340" spans="1:26" ht="12.75" customHeight="1" x14ac:dyDescent="0.2">
      <c r="A340" s="38"/>
      <c r="B340" s="39"/>
      <c r="C340" s="40"/>
      <c r="D340" s="38"/>
      <c r="E340" s="38"/>
      <c r="F340" s="38"/>
      <c r="G340" s="38"/>
      <c r="H340" s="38"/>
      <c r="I340" s="38"/>
      <c r="J340" s="41"/>
      <c r="K340" s="38"/>
      <c r="L340" s="38"/>
      <c r="M340" s="38"/>
      <c r="N340" s="38"/>
      <c r="O340" s="38"/>
      <c r="P340" s="38"/>
      <c r="Q340" s="38"/>
      <c r="R340" s="38"/>
      <c r="S340" s="38"/>
      <c r="T340" s="38"/>
      <c r="U340" s="38"/>
      <c r="V340" s="38"/>
      <c r="W340" s="38"/>
      <c r="X340" s="38"/>
      <c r="Y340" s="38"/>
      <c r="Z340" s="38"/>
    </row>
    <row r="341" spans="1:26" ht="12.75" customHeight="1" x14ac:dyDescent="0.2">
      <c r="A341" s="38"/>
      <c r="B341" s="39"/>
      <c r="C341" s="40"/>
      <c r="D341" s="38"/>
      <c r="E341" s="38"/>
      <c r="F341" s="38"/>
      <c r="G341" s="38"/>
      <c r="H341" s="38"/>
      <c r="I341" s="38"/>
      <c r="J341" s="41"/>
      <c r="K341" s="38"/>
      <c r="L341" s="38"/>
      <c r="M341" s="38"/>
      <c r="N341" s="38"/>
      <c r="O341" s="38"/>
      <c r="P341" s="38"/>
      <c r="Q341" s="38"/>
      <c r="R341" s="38"/>
      <c r="S341" s="38"/>
      <c r="T341" s="38"/>
      <c r="U341" s="38"/>
      <c r="V341" s="38"/>
      <c r="W341" s="38"/>
      <c r="X341" s="38"/>
      <c r="Y341" s="38"/>
      <c r="Z341" s="38"/>
    </row>
    <row r="342" spans="1:26" ht="12.75" customHeight="1" x14ac:dyDescent="0.2">
      <c r="A342" s="38"/>
      <c r="B342" s="39"/>
      <c r="C342" s="40"/>
      <c r="D342" s="38"/>
      <c r="E342" s="38"/>
      <c r="F342" s="38"/>
      <c r="G342" s="38"/>
      <c r="H342" s="38"/>
      <c r="I342" s="38"/>
      <c r="J342" s="41"/>
      <c r="K342" s="38"/>
      <c r="L342" s="38"/>
      <c r="M342" s="38"/>
      <c r="N342" s="38"/>
      <c r="O342" s="38"/>
      <c r="P342" s="38"/>
      <c r="Q342" s="38"/>
      <c r="R342" s="38"/>
      <c r="S342" s="38"/>
      <c r="T342" s="38"/>
      <c r="U342" s="38"/>
      <c r="V342" s="38"/>
      <c r="W342" s="38"/>
      <c r="X342" s="38"/>
      <c r="Y342" s="38"/>
      <c r="Z342" s="38"/>
    </row>
    <row r="343" spans="1:26" ht="12.75" customHeight="1" x14ac:dyDescent="0.2">
      <c r="A343" s="38"/>
      <c r="B343" s="39"/>
      <c r="C343" s="40"/>
      <c r="D343" s="38"/>
      <c r="E343" s="38"/>
      <c r="F343" s="38"/>
      <c r="G343" s="38"/>
      <c r="H343" s="38"/>
      <c r="I343" s="38"/>
      <c r="J343" s="41"/>
      <c r="K343" s="38"/>
      <c r="L343" s="38"/>
      <c r="M343" s="38"/>
      <c r="N343" s="38"/>
      <c r="O343" s="38"/>
      <c r="P343" s="38"/>
      <c r="Q343" s="38"/>
      <c r="R343" s="38"/>
      <c r="S343" s="38"/>
      <c r="T343" s="38"/>
      <c r="U343" s="38"/>
      <c r="V343" s="38"/>
      <c r="W343" s="38"/>
      <c r="X343" s="38"/>
      <c r="Y343" s="38"/>
      <c r="Z343" s="38"/>
    </row>
    <row r="344" spans="1:26" ht="12.75" customHeight="1" x14ac:dyDescent="0.2">
      <c r="A344" s="38"/>
      <c r="B344" s="39"/>
      <c r="C344" s="40"/>
      <c r="D344" s="38"/>
      <c r="E344" s="38"/>
      <c r="F344" s="38"/>
      <c r="G344" s="38"/>
      <c r="H344" s="38"/>
      <c r="I344" s="38"/>
      <c r="J344" s="41"/>
      <c r="K344" s="38"/>
      <c r="L344" s="38"/>
      <c r="M344" s="38"/>
      <c r="N344" s="38"/>
      <c r="O344" s="38"/>
      <c r="P344" s="38"/>
      <c r="Q344" s="38"/>
      <c r="R344" s="38"/>
      <c r="S344" s="38"/>
      <c r="T344" s="38"/>
      <c r="U344" s="38"/>
      <c r="V344" s="38"/>
      <c r="W344" s="38"/>
      <c r="X344" s="38"/>
      <c r="Y344" s="38"/>
      <c r="Z344" s="38"/>
    </row>
    <row r="345" spans="1:26" ht="12.75" customHeight="1" x14ac:dyDescent="0.2">
      <c r="A345" s="38"/>
      <c r="B345" s="39"/>
      <c r="C345" s="40"/>
      <c r="D345" s="38"/>
      <c r="E345" s="38"/>
      <c r="F345" s="38"/>
      <c r="G345" s="38"/>
      <c r="H345" s="38"/>
      <c r="I345" s="38"/>
      <c r="J345" s="41"/>
      <c r="K345" s="38"/>
      <c r="L345" s="38"/>
      <c r="M345" s="38"/>
      <c r="N345" s="38"/>
      <c r="O345" s="38"/>
      <c r="P345" s="38"/>
      <c r="Q345" s="38"/>
      <c r="R345" s="38"/>
      <c r="S345" s="38"/>
      <c r="T345" s="38"/>
      <c r="U345" s="38"/>
      <c r="V345" s="38"/>
      <c r="W345" s="38"/>
      <c r="X345" s="38"/>
      <c r="Y345" s="38"/>
      <c r="Z345" s="38"/>
    </row>
    <row r="346" spans="1:26" ht="12.75" customHeight="1" x14ac:dyDescent="0.2">
      <c r="A346" s="38"/>
      <c r="B346" s="39"/>
      <c r="C346" s="40"/>
      <c r="D346" s="38"/>
      <c r="E346" s="38"/>
      <c r="F346" s="38"/>
      <c r="G346" s="38"/>
      <c r="H346" s="38"/>
      <c r="I346" s="38"/>
      <c r="J346" s="41"/>
      <c r="K346" s="38"/>
      <c r="L346" s="38"/>
      <c r="M346" s="38"/>
      <c r="N346" s="38"/>
      <c r="O346" s="38"/>
      <c r="P346" s="38"/>
      <c r="Q346" s="38"/>
      <c r="R346" s="38"/>
      <c r="S346" s="38"/>
      <c r="T346" s="38"/>
      <c r="U346" s="38"/>
      <c r="V346" s="38"/>
      <c r="W346" s="38"/>
      <c r="X346" s="38"/>
      <c r="Y346" s="38"/>
      <c r="Z346" s="38"/>
    </row>
    <row r="347" spans="1:26" ht="12.75" customHeight="1" x14ac:dyDescent="0.2">
      <c r="A347" s="38"/>
      <c r="B347" s="39"/>
      <c r="C347" s="40"/>
      <c r="D347" s="38"/>
      <c r="E347" s="38"/>
      <c r="F347" s="38"/>
      <c r="G347" s="38"/>
      <c r="H347" s="38"/>
      <c r="I347" s="38"/>
      <c r="J347" s="41"/>
      <c r="K347" s="38"/>
      <c r="L347" s="38"/>
      <c r="M347" s="38"/>
      <c r="N347" s="38"/>
      <c r="O347" s="38"/>
      <c r="P347" s="38"/>
      <c r="Q347" s="38"/>
      <c r="R347" s="38"/>
      <c r="S347" s="38"/>
      <c r="T347" s="38"/>
      <c r="U347" s="38"/>
      <c r="V347" s="38"/>
      <c r="W347" s="38"/>
      <c r="X347" s="38"/>
      <c r="Y347" s="38"/>
      <c r="Z347" s="38"/>
    </row>
    <row r="348" spans="1:26" ht="12.75" customHeight="1" x14ac:dyDescent="0.2">
      <c r="A348" s="38"/>
      <c r="B348" s="39"/>
      <c r="C348" s="40"/>
      <c r="D348" s="38"/>
      <c r="E348" s="38"/>
      <c r="F348" s="38"/>
      <c r="G348" s="38"/>
      <c r="H348" s="38"/>
      <c r="I348" s="38"/>
      <c r="J348" s="41"/>
      <c r="K348" s="38"/>
      <c r="L348" s="38"/>
      <c r="M348" s="38"/>
      <c r="N348" s="38"/>
      <c r="O348" s="38"/>
      <c r="P348" s="38"/>
      <c r="Q348" s="38"/>
      <c r="R348" s="38"/>
      <c r="S348" s="38"/>
      <c r="T348" s="38"/>
      <c r="U348" s="38"/>
      <c r="V348" s="38"/>
      <c r="W348" s="38"/>
      <c r="X348" s="38"/>
      <c r="Y348" s="38"/>
      <c r="Z348" s="38"/>
    </row>
    <row r="349" spans="1:26" ht="12.75" customHeight="1" x14ac:dyDescent="0.2">
      <c r="A349" s="38"/>
      <c r="B349" s="39"/>
      <c r="C349" s="40"/>
      <c r="D349" s="38"/>
      <c r="E349" s="38"/>
      <c r="F349" s="38"/>
      <c r="G349" s="38"/>
      <c r="H349" s="38"/>
      <c r="I349" s="38"/>
      <c r="J349" s="41"/>
      <c r="K349" s="38"/>
      <c r="L349" s="38"/>
      <c r="M349" s="38"/>
      <c r="N349" s="38"/>
      <c r="O349" s="38"/>
      <c r="P349" s="38"/>
      <c r="Q349" s="38"/>
      <c r="R349" s="38"/>
      <c r="S349" s="38"/>
      <c r="T349" s="38"/>
      <c r="U349" s="38"/>
      <c r="V349" s="38"/>
      <c r="W349" s="38"/>
      <c r="X349" s="38"/>
      <c r="Y349" s="38"/>
      <c r="Z349" s="38"/>
    </row>
    <row r="350" spans="1:26" ht="12.75" customHeight="1" x14ac:dyDescent="0.2">
      <c r="A350" s="38"/>
      <c r="B350" s="39"/>
      <c r="C350" s="40"/>
      <c r="D350" s="38"/>
      <c r="E350" s="38"/>
      <c r="F350" s="38"/>
      <c r="G350" s="38"/>
      <c r="H350" s="38"/>
      <c r="I350" s="38"/>
      <c r="J350" s="41"/>
      <c r="K350" s="38"/>
      <c r="L350" s="38"/>
      <c r="M350" s="38"/>
      <c r="N350" s="38"/>
      <c r="O350" s="38"/>
      <c r="P350" s="38"/>
      <c r="Q350" s="38"/>
      <c r="R350" s="38"/>
      <c r="S350" s="38"/>
      <c r="T350" s="38"/>
      <c r="U350" s="38"/>
      <c r="V350" s="38"/>
      <c r="W350" s="38"/>
      <c r="X350" s="38"/>
      <c r="Y350" s="38"/>
      <c r="Z350" s="38"/>
    </row>
    <row r="351" spans="1:26" ht="12.75" customHeight="1" x14ac:dyDescent="0.2">
      <c r="A351" s="38"/>
      <c r="B351" s="39"/>
      <c r="C351" s="40"/>
      <c r="D351" s="38"/>
      <c r="E351" s="38"/>
      <c r="F351" s="38"/>
      <c r="G351" s="38"/>
      <c r="H351" s="38"/>
      <c r="I351" s="38"/>
      <c r="J351" s="41"/>
      <c r="K351" s="38"/>
      <c r="L351" s="38"/>
      <c r="M351" s="38"/>
      <c r="N351" s="38"/>
      <c r="O351" s="38"/>
      <c r="P351" s="38"/>
      <c r="Q351" s="38"/>
      <c r="R351" s="38"/>
      <c r="S351" s="38"/>
      <c r="T351" s="38"/>
      <c r="U351" s="38"/>
      <c r="V351" s="38"/>
      <c r="W351" s="38"/>
      <c r="X351" s="38"/>
      <c r="Y351" s="38"/>
      <c r="Z351" s="38"/>
    </row>
    <row r="352" spans="1:26" ht="12.75" customHeight="1" x14ac:dyDescent="0.2">
      <c r="A352" s="38"/>
      <c r="B352" s="39"/>
      <c r="C352" s="40"/>
      <c r="D352" s="38"/>
      <c r="E352" s="38"/>
      <c r="F352" s="38"/>
      <c r="G352" s="38"/>
      <c r="H352" s="38"/>
      <c r="I352" s="38"/>
      <c r="J352" s="41"/>
      <c r="K352" s="38"/>
      <c r="L352" s="38"/>
      <c r="M352" s="38"/>
      <c r="N352" s="38"/>
      <c r="O352" s="38"/>
      <c r="P352" s="38"/>
      <c r="Q352" s="38"/>
      <c r="R352" s="38"/>
      <c r="S352" s="38"/>
      <c r="T352" s="38"/>
      <c r="U352" s="38"/>
      <c r="V352" s="38"/>
      <c r="W352" s="38"/>
      <c r="X352" s="38"/>
      <c r="Y352" s="38"/>
      <c r="Z352" s="38"/>
    </row>
    <row r="353" spans="1:26" ht="12.75" customHeight="1" x14ac:dyDescent="0.2">
      <c r="A353" s="38"/>
      <c r="B353" s="39"/>
      <c r="C353" s="40"/>
      <c r="D353" s="38"/>
      <c r="E353" s="38"/>
      <c r="F353" s="38"/>
      <c r="G353" s="38"/>
      <c r="H353" s="38"/>
      <c r="I353" s="38"/>
      <c r="J353" s="41"/>
      <c r="K353" s="38"/>
      <c r="L353" s="38"/>
      <c r="M353" s="38"/>
      <c r="N353" s="38"/>
      <c r="O353" s="38"/>
      <c r="P353" s="38"/>
      <c r="Q353" s="38"/>
      <c r="R353" s="38"/>
      <c r="S353" s="38"/>
      <c r="T353" s="38"/>
      <c r="U353" s="38"/>
      <c r="V353" s="38"/>
      <c r="W353" s="38"/>
      <c r="X353" s="38"/>
      <c r="Y353" s="38"/>
      <c r="Z353" s="38"/>
    </row>
    <row r="354" spans="1:26" ht="12.75" customHeight="1" x14ac:dyDescent="0.2">
      <c r="A354" s="38"/>
      <c r="B354" s="39"/>
      <c r="C354" s="40"/>
      <c r="D354" s="38"/>
      <c r="E354" s="38"/>
      <c r="F354" s="38"/>
      <c r="G354" s="38"/>
      <c r="H354" s="38"/>
      <c r="I354" s="38"/>
      <c r="J354" s="41"/>
      <c r="K354" s="38"/>
      <c r="L354" s="38"/>
      <c r="M354" s="38"/>
      <c r="N354" s="38"/>
      <c r="O354" s="38"/>
      <c r="P354" s="38"/>
      <c r="Q354" s="38"/>
      <c r="R354" s="38"/>
      <c r="S354" s="38"/>
      <c r="T354" s="38"/>
      <c r="U354" s="38"/>
      <c r="V354" s="38"/>
      <c r="W354" s="38"/>
      <c r="X354" s="38"/>
      <c r="Y354" s="38"/>
      <c r="Z354" s="38"/>
    </row>
    <row r="355" spans="1:26" ht="12.75" customHeight="1" x14ac:dyDescent="0.2">
      <c r="A355" s="38"/>
      <c r="B355" s="39"/>
      <c r="C355" s="40"/>
      <c r="D355" s="38"/>
      <c r="E355" s="38"/>
      <c r="F355" s="38"/>
      <c r="G355" s="38"/>
      <c r="H355" s="38"/>
      <c r="I355" s="38"/>
      <c r="J355" s="41"/>
      <c r="K355" s="38"/>
      <c r="L355" s="38"/>
      <c r="M355" s="38"/>
      <c r="N355" s="38"/>
      <c r="O355" s="38"/>
      <c r="P355" s="38"/>
      <c r="Q355" s="38"/>
      <c r="R355" s="38"/>
      <c r="S355" s="38"/>
      <c r="T355" s="38"/>
      <c r="U355" s="38"/>
      <c r="V355" s="38"/>
      <c r="W355" s="38"/>
      <c r="X355" s="38"/>
      <c r="Y355" s="38"/>
      <c r="Z355" s="38"/>
    </row>
    <row r="356" spans="1:26" ht="12.75" customHeight="1" x14ac:dyDescent="0.2">
      <c r="A356" s="38"/>
      <c r="B356" s="39"/>
      <c r="C356" s="40"/>
      <c r="D356" s="38"/>
      <c r="E356" s="38"/>
      <c r="F356" s="38"/>
      <c r="G356" s="38"/>
      <c r="H356" s="38"/>
      <c r="I356" s="38"/>
      <c r="J356" s="41"/>
      <c r="K356" s="38"/>
      <c r="L356" s="38"/>
      <c r="M356" s="38"/>
      <c r="N356" s="38"/>
      <c r="O356" s="38"/>
      <c r="P356" s="38"/>
      <c r="Q356" s="38"/>
      <c r="R356" s="38"/>
      <c r="S356" s="38"/>
      <c r="T356" s="38"/>
      <c r="U356" s="38"/>
      <c r="V356" s="38"/>
      <c r="W356" s="38"/>
      <c r="X356" s="38"/>
      <c r="Y356" s="38"/>
      <c r="Z356" s="38"/>
    </row>
    <row r="357" spans="1:26" ht="12.75" customHeight="1" x14ac:dyDescent="0.2">
      <c r="A357" s="38"/>
      <c r="B357" s="39"/>
      <c r="C357" s="40"/>
      <c r="D357" s="38"/>
      <c r="E357" s="38"/>
      <c r="F357" s="38"/>
      <c r="G357" s="38"/>
      <c r="H357" s="38"/>
      <c r="I357" s="38"/>
      <c r="J357" s="41"/>
      <c r="K357" s="38"/>
      <c r="L357" s="38"/>
      <c r="M357" s="38"/>
      <c r="N357" s="38"/>
      <c r="O357" s="38"/>
      <c r="P357" s="38"/>
      <c r="Q357" s="38"/>
      <c r="R357" s="38"/>
      <c r="S357" s="38"/>
      <c r="T357" s="38"/>
      <c r="U357" s="38"/>
      <c r="V357" s="38"/>
      <c r="W357" s="38"/>
      <c r="X357" s="38"/>
      <c r="Y357" s="38"/>
      <c r="Z357" s="38"/>
    </row>
    <row r="358" spans="1:26" ht="12.75" customHeight="1" x14ac:dyDescent="0.2">
      <c r="A358" s="38"/>
      <c r="B358" s="39"/>
      <c r="C358" s="40"/>
      <c r="D358" s="38"/>
      <c r="E358" s="38"/>
      <c r="F358" s="38"/>
      <c r="G358" s="38"/>
      <c r="H358" s="38"/>
      <c r="I358" s="38"/>
      <c r="J358" s="41"/>
      <c r="K358" s="38"/>
      <c r="L358" s="38"/>
      <c r="M358" s="38"/>
      <c r="N358" s="38"/>
      <c r="O358" s="38"/>
      <c r="P358" s="38"/>
      <c r="Q358" s="38"/>
      <c r="R358" s="38"/>
      <c r="S358" s="38"/>
      <c r="T358" s="38"/>
      <c r="U358" s="38"/>
      <c r="V358" s="38"/>
      <c r="W358" s="38"/>
      <c r="X358" s="38"/>
      <c r="Y358" s="38"/>
      <c r="Z358" s="38"/>
    </row>
    <row r="359" spans="1:26" ht="12.75" customHeight="1" x14ac:dyDescent="0.2">
      <c r="A359" s="38"/>
      <c r="B359" s="39"/>
      <c r="C359" s="40"/>
      <c r="D359" s="38"/>
      <c r="E359" s="38"/>
      <c r="F359" s="38"/>
      <c r="G359" s="38"/>
      <c r="H359" s="38"/>
      <c r="I359" s="38"/>
      <c r="J359" s="41"/>
      <c r="K359" s="38"/>
      <c r="L359" s="38"/>
      <c r="M359" s="38"/>
      <c r="N359" s="38"/>
      <c r="O359" s="38"/>
      <c r="P359" s="38"/>
      <c r="Q359" s="38"/>
      <c r="R359" s="38"/>
      <c r="S359" s="38"/>
      <c r="T359" s="38"/>
      <c r="U359" s="38"/>
      <c r="V359" s="38"/>
      <c r="W359" s="38"/>
      <c r="X359" s="38"/>
      <c r="Y359" s="38"/>
      <c r="Z359" s="38"/>
    </row>
    <row r="360" spans="1:26" ht="12.75" customHeight="1" x14ac:dyDescent="0.2">
      <c r="A360" s="38"/>
      <c r="B360" s="39"/>
      <c r="C360" s="40"/>
      <c r="D360" s="38"/>
      <c r="E360" s="38"/>
      <c r="F360" s="38"/>
      <c r="G360" s="38"/>
      <c r="H360" s="38"/>
      <c r="I360" s="38"/>
      <c r="J360" s="41"/>
      <c r="K360" s="38"/>
      <c r="L360" s="38"/>
      <c r="M360" s="38"/>
      <c r="N360" s="38"/>
      <c r="O360" s="38"/>
      <c r="P360" s="38"/>
      <c r="Q360" s="38"/>
      <c r="R360" s="38"/>
      <c r="S360" s="38"/>
      <c r="T360" s="38"/>
      <c r="U360" s="38"/>
      <c r="V360" s="38"/>
      <c r="W360" s="38"/>
      <c r="X360" s="38"/>
      <c r="Y360" s="38"/>
      <c r="Z360" s="38"/>
    </row>
    <row r="361" spans="1:26" ht="12.75" customHeight="1" x14ac:dyDescent="0.2">
      <c r="A361" s="38"/>
      <c r="B361" s="39"/>
      <c r="C361" s="40"/>
      <c r="D361" s="38"/>
      <c r="E361" s="38"/>
      <c r="F361" s="38"/>
      <c r="G361" s="38"/>
      <c r="H361" s="38"/>
      <c r="I361" s="38"/>
      <c r="J361" s="41"/>
      <c r="K361" s="38"/>
      <c r="L361" s="38"/>
      <c r="M361" s="38"/>
      <c r="N361" s="38"/>
      <c r="O361" s="38"/>
      <c r="P361" s="38"/>
      <c r="Q361" s="38"/>
      <c r="R361" s="38"/>
      <c r="S361" s="38"/>
      <c r="T361" s="38"/>
      <c r="U361" s="38"/>
      <c r="V361" s="38"/>
      <c r="W361" s="38"/>
      <c r="X361" s="38"/>
      <c r="Y361" s="38"/>
      <c r="Z361" s="38"/>
    </row>
    <row r="362" spans="1:26" ht="12.75" customHeight="1" x14ac:dyDescent="0.2">
      <c r="A362" s="38"/>
      <c r="B362" s="39"/>
      <c r="C362" s="40"/>
      <c r="D362" s="38"/>
      <c r="E362" s="38"/>
      <c r="F362" s="38"/>
      <c r="G362" s="38"/>
      <c r="H362" s="38"/>
      <c r="I362" s="38"/>
      <c r="J362" s="41"/>
      <c r="K362" s="38"/>
      <c r="L362" s="38"/>
      <c r="M362" s="38"/>
      <c r="N362" s="38"/>
      <c r="O362" s="38"/>
      <c r="P362" s="38"/>
      <c r="Q362" s="38"/>
      <c r="R362" s="38"/>
      <c r="S362" s="38"/>
      <c r="T362" s="38"/>
      <c r="U362" s="38"/>
      <c r="V362" s="38"/>
      <c r="W362" s="38"/>
      <c r="X362" s="38"/>
      <c r="Y362" s="38"/>
      <c r="Z362" s="38"/>
    </row>
    <row r="363" spans="1:26" ht="12.75" customHeight="1" x14ac:dyDescent="0.2">
      <c r="A363" s="38"/>
      <c r="B363" s="39"/>
      <c r="C363" s="40"/>
      <c r="D363" s="38"/>
      <c r="E363" s="38"/>
      <c r="F363" s="38"/>
      <c r="G363" s="38"/>
      <c r="H363" s="38"/>
      <c r="I363" s="38"/>
      <c r="J363" s="41"/>
      <c r="K363" s="38"/>
      <c r="L363" s="38"/>
      <c r="M363" s="38"/>
      <c r="N363" s="38"/>
      <c r="O363" s="38"/>
      <c r="P363" s="38"/>
      <c r="Q363" s="38"/>
      <c r="R363" s="38"/>
      <c r="S363" s="38"/>
      <c r="T363" s="38"/>
      <c r="U363" s="38"/>
      <c r="V363" s="38"/>
      <c r="W363" s="38"/>
      <c r="X363" s="38"/>
      <c r="Y363" s="38"/>
      <c r="Z363" s="38"/>
    </row>
    <row r="364" spans="1:26" ht="12.75" customHeight="1" x14ac:dyDescent="0.2">
      <c r="A364" s="38"/>
      <c r="B364" s="39"/>
      <c r="C364" s="40"/>
      <c r="D364" s="38"/>
      <c r="E364" s="38"/>
      <c r="F364" s="38"/>
      <c r="G364" s="38"/>
      <c r="H364" s="38"/>
      <c r="I364" s="38"/>
      <c r="J364" s="41"/>
      <c r="K364" s="38"/>
      <c r="L364" s="38"/>
      <c r="M364" s="38"/>
      <c r="N364" s="38"/>
      <c r="O364" s="38"/>
      <c r="P364" s="38"/>
      <c r="Q364" s="38"/>
      <c r="R364" s="38"/>
      <c r="S364" s="38"/>
      <c r="T364" s="38"/>
      <c r="U364" s="38"/>
      <c r="V364" s="38"/>
      <c r="W364" s="38"/>
      <c r="X364" s="38"/>
      <c r="Y364" s="38"/>
      <c r="Z364" s="38"/>
    </row>
    <row r="365" spans="1:26" ht="15.75" customHeight="1" x14ac:dyDescent="0.2"/>
    <row r="366" spans="1:26" ht="15.75" customHeight="1" x14ac:dyDescent="0.2"/>
    <row r="367" spans="1:26" ht="15.75" customHeight="1" x14ac:dyDescent="0.2"/>
    <row r="368" spans="1:26"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23" priority="1" operator="equal">
      <formula>$I$15</formula>
    </cfRule>
  </conditionalFormatting>
  <conditionalFormatting sqref="C15">
    <cfRule type="cellIs" dxfId="22" priority="2" operator="equal">
      <formula>$I$15</formula>
    </cfRule>
  </conditionalFormatting>
  <hyperlinks>
    <hyperlink ref="R69" r:id="rId1"/>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Z1000"/>
  <sheetViews>
    <sheetView showGridLines="0" topLeftCell="F40" zoomScale="78" zoomScaleNormal="78" workbookViewId="0">
      <selection activeCell="I43" sqref="I43:I49"/>
    </sheetView>
  </sheetViews>
  <sheetFormatPr baseColWidth="10" defaultColWidth="12.5703125" defaultRowHeight="15" customHeight="1" x14ac:dyDescent="0.2"/>
  <cols>
    <col min="1" max="1" width="11.7109375" customWidth="1"/>
    <col min="2" max="2" width="12" customWidth="1"/>
    <col min="3" max="3" width="42.5703125" customWidth="1"/>
    <col min="4" max="4" width="36.140625" customWidth="1"/>
    <col min="5" max="5" width="41.140625" customWidth="1"/>
    <col min="6" max="6" width="8.140625" customWidth="1"/>
    <col min="7" max="7" width="3.5703125" customWidth="1"/>
    <col min="8" max="8" width="54.7109375" customWidth="1"/>
    <col min="9" max="9" width="134.2851562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x14ac:dyDescent="0.3">
      <c r="A1" s="101"/>
      <c r="B1" s="101"/>
      <c r="C1" s="101"/>
      <c r="D1" s="101"/>
      <c r="E1" s="101"/>
      <c r="F1" s="101"/>
      <c r="G1" s="101"/>
      <c r="H1" s="101"/>
      <c r="I1" s="101"/>
      <c r="J1" s="101"/>
      <c r="K1" s="101"/>
      <c r="L1" s="102"/>
      <c r="M1" s="102"/>
      <c r="N1" s="103"/>
      <c r="O1" s="104"/>
      <c r="P1" s="101"/>
      <c r="Q1" s="101"/>
      <c r="R1" s="101"/>
      <c r="S1" s="101"/>
      <c r="T1" s="101"/>
      <c r="U1" s="101"/>
      <c r="V1" s="101"/>
      <c r="W1" s="101"/>
      <c r="X1" s="101"/>
      <c r="Y1" s="101"/>
      <c r="Z1" s="101"/>
    </row>
    <row r="2" spans="1:26" ht="16.5" x14ac:dyDescent="0.3">
      <c r="A2" s="101"/>
      <c r="B2" s="101"/>
      <c r="C2" s="101"/>
      <c r="D2" s="101"/>
      <c r="E2" s="101"/>
      <c r="F2" s="101"/>
      <c r="G2" s="101"/>
      <c r="H2" s="101"/>
      <c r="I2" s="101"/>
      <c r="J2" s="101"/>
      <c r="K2" s="101"/>
      <c r="L2" s="102"/>
      <c r="M2" s="102"/>
      <c r="N2" s="103"/>
      <c r="O2" s="104"/>
      <c r="P2" s="101"/>
      <c r="Q2" s="101"/>
      <c r="R2" s="101"/>
      <c r="S2" s="101"/>
      <c r="T2" s="101"/>
      <c r="U2" s="101"/>
      <c r="V2" s="101"/>
      <c r="W2" s="101"/>
      <c r="X2" s="101"/>
      <c r="Y2" s="101"/>
      <c r="Z2" s="101"/>
    </row>
    <row r="3" spans="1:26" ht="16.5" x14ac:dyDescent="0.3">
      <c r="A3" s="101"/>
      <c r="B3" s="101"/>
      <c r="C3" s="101"/>
      <c r="D3" s="101"/>
      <c r="E3" s="101"/>
      <c r="F3" s="101"/>
      <c r="G3" s="101"/>
      <c r="H3" s="101"/>
      <c r="I3" s="101"/>
      <c r="J3" s="101"/>
      <c r="K3" s="101"/>
      <c r="L3" s="102"/>
      <c r="M3" s="102"/>
      <c r="N3" s="103"/>
      <c r="O3" s="104"/>
      <c r="P3" s="101"/>
      <c r="Q3" s="101"/>
      <c r="R3" s="101"/>
      <c r="S3" s="101"/>
      <c r="T3" s="101"/>
      <c r="U3" s="101"/>
      <c r="V3" s="101"/>
      <c r="W3" s="101"/>
      <c r="X3" s="101"/>
      <c r="Y3" s="101"/>
      <c r="Z3" s="101"/>
    </row>
    <row r="4" spans="1:26" ht="9.75" customHeight="1" x14ac:dyDescent="0.3">
      <c r="A4" s="101"/>
      <c r="B4" s="101"/>
      <c r="C4" s="101"/>
      <c r="D4" s="101"/>
      <c r="E4" s="101"/>
      <c r="F4" s="101"/>
      <c r="G4" s="101"/>
      <c r="H4" s="101"/>
      <c r="I4" s="101"/>
      <c r="J4" s="101"/>
      <c r="K4" s="101"/>
      <c r="L4" s="102"/>
      <c r="M4" s="102"/>
      <c r="N4" s="103"/>
      <c r="O4" s="104"/>
      <c r="P4" s="101"/>
      <c r="Q4" s="101"/>
      <c r="R4" s="101"/>
      <c r="S4" s="101"/>
      <c r="T4" s="101"/>
      <c r="U4" s="101"/>
      <c r="V4" s="101"/>
      <c r="W4" s="101"/>
      <c r="X4" s="101"/>
      <c r="Y4" s="101"/>
      <c r="Z4" s="101"/>
    </row>
    <row r="5" spans="1:26" ht="9.75" customHeight="1" x14ac:dyDescent="0.3">
      <c r="A5" s="101"/>
      <c r="B5" s="101"/>
      <c r="C5" s="101"/>
      <c r="D5" s="101"/>
      <c r="E5" s="101"/>
      <c r="F5" s="101"/>
      <c r="G5" s="101"/>
      <c r="H5" s="101"/>
      <c r="I5" s="101"/>
      <c r="J5" s="101"/>
      <c r="K5" s="101"/>
      <c r="L5" s="102"/>
      <c r="M5" s="102"/>
      <c r="N5" s="103"/>
      <c r="O5" s="104"/>
      <c r="P5" s="101"/>
      <c r="Q5" s="101"/>
      <c r="R5" s="101"/>
      <c r="S5" s="101"/>
      <c r="T5" s="101"/>
      <c r="U5" s="101"/>
      <c r="V5" s="101"/>
      <c r="W5" s="101"/>
      <c r="X5" s="101"/>
      <c r="Y5" s="101"/>
      <c r="Z5" s="101"/>
    </row>
    <row r="6" spans="1:26" ht="9.75" customHeight="1" x14ac:dyDescent="0.3">
      <c r="A6" s="101"/>
      <c r="B6" s="101"/>
      <c r="C6" s="101"/>
      <c r="D6" s="101"/>
      <c r="E6" s="101"/>
      <c r="F6" s="101"/>
      <c r="G6" s="101"/>
      <c r="H6" s="101"/>
      <c r="I6" s="101"/>
      <c r="J6" s="101"/>
      <c r="K6" s="101"/>
      <c r="L6" s="102"/>
      <c r="M6" s="102"/>
      <c r="N6" s="103"/>
      <c r="O6" s="104"/>
      <c r="P6" s="101"/>
      <c r="Q6" s="101"/>
      <c r="R6" s="101"/>
      <c r="S6" s="101"/>
      <c r="T6" s="101"/>
      <c r="U6" s="101"/>
      <c r="V6" s="101"/>
      <c r="W6" s="101"/>
      <c r="X6" s="101"/>
      <c r="Y6" s="101"/>
      <c r="Z6" s="101"/>
    </row>
    <row r="7" spans="1:26" ht="9.75" customHeight="1" x14ac:dyDescent="0.3">
      <c r="A7" s="101"/>
      <c r="B7" s="101"/>
      <c r="C7" s="101"/>
      <c r="D7" s="101"/>
      <c r="E7" s="101"/>
      <c r="F7" s="101"/>
      <c r="G7" s="101"/>
      <c r="H7" s="101"/>
      <c r="I7" s="101"/>
      <c r="J7" s="101"/>
      <c r="K7" s="101"/>
      <c r="L7" s="102"/>
      <c r="M7" s="102"/>
      <c r="N7" s="103"/>
      <c r="O7" s="104"/>
      <c r="P7" s="101"/>
      <c r="Q7" s="101"/>
      <c r="R7" s="101"/>
      <c r="S7" s="101"/>
      <c r="T7" s="101"/>
      <c r="U7" s="101"/>
      <c r="V7" s="101"/>
      <c r="W7" s="101"/>
      <c r="X7" s="101"/>
      <c r="Y7" s="101"/>
      <c r="Z7" s="101"/>
    </row>
    <row r="8" spans="1:26" ht="9.75" customHeight="1" x14ac:dyDescent="0.3">
      <c r="A8" s="101"/>
      <c r="B8" s="101"/>
      <c r="C8" s="101"/>
      <c r="D8" s="101"/>
      <c r="E8" s="101"/>
      <c r="F8" s="101"/>
      <c r="G8" s="101"/>
      <c r="H8" s="101"/>
      <c r="I8" s="101"/>
      <c r="J8" s="101"/>
      <c r="K8" s="101"/>
      <c r="L8" s="102"/>
      <c r="M8" s="102"/>
      <c r="N8" s="103"/>
      <c r="O8" s="104"/>
      <c r="P8" s="101"/>
      <c r="Q8" s="101"/>
      <c r="R8" s="101"/>
      <c r="S8" s="101"/>
      <c r="T8" s="101"/>
      <c r="U8" s="101"/>
      <c r="V8" s="101"/>
      <c r="W8" s="101"/>
      <c r="X8" s="101"/>
      <c r="Y8" s="101"/>
      <c r="Z8" s="101"/>
    </row>
    <row r="9" spans="1:26" ht="9.75" customHeight="1" x14ac:dyDescent="0.3">
      <c r="A9" s="101"/>
      <c r="B9" s="101"/>
      <c r="C9" s="101"/>
      <c r="D9" s="101"/>
      <c r="E9" s="101"/>
      <c r="F9" s="101"/>
      <c r="G9" s="101"/>
      <c r="H9" s="101"/>
      <c r="I9" s="101"/>
      <c r="J9" s="101"/>
      <c r="K9" s="101"/>
      <c r="L9" s="102"/>
      <c r="M9" s="102"/>
      <c r="N9" s="103"/>
      <c r="O9" s="104"/>
      <c r="P9" s="101"/>
      <c r="Q9" s="101"/>
      <c r="R9" s="101"/>
      <c r="S9" s="101"/>
      <c r="T9" s="101"/>
      <c r="U9" s="101"/>
      <c r="V9" s="101"/>
      <c r="W9" s="101"/>
      <c r="X9" s="101"/>
      <c r="Y9" s="101"/>
      <c r="Z9" s="101"/>
    </row>
    <row r="10" spans="1:26" ht="9.75" customHeight="1" x14ac:dyDescent="0.3">
      <c r="A10" s="101"/>
      <c r="B10" s="101"/>
      <c r="C10" s="101"/>
      <c r="D10" s="101"/>
      <c r="E10" s="101"/>
      <c r="F10" s="101"/>
      <c r="G10" s="101"/>
      <c r="H10" s="101"/>
      <c r="I10" s="101"/>
      <c r="J10" s="101"/>
      <c r="K10" s="101"/>
      <c r="L10" s="102"/>
      <c r="M10" s="102"/>
      <c r="N10" s="103"/>
      <c r="O10" s="104"/>
      <c r="P10" s="101"/>
      <c r="Q10" s="101"/>
      <c r="R10" s="101"/>
      <c r="S10" s="101"/>
      <c r="T10" s="101"/>
      <c r="U10" s="101"/>
      <c r="V10" s="101"/>
      <c r="W10" s="101"/>
      <c r="X10" s="101"/>
      <c r="Y10" s="101"/>
      <c r="Z10" s="101"/>
    </row>
    <row r="11" spans="1:26" ht="9.75" customHeight="1" x14ac:dyDescent="0.3">
      <c r="A11" s="101"/>
      <c r="B11" s="101"/>
      <c r="C11" s="101"/>
      <c r="D11" s="101"/>
      <c r="E11" s="101"/>
      <c r="F11" s="101"/>
      <c r="G11" s="101"/>
      <c r="H11" s="101"/>
      <c r="I11" s="101"/>
      <c r="J11" s="101"/>
      <c r="K11" s="101"/>
      <c r="L11" s="102"/>
      <c r="M11" s="102"/>
      <c r="N11" s="103"/>
      <c r="O11" s="104"/>
      <c r="P11" s="101"/>
      <c r="Q11" s="101"/>
      <c r="R11" s="101"/>
      <c r="S11" s="101"/>
      <c r="T11" s="101"/>
      <c r="U11" s="101"/>
      <c r="V11" s="101"/>
      <c r="W11" s="101"/>
      <c r="X11" s="101"/>
      <c r="Y11" s="101"/>
      <c r="Z11" s="101"/>
    </row>
    <row r="12" spans="1:26" ht="9.75" customHeight="1" x14ac:dyDescent="0.3">
      <c r="A12" s="101"/>
      <c r="B12" s="101"/>
      <c r="C12" s="101"/>
      <c r="D12" s="101"/>
      <c r="E12" s="101"/>
      <c r="F12" s="101"/>
      <c r="G12" s="101"/>
      <c r="H12" s="101"/>
      <c r="I12" s="101"/>
      <c r="J12" s="101"/>
      <c r="K12" s="101"/>
      <c r="L12" s="102"/>
      <c r="M12" s="102"/>
      <c r="N12" s="103"/>
      <c r="O12" s="104"/>
      <c r="P12" s="101"/>
      <c r="Q12" s="101"/>
      <c r="R12" s="101"/>
      <c r="S12" s="101"/>
      <c r="T12" s="101"/>
      <c r="U12" s="101"/>
      <c r="V12" s="101"/>
      <c r="W12" s="101"/>
      <c r="X12" s="101"/>
      <c r="Y12" s="101"/>
      <c r="Z12" s="101"/>
    </row>
    <row r="13" spans="1:26" ht="9.75" customHeight="1" x14ac:dyDescent="0.3">
      <c r="A13" s="101"/>
      <c r="B13" s="101"/>
      <c r="C13" s="101"/>
      <c r="D13" s="101"/>
      <c r="E13" s="574"/>
      <c r="F13" s="575"/>
      <c r="G13" s="576"/>
      <c r="H13" s="576"/>
      <c r="I13" s="576"/>
      <c r="J13" s="577"/>
      <c r="K13" s="101"/>
      <c r="L13" s="102"/>
      <c r="M13" s="102"/>
      <c r="N13" s="103"/>
      <c r="O13" s="104"/>
      <c r="P13" s="101"/>
      <c r="Q13" s="101"/>
      <c r="R13" s="101"/>
      <c r="S13" s="101"/>
      <c r="T13" s="101"/>
      <c r="U13" s="101"/>
      <c r="V13" s="101"/>
      <c r="W13" s="101"/>
      <c r="X13" s="101"/>
      <c r="Y13" s="101"/>
      <c r="Z13" s="101"/>
    </row>
    <row r="14" spans="1:26" ht="31.5" customHeight="1" x14ac:dyDescent="0.3">
      <c r="A14" s="101"/>
      <c r="B14" s="101"/>
      <c r="C14" s="101"/>
      <c r="D14" s="101"/>
      <c r="E14" s="508"/>
      <c r="F14" s="578"/>
      <c r="G14" s="579"/>
      <c r="H14" s="579"/>
      <c r="I14" s="579"/>
      <c r="J14" s="580"/>
      <c r="K14" s="101"/>
      <c r="L14" s="102"/>
      <c r="M14" s="102"/>
      <c r="N14" s="103"/>
      <c r="O14" s="104"/>
      <c r="P14" s="101"/>
      <c r="Q14" s="101"/>
      <c r="R14" s="101"/>
      <c r="S14" s="101"/>
      <c r="T14" s="101"/>
      <c r="U14" s="101"/>
      <c r="V14" s="101"/>
      <c r="W14" s="101"/>
      <c r="X14" s="101"/>
      <c r="Y14" s="101"/>
      <c r="Z14" s="101"/>
    </row>
    <row r="15" spans="1:26" ht="24.75" customHeight="1" x14ac:dyDescent="0.3">
      <c r="A15" s="101"/>
      <c r="B15" s="101"/>
      <c r="C15" s="101"/>
      <c r="D15" s="101"/>
      <c r="E15" s="105"/>
      <c r="F15" s="581"/>
      <c r="G15" s="477"/>
      <c r="H15" s="477"/>
      <c r="I15" s="477"/>
      <c r="J15" s="461"/>
      <c r="K15" s="101"/>
      <c r="L15" s="102"/>
      <c r="M15" s="102"/>
      <c r="N15" s="103"/>
      <c r="O15" s="104"/>
      <c r="P15" s="101"/>
      <c r="Q15" s="101"/>
      <c r="R15" s="101"/>
      <c r="S15" s="101"/>
      <c r="T15" s="101"/>
      <c r="U15" s="101"/>
      <c r="V15" s="101"/>
      <c r="W15" s="101"/>
      <c r="X15" s="101"/>
      <c r="Y15" s="101"/>
      <c r="Z15" s="101"/>
    </row>
    <row r="16" spans="1:26" ht="20.25" customHeight="1" x14ac:dyDescent="0.3">
      <c r="A16" s="101"/>
      <c r="B16" s="101"/>
      <c r="C16" s="101"/>
      <c r="D16" s="101"/>
      <c r="E16" s="101"/>
      <c r="F16" s="101"/>
      <c r="G16" s="101"/>
      <c r="H16" s="101"/>
      <c r="I16" s="101"/>
      <c r="J16" s="101"/>
      <c r="K16" s="101"/>
      <c r="L16" s="102"/>
      <c r="M16" s="102"/>
      <c r="N16" s="103"/>
      <c r="O16" s="104"/>
      <c r="P16" s="101"/>
      <c r="Q16" s="101"/>
      <c r="R16" s="101"/>
      <c r="S16" s="101"/>
      <c r="T16" s="101"/>
      <c r="U16" s="101"/>
      <c r="V16" s="101"/>
      <c r="W16" s="101"/>
      <c r="X16" s="101"/>
      <c r="Y16" s="101"/>
      <c r="Z16" s="101"/>
    </row>
    <row r="17" spans="1:26" ht="9.75" customHeight="1" x14ac:dyDescent="0.3">
      <c r="A17" s="101"/>
      <c r="B17" s="101"/>
      <c r="C17" s="101"/>
      <c r="D17" s="101"/>
      <c r="E17" s="101"/>
      <c r="F17" s="101"/>
      <c r="G17" s="101"/>
      <c r="H17" s="101"/>
      <c r="I17" s="101"/>
      <c r="J17" s="101"/>
      <c r="K17" s="101"/>
      <c r="L17" s="102"/>
      <c r="M17" s="102"/>
      <c r="N17" s="103"/>
      <c r="O17" s="104"/>
      <c r="P17" s="101"/>
      <c r="Q17" s="101"/>
      <c r="R17" s="101"/>
      <c r="S17" s="101"/>
      <c r="T17" s="101"/>
      <c r="U17" s="101"/>
      <c r="V17" s="101"/>
      <c r="W17" s="101"/>
      <c r="X17" s="101"/>
      <c r="Y17" s="101"/>
      <c r="Z17" s="101"/>
    </row>
    <row r="18" spans="1:26" ht="19.5" customHeight="1" x14ac:dyDescent="0.3">
      <c r="A18" s="101"/>
      <c r="B18" s="101"/>
      <c r="C18" s="582" t="s">
        <v>145</v>
      </c>
      <c r="D18" s="477"/>
      <c r="E18" s="477"/>
      <c r="F18" s="477"/>
      <c r="G18" s="477"/>
      <c r="H18" s="477"/>
      <c r="I18" s="477"/>
      <c r="J18" s="477"/>
      <c r="K18" s="461"/>
      <c r="L18" s="102"/>
      <c r="M18" s="102"/>
      <c r="N18" s="103"/>
      <c r="O18" s="104"/>
      <c r="P18" s="101"/>
      <c r="Q18" s="101"/>
      <c r="R18" s="101"/>
      <c r="S18" s="101"/>
      <c r="T18" s="101"/>
      <c r="U18" s="101"/>
      <c r="V18" s="101"/>
      <c r="W18" s="101"/>
      <c r="X18" s="101"/>
      <c r="Y18" s="101"/>
      <c r="Z18" s="101"/>
    </row>
    <row r="19" spans="1:26" ht="60" customHeight="1" x14ac:dyDescent="0.3">
      <c r="A19" s="101"/>
      <c r="B19" s="101"/>
      <c r="C19" s="583" t="s">
        <v>146</v>
      </c>
      <c r="D19" s="477"/>
      <c r="E19" s="477"/>
      <c r="F19" s="477"/>
      <c r="G19" s="477"/>
      <c r="H19" s="477"/>
      <c r="I19" s="477"/>
      <c r="J19" s="477"/>
      <c r="K19" s="461"/>
      <c r="L19" s="102"/>
      <c r="M19" s="102"/>
      <c r="N19" s="103"/>
      <c r="O19" s="104"/>
      <c r="P19" s="101"/>
      <c r="Q19" s="101"/>
      <c r="R19" s="101"/>
      <c r="S19" s="101"/>
      <c r="T19" s="101"/>
      <c r="U19" s="101"/>
      <c r="V19" s="101"/>
      <c r="W19" s="101"/>
      <c r="X19" s="101"/>
      <c r="Y19" s="101"/>
      <c r="Z19" s="101"/>
    </row>
    <row r="20" spans="1:26" ht="9.75" customHeight="1" x14ac:dyDescent="0.3">
      <c r="A20" s="101"/>
      <c r="B20" s="106"/>
      <c r="C20" s="106"/>
      <c r="D20" s="106"/>
      <c r="E20" s="101"/>
      <c r="F20" s="107"/>
      <c r="G20" s="101"/>
      <c r="H20" s="101"/>
      <c r="I20" s="101"/>
      <c r="J20" s="101"/>
      <c r="K20" s="101"/>
      <c r="L20" s="102"/>
      <c r="M20" s="102"/>
      <c r="N20" s="103"/>
      <c r="O20" s="104"/>
      <c r="P20" s="101"/>
      <c r="Q20" s="101"/>
      <c r="R20" s="101"/>
      <c r="S20" s="101"/>
      <c r="T20" s="101"/>
      <c r="U20" s="101"/>
      <c r="V20" s="101"/>
      <c r="W20" s="101"/>
      <c r="X20" s="101"/>
      <c r="Y20" s="101"/>
      <c r="Z20" s="101"/>
    </row>
    <row r="21" spans="1:26" ht="36.75" customHeight="1" x14ac:dyDescent="0.3">
      <c r="A21" s="101"/>
      <c r="B21" s="584" t="s">
        <v>147</v>
      </c>
      <c r="C21" s="585" t="s">
        <v>148</v>
      </c>
      <c r="D21" s="598" t="s">
        <v>149</v>
      </c>
      <c r="E21" s="602" t="s">
        <v>150</v>
      </c>
      <c r="F21" s="573" t="s">
        <v>151</v>
      </c>
      <c r="G21" s="595" t="s">
        <v>152</v>
      </c>
      <c r="H21" s="596"/>
      <c r="I21" s="453"/>
      <c r="J21" s="573" t="s">
        <v>153</v>
      </c>
      <c r="K21" s="573" t="s">
        <v>154</v>
      </c>
      <c r="L21" s="541"/>
      <c r="M21" s="541"/>
      <c r="N21" s="542"/>
      <c r="O21" s="543"/>
      <c r="P21" s="101"/>
      <c r="Q21" s="101"/>
      <c r="R21" s="101"/>
      <c r="S21" s="101"/>
      <c r="T21" s="101"/>
      <c r="U21" s="101"/>
      <c r="V21" s="101"/>
      <c r="W21" s="101"/>
      <c r="X21" s="101"/>
      <c r="Y21" s="101"/>
      <c r="Z21" s="101"/>
    </row>
    <row r="22" spans="1:26" ht="29.25" customHeight="1" x14ac:dyDescent="0.3">
      <c r="A22" s="101"/>
      <c r="B22" s="488"/>
      <c r="C22" s="488"/>
      <c r="D22" s="488"/>
      <c r="E22" s="488"/>
      <c r="F22" s="488"/>
      <c r="G22" s="597" t="s">
        <v>13</v>
      </c>
      <c r="H22" s="598" t="s">
        <v>15</v>
      </c>
      <c r="I22" s="598" t="s">
        <v>155</v>
      </c>
      <c r="J22" s="488"/>
      <c r="K22" s="488"/>
      <c r="L22" s="507"/>
      <c r="M22" s="507"/>
      <c r="N22" s="507"/>
      <c r="O22" s="507"/>
      <c r="P22" s="101"/>
      <c r="Q22" s="101"/>
      <c r="R22" s="101"/>
      <c r="S22" s="101"/>
      <c r="T22" s="101"/>
      <c r="U22" s="101"/>
      <c r="V22" s="101"/>
      <c r="W22" s="101"/>
      <c r="X22" s="101"/>
      <c r="Y22" s="101"/>
      <c r="Z22" s="101"/>
    </row>
    <row r="23" spans="1:26" ht="79.5" customHeight="1" x14ac:dyDescent="0.3">
      <c r="A23" s="101"/>
      <c r="B23" s="491"/>
      <c r="C23" s="491"/>
      <c r="D23" s="491"/>
      <c r="E23" s="491"/>
      <c r="F23" s="491"/>
      <c r="G23" s="491"/>
      <c r="H23" s="491"/>
      <c r="I23" s="491"/>
      <c r="J23" s="491"/>
      <c r="K23" s="491"/>
      <c r="L23" s="508"/>
      <c r="M23" s="508"/>
      <c r="N23" s="508"/>
      <c r="O23" s="508"/>
      <c r="P23" s="101"/>
      <c r="Q23" s="101"/>
      <c r="R23" s="101"/>
      <c r="S23" s="101"/>
      <c r="T23" s="101"/>
      <c r="U23" s="101"/>
      <c r="V23" s="101"/>
      <c r="W23" s="101"/>
      <c r="X23" s="101"/>
      <c r="Y23" s="101"/>
      <c r="Z23" s="101"/>
    </row>
    <row r="24" spans="1:26" ht="247.5" customHeight="1" x14ac:dyDescent="0.3">
      <c r="A24" s="611" t="s">
        <v>156</v>
      </c>
      <c r="B24" s="614" t="str">
        <f>+LEFT(C24,3)</f>
        <v xml:space="preserve"> Ap</v>
      </c>
      <c r="C24" s="586" t="s">
        <v>157</v>
      </c>
      <c r="D24" s="586" t="s">
        <v>158</v>
      </c>
      <c r="E24" s="612" t="s">
        <v>159</v>
      </c>
      <c r="F24" s="613">
        <v>3</v>
      </c>
      <c r="G24" s="344">
        <v>1</v>
      </c>
      <c r="H24" s="406" t="s">
        <v>621</v>
      </c>
      <c r="I24" s="588" t="s">
        <v>622</v>
      </c>
      <c r="J24" s="599">
        <v>3</v>
      </c>
      <c r="K24" s="586"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587"/>
      <c r="M24" s="587"/>
      <c r="N24" s="509"/>
      <c r="O24" s="510"/>
      <c r="P24" s="101"/>
      <c r="Q24" s="101"/>
      <c r="R24" s="101"/>
      <c r="S24" s="101"/>
      <c r="T24" s="101"/>
      <c r="U24" s="101"/>
      <c r="V24" s="101"/>
      <c r="W24" s="101"/>
      <c r="X24" s="101"/>
      <c r="Y24" s="101"/>
      <c r="Z24" s="101"/>
    </row>
    <row r="25" spans="1:26" ht="33.75" customHeight="1" x14ac:dyDescent="0.3">
      <c r="A25" s="488"/>
      <c r="B25" s="488"/>
      <c r="C25" s="488"/>
      <c r="D25" s="488"/>
      <c r="E25" s="488"/>
      <c r="F25" s="488"/>
      <c r="G25" s="108">
        <v>2</v>
      </c>
      <c r="H25" s="345"/>
      <c r="I25" s="589"/>
      <c r="J25" s="600"/>
      <c r="K25" s="488"/>
      <c r="L25" s="507"/>
      <c r="M25" s="507"/>
      <c r="N25" s="507"/>
      <c r="O25" s="507"/>
      <c r="P25" s="101"/>
      <c r="Q25" s="101"/>
      <c r="R25" s="101"/>
      <c r="S25" s="101"/>
      <c r="T25" s="101"/>
      <c r="U25" s="101"/>
      <c r="V25" s="101"/>
      <c r="W25" s="101"/>
      <c r="X25" s="101"/>
      <c r="Y25" s="101"/>
      <c r="Z25" s="101"/>
    </row>
    <row r="26" spans="1:26" ht="30" customHeight="1" x14ac:dyDescent="0.3">
      <c r="A26" s="488"/>
      <c r="B26" s="488"/>
      <c r="C26" s="488"/>
      <c r="D26" s="488"/>
      <c r="E26" s="488"/>
      <c r="F26" s="488"/>
      <c r="G26" s="108"/>
      <c r="H26" s="346"/>
      <c r="I26" s="589"/>
      <c r="J26" s="600"/>
      <c r="K26" s="488"/>
      <c r="L26" s="507"/>
      <c r="M26" s="507"/>
      <c r="N26" s="507"/>
      <c r="O26" s="507"/>
      <c r="P26" s="101"/>
      <c r="Q26" s="101"/>
      <c r="R26" s="101"/>
      <c r="S26" s="101"/>
      <c r="T26" s="101"/>
      <c r="U26" s="101"/>
      <c r="V26" s="101"/>
      <c r="W26" s="101"/>
      <c r="X26" s="101"/>
      <c r="Y26" s="101"/>
      <c r="Z26" s="101"/>
    </row>
    <row r="27" spans="1:26" ht="17.25" customHeight="1" x14ac:dyDescent="0.3">
      <c r="A27" s="488"/>
      <c r="B27" s="488"/>
      <c r="C27" s="488"/>
      <c r="D27" s="488"/>
      <c r="E27" s="488"/>
      <c r="F27" s="488"/>
      <c r="G27" s="108">
        <v>6</v>
      </c>
      <c r="H27" s="347"/>
      <c r="I27" s="589"/>
      <c r="J27" s="600"/>
      <c r="K27" s="488"/>
      <c r="L27" s="507"/>
      <c r="M27" s="507"/>
      <c r="N27" s="507"/>
      <c r="O27" s="507"/>
      <c r="P27" s="101"/>
      <c r="Q27" s="101"/>
      <c r="R27" s="101"/>
      <c r="S27" s="101"/>
      <c r="T27" s="101"/>
      <c r="U27" s="101"/>
      <c r="V27" s="101"/>
      <c r="W27" s="101"/>
      <c r="X27" s="101"/>
      <c r="Y27" s="101"/>
      <c r="Z27" s="101"/>
    </row>
    <row r="28" spans="1:26" ht="15.75" customHeight="1" x14ac:dyDescent="0.3">
      <c r="A28" s="488"/>
      <c r="B28" s="488"/>
      <c r="C28" s="488"/>
      <c r="D28" s="488"/>
      <c r="E28" s="488"/>
      <c r="F28" s="488"/>
      <c r="G28" s="108">
        <v>7</v>
      </c>
      <c r="H28" s="348"/>
      <c r="I28" s="589"/>
      <c r="J28" s="600"/>
      <c r="K28" s="488"/>
      <c r="L28" s="507"/>
      <c r="M28" s="507"/>
      <c r="N28" s="507"/>
      <c r="O28" s="507"/>
      <c r="P28" s="101"/>
      <c r="Q28" s="101"/>
      <c r="R28" s="101"/>
      <c r="S28" s="101"/>
      <c r="T28" s="101"/>
      <c r="U28" s="101"/>
      <c r="V28" s="101"/>
      <c r="W28" s="101"/>
      <c r="X28" s="101"/>
      <c r="Y28" s="101"/>
      <c r="Z28" s="101"/>
    </row>
    <row r="29" spans="1:26" ht="23.25" customHeight="1" x14ac:dyDescent="0.3">
      <c r="A29" s="489"/>
      <c r="B29" s="489"/>
      <c r="C29" s="489"/>
      <c r="D29" s="489"/>
      <c r="E29" s="489"/>
      <c r="F29" s="489"/>
      <c r="G29" s="108">
        <v>8</v>
      </c>
      <c r="H29" s="348"/>
      <c r="I29" s="589"/>
      <c r="J29" s="601"/>
      <c r="K29" s="489"/>
      <c r="L29" s="508"/>
      <c r="M29" s="508"/>
      <c r="N29" s="508"/>
      <c r="O29" s="508"/>
      <c r="P29" s="101"/>
      <c r="Q29" s="101"/>
      <c r="R29" s="101"/>
      <c r="S29" s="101"/>
      <c r="T29" s="101"/>
      <c r="U29" s="101"/>
      <c r="V29" s="101"/>
      <c r="W29" s="101"/>
      <c r="X29" s="101"/>
      <c r="Y29" s="101"/>
      <c r="Z29" s="101"/>
    </row>
    <row r="30" spans="1:26" ht="245.25" customHeight="1" x14ac:dyDescent="0.3">
      <c r="A30" s="27"/>
      <c r="B30" s="615" t="str">
        <f>+LEFT(C30,3)</f>
        <v>1.1</v>
      </c>
      <c r="C30" s="616" t="s">
        <v>160</v>
      </c>
      <c r="D30" s="617" t="s">
        <v>158</v>
      </c>
      <c r="E30" s="618" t="s">
        <v>161</v>
      </c>
      <c r="F30" s="619">
        <v>3</v>
      </c>
      <c r="G30" s="110">
        <v>1</v>
      </c>
      <c r="H30" s="351" t="s">
        <v>581</v>
      </c>
      <c r="I30" s="588" t="s">
        <v>651</v>
      </c>
      <c r="J30" s="590">
        <v>3</v>
      </c>
      <c r="K30" s="592"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505">
        <f>+IF(K30="",0,IF(K30="Deficiencia de control mayor (diseño y ejecución)",4,IF(K30="Deficiencia de control (diseño o ejecución)",20,IF(K30="Oportunidad de mejora",40,60))))</f>
        <v>60</v>
      </c>
      <c r="M30" s="506">
        <v>4.5870000000000001E-2</v>
      </c>
      <c r="N30" s="509">
        <f>+L30+M30</f>
        <v>60.045870000000001</v>
      </c>
      <c r="O30" s="510"/>
      <c r="P30" s="101"/>
      <c r="Q30" s="101"/>
      <c r="R30" s="101"/>
      <c r="S30" s="101"/>
      <c r="T30" s="101"/>
      <c r="U30" s="101"/>
      <c r="V30" s="101"/>
      <c r="W30" s="101"/>
      <c r="X30" s="101"/>
      <c r="Y30" s="101"/>
      <c r="Z30" s="101"/>
    </row>
    <row r="31" spans="1:26" ht="51.75" customHeight="1" thickBot="1" x14ac:dyDescent="0.35">
      <c r="A31" s="27"/>
      <c r="B31" s="512"/>
      <c r="C31" s="512"/>
      <c r="D31" s="515"/>
      <c r="E31" s="515"/>
      <c r="F31" s="593"/>
      <c r="G31" s="111">
        <v>2</v>
      </c>
      <c r="H31" s="109"/>
      <c r="I31" s="589"/>
      <c r="J31" s="591"/>
      <c r="K31" s="593"/>
      <c r="L31" s="427"/>
      <c r="M31" s="507"/>
      <c r="N31" s="507"/>
      <c r="O31" s="507"/>
      <c r="P31" s="101"/>
      <c r="Q31" s="101"/>
      <c r="R31" s="101"/>
      <c r="S31" s="101"/>
      <c r="T31" s="101"/>
      <c r="U31" s="101"/>
      <c r="V31" s="101"/>
      <c r="W31" s="101"/>
      <c r="X31" s="101"/>
      <c r="Y31" s="101"/>
      <c r="Z31" s="101"/>
    </row>
    <row r="32" spans="1:26" ht="18.75" customHeight="1" x14ac:dyDescent="0.3">
      <c r="A32" s="27"/>
      <c r="B32" s="512"/>
      <c r="C32" s="512"/>
      <c r="D32" s="515"/>
      <c r="E32" s="515"/>
      <c r="F32" s="593"/>
      <c r="G32" s="112">
        <v>3</v>
      </c>
      <c r="H32" s="113"/>
      <c r="I32" s="589"/>
      <c r="J32" s="591"/>
      <c r="K32" s="593"/>
      <c r="L32" s="427"/>
      <c r="M32" s="507"/>
      <c r="N32" s="507"/>
      <c r="O32" s="507"/>
      <c r="P32" s="101"/>
      <c r="Q32" s="101"/>
      <c r="R32" s="101"/>
      <c r="S32" s="101"/>
      <c r="T32" s="101"/>
      <c r="U32" s="101"/>
      <c r="V32" s="101"/>
      <c r="W32" s="101"/>
      <c r="X32" s="101"/>
      <c r="Y32" s="101"/>
      <c r="Z32" s="101"/>
    </row>
    <row r="33" spans="1:26" ht="17.25" customHeight="1" x14ac:dyDescent="0.3">
      <c r="A33" s="27"/>
      <c r="B33" s="512"/>
      <c r="C33" s="512"/>
      <c r="D33" s="515"/>
      <c r="E33" s="515"/>
      <c r="F33" s="593"/>
      <c r="G33" s="112">
        <v>6</v>
      </c>
      <c r="H33" s="114"/>
      <c r="I33" s="589"/>
      <c r="J33" s="591"/>
      <c r="K33" s="593"/>
      <c r="L33" s="427"/>
      <c r="M33" s="507"/>
      <c r="N33" s="507"/>
      <c r="O33" s="507"/>
      <c r="P33" s="101"/>
      <c r="Q33" s="101"/>
      <c r="R33" s="101"/>
      <c r="S33" s="101"/>
      <c r="T33" s="101"/>
      <c r="U33" s="101"/>
      <c r="V33" s="101"/>
      <c r="W33" s="101"/>
      <c r="X33" s="101"/>
      <c r="Y33" s="101"/>
      <c r="Z33" s="101"/>
    </row>
    <row r="34" spans="1:26" ht="38.25" customHeight="1" x14ac:dyDescent="0.3">
      <c r="A34" s="27"/>
      <c r="B34" s="512"/>
      <c r="C34" s="512"/>
      <c r="D34" s="515"/>
      <c r="E34" s="515"/>
      <c r="F34" s="593"/>
      <c r="G34" s="112">
        <v>7</v>
      </c>
      <c r="H34" s="115"/>
      <c r="I34" s="589"/>
      <c r="J34" s="591"/>
      <c r="K34" s="593"/>
      <c r="L34" s="427"/>
      <c r="M34" s="507"/>
      <c r="N34" s="507"/>
      <c r="O34" s="507"/>
      <c r="P34" s="101"/>
      <c r="Q34" s="101"/>
      <c r="R34" s="101"/>
      <c r="S34" s="101"/>
      <c r="T34" s="101"/>
      <c r="U34" s="101"/>
      <c r="V34" s="101"/>
      <c r="W34" s="101"/>
      <c r="X34" s="101"/>
      <c r="Y34" s="101"/>
      <c r="Z34" s="101"/>
    </row>
    <row r="35" spans="1:26" ht="117" customHeight="1" x14ac:dyDescent="0.3">
      <c r="A35" s="27"/>
      <c r="B35" s="494"/>
      <c r="C35" s="494"/>
      <c r="D35" s="499"/>
      <c r="E35" s="499"/>
      <c r="F35" s="594"/>
      <c r="G35" s="116">
        <v>8</v>
      </c>
      <c r="H35" s="117"/>
      <c r="I35" s="589"/>
      <c r="J35" s="530"/>
      <c r="K35" s="594"/>
      <c r="L35" s="427"/>
      <c r="M35" s="508"/>
      <c r="N35" s="508"/>
      <c r="O35" s="508"/>
      <c r="P35" s="101"/>
      <c r="Q35" s="101"/>
      <c r="R35" s="101"/>
      <c r="S35" s="101"/>
      <c r="T35" s="101"/>
      <c r="U35" s="101"/>
      <c r="V35" s="101"/>
      <c r="W35" s="101"/>
      <c r="X35" s="101"/>
      <c r="Y35" s="101"/>
      <c r="Z35" s="101"/>
    </row>
    <row r="36" spans="1:26" ht="84" customHeight="1" thickBot="1" x14ac:dyDescent="0.35">
      <c r="A36" s="27"/>
      <c r="B36" s="520" t="str">
        <f>+LEFT(C36,3)</f>
        <v>1.2</v>
      </c>
      <c r="C36" s="621" t="s">
        <v>162</v>
      </c>
      <c r="D36" s="629" t="s">
        <v>158</v>
      </c>
      <c r="E36" s="630" t="s">
        <v>163</v>
      </c>
      <c r="F36" s="632" t="s">
        <v>169</v>
      </c>
      <c r="G36" s="118">
        <v>1</v>
      </c>
      <c r="H36" s="350" t="s">
        <v>580</v>
      </c>
      <c r="I36" s="633" t="s">
        <v>656</v>
      </c>
      <c r="J36" s="635">
        <v>3</v>
      </c>
      <c r="K36" s="603"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505">
        <f>+IF(K36="",0,IF(K36="Deficiencia de control mayor (diseño y ejecución)",4,IF(K36="Deficiencia de control (diseño o ejecución)",20,IF(K36="Oportunidad de mejora",40,60))))</f>
        <v>60</v>
      </c>
      <c r="M36" s="506">
        <v>5.5690000000000003E-2</v>
      </c>
      <c r="N36" s="509">
        <f>+L36+M36</f>
        <v>60.055689999999998</v>
      </c>
      <c r="O36" s="510"/>
      <c r="P36" s="101"/>
      <c r="Q36" s="101"/>
      <c r="R36" s="101"/>
      <c r="S36" s="101"/>
      <c r="T36" s="101"/>
      <c r="U36" s="101"/>
      <c r="V36" s="101"/>
      <c r="W36" s="101"/>
      <c r="X36" s="101"/>
      <c r="Y36" s="101"/>
      <c r="Z36" s="101"/>
    </row>
    <row r="37" spans="1:26" ht="63" customHeight="1" x14ac:dyDescent="0.3">
      <c r="A37" s="27"/>
      <c r="B37" s="512"/>
      <c r="C37" s="512"/>
      <c r="D37" s="515"/>
      <c r="E37" s="515"/>
      <c r="F37" s="515"/>
      <c r="G37" s="119">
        <v>2</v>
      </c>
      <c r="H37" s="349"/>
      <c r="I37" s="488"/>
      <c r="J37" s="636"/>
      <c r="K37" s="593"/>
      <c r="L37" s="427"/>
      <c r="M37" s="507"/>
      <c r="N37" s="507"/>
      <c r="O37" s="507"/>
      <c r="P37" s="101"/>
      <c r="Q37" s="101"/>
      <c r="R37" s="101"/>
      <c r="S37" s="101"/>
      <c r="T37" s="101"/>
      <c r="U37" s="101"/>
      <c r="V37" s="101"/>
      <c r="W37" s="101"/>
      <c r="X37" s="101"/>
      <c r="Y37" s="101"/>
      <c r="Z37" s="101"/>
    </row>
    <row r="38" spans="1:26" ht="30.75" customHeight="1" x14ac:dyDescent="0.3">
      <c r="A38" s="27"/>
      <c r="B38" s="512"/>
      <c r="C38" s="512"/>
      <c r="D38" s="515"/>
      <c r="E38" s="515"/>
      <c r="F38" s="515"/>
      <c r="G38" s="119">
        <v>3</v>
      </c>
      <c r="H38" s="121"/>
      <c r="I38" s="488"/>
      <c r="J38" s="636"/>
      <c r="K38" s="593"/>
      <c r="L38" s="427"/>
      <c r="M38" s="507"/>
      <c r="N38" s="507"/>
      <c r="O38" s="507"/>
      <c r="P38" s="101"/>
      <c r="Q38" s="101"/>
      <c r="R38" s="101"/>
      <c r="S38" s="101"/>
      <c r="T38" s="101"/>
      <c r="U38" s="101"/>
      <c r="V38" s="101"/>
      <c r="W38" s="101"/>
      <c r="X38" s="101"/>
      <c r="Y38" s="101"/>
      <c r="Z38" s="101"/>
    </row>
    <row r="39" spans="1:26" ht="39" customHeight="1" x14ac:dyDescent="0.3">
      <c r="A39" s="27"/>
      <c r="B39" s="512"/>
      <c r="C39" s="512"/>
      <c r="D39" s="515"/>
      <c r="E39" s="515"/>
      <c r="F39" s="515"/>
      <c r="G39" s="119">
        <v>4</v>
      </c>
      <c r="H39" s="122"/>
      <c r="I39" s="488"/>
      <c r="J39" s="636"/>
      <c r="K39" s="593"/>
      <c r="L39" s="427"/>
      <c r="M39" s="507"/>
      <c r="N39" s="507"/>
      <c r="O39" s="507"/>
      <c r="P39" s="101"/>
      <c r="Q39" s="101"/>
      <c r="R39" s="101"/>
      <c r="S39" s="101"/>
      <c r="T39" s="101"/>
      <c r="U39" s="101"/>
      <c r="V39" s="101"/>
      <c r="W39" s="101"/>
      <c r="X39" s="101"/>
      <c r="Y39" s="101"/>
      <c r="Z39" s="101"/>
    </row>
    <row r="40" spans="1:26" ht="35.25" customHeight="1" x14ac:dyDescent="0.3">
      <c r="A40" s="27"/>
      <c r="B40" s="512"/>
      <c r="C40" s="512"/>
      <c r="D40" s="515"/>
      <c r="E40" s="515"/>
      <c r="F40" s="515"/>
      <c r="G40" s="119">
        <v>6</v>
      </c>
      <c r="H40" s="122"/>
      <c r="I40" s="488"/>
      <c r="J40" s="636"/>
      <c r="K40" s="593"/>
      <c r="L40" s="427"/>
      <c r="M40" s="507"/>
      <c r="N40" s="507"/>
      <c r="O40" s="507"/>
      <c r="P40" s="101"/>
      <c r="Q40" s="101"/>
      <c r="R40" s="101"/>
      <c r="S40" s="101"/>
      <c r="T40" s="101"/>
      <c r="U40" s="101"/>
      <c r="V40" s="101"/>
      <c r="W40" s="101"/>
      <c r="X40" s="101"/>
      <c r="Y40" s="101"/>
      <c r="Z40" s="101"/>
    </row>
    <row r="41" spans="1:26" ht="1.5" customHeight="1" x14ac:dyDescent="0.3">
      <c r="A41" s="27"/>
      <c r="B41" s="512"/>
      <c r="C41" s="512"/>
      <c r="D41" s="515"/>
      <c r="E41" s="515"/>
      <c r="F41" s="515"/>
      <c r="G41" s="119">
        <v>7</v>
      </c>
      <c r="H41" s="122"/>
      <c r="I41" s="488"/>
      <c r="J41" s="636"/>
      <c r="K41" s="593"/>
      <c r="L41" s="427"/>
      <c r="M41" s="507"/>
      <c r="N41" s="507"/>
      <c r="O41" s="507"/>
      <c r="P41" s="101"/>
      <c r="Q41" s="101"/>
      <c r="R41" s="101"/>
      <c r="S41" s="101"/>
      <c r="T41" s="101"/>
      <c r="U41" s="101"/>
      <c r="V41" s="101"/>
      <c r="W41" s="101"/>
      <c r="X41" s="101"/>
      <c r="Y41" s="101"/>
      <c r="Z41" s="101"/>
    </row>
    <row r="42" spans="1:26" ht="12" customHeight="1" thickBot="1" x14ac:dyDescent="0.35">
      <c r="A42" s="27"/>
      <c r="B42" s="494"/>
      <c r="C42" s="494"/>
      <c r="D42" s="499"/>
      <c r="E42" s="631"/>
      <c r="F42" s="499"/>
      <c r="G42" s="123">
        <v>8</v>
      </c>
      <c r="H42" s="124"/>
      <c r="I42" s="634"/>
      <c r="J42" s="637"/>
      <c r="K42" s="594"/>
      <c r="L42" s="427"/>
      <c r="M42" s="508"/>
      <c r="N42" s="508"/>
      <c r="O42" s="508"/>
      <c r="P42" s="101"/>
      <c r="Q42" s="101"/>
      <c r="R42" s="101"/>
      <c r="S42" s="101"/>
      <c r="T42" s="101"/>
      <c r="U42" s="101"/>
      <c r="V42" s="101"/>
      <c r="W42" s="101"/>
      <c r="X42" s="101"/>
      <c r="Y42" s="101"/>
      <c r="Z42" s="101"/>
    </row>
    <row r="43" spans="1:26" ht="129" customHeight="1" thickBot="1" x14ac:dyDescent="0.35">
      <c r="A43" s="27"/>
      <c r="B43" s="520" t="str">
        <f>+LEFT(C43,3)</f>
        <v>1.3</v>
      </c>
      <c r="C43" s="621" t="s">
        <v>164</v>
      </c>
      <c r="D43" s="622" t="s">
        <v>165</v>
      </c>
      <c r="E43" s="623" t="s">
        <v>166</v>
      </c>
      <c r="F43" s="625">
        <v>3</v>
      </c>
      <c r="G43" s="125">
        <v>1</v>
      </c>
      <c r="H43" s="407" t="s">
        <v>623</v>
      </c>
      <c r="I43" s="626" t="s">
        <v>668</v>
      </c>
      <c r="J43" s="628">
        <v>3</v>
      </c>
      <c r="K43" s="603"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505">
        <f>+IF(K43="",0,IF(K43="Deficiencia de control mayor (diseño y ejecución)",4,IF(K43="Deficiencia de control (diseño o ejecución)",20,IF(K43="Oportunidad de mejora",40,60))))</f>
        <v>60</v>
      </c>
      <c r="M43" s="506">
        <v>6.6895999999999997E-2</v>
      </c>
      <c r="N43" s="524">
        <f>+L43+M43</f>
        <v>60.066896</v>
      </c>
      <c r="O43" s="525"/>
      <c r="P43" s="101"/>
      <c r="Q43" s="101"/>
      <c r="R43" s="101"/>
      <c r="S43" s="101"/>
      <c r="T43" s="101"/>
      <c r="U43" s="101"/>
      <c r="V43" s="101"/>
      <c r="W43" s="101"/>
      <c r="X43" s="101"/>
      <c r="Y43" s="101"/>
      <c r="Z43" s="101"/>
    </row>
    <row r="44" spans="1:26" ht="24.75" customHeight="1" thickBot="1" x14ac:dyDescent="0.35">
      <c r="A44" s="27"/>
      <c r="B44" s="512"/>
      <c r="C44" s="512"/>
      <c r="D44" s="609"/>
      <c r="E44" s="624"/>
      <c r="F44" s="529"/>
      <c r="G44" s="119">
        <v>2</v>
      </c>
      <c r="H44" s="352"/>
      <c r="I44" s="627"/>
      <c r="J44" s="507"/>
      <c r="K44" s="593"/>
      <c r="L44" s="427"/>
      <c r="M44" s="507"/>
      <c r="N44" s="507"/>
      <c r="O44" s="507"/>
      <c r="P44" s="101"/>
      <c r="Q44" s="101"/>
      <c r="R44" s="101"/>
      <c r="S44" s="101"/>
      <c r="T44" s="101"/>
      <c r="U44" s="101"/>
      <c r="V44" s="101"/>
      <c r="W44" s="101"/>
      <c r="X44" s="101"/>
      <c r="Y44" s="101"/>
      <c r="Z44" s="101"/>
    </row>
    <row r="45" spans="1:26" ht="15" customHeight="1" x14ac:dyDescent="0.3">
      <c r="A45" s="27"/>
      <c r="B45" s="512"/>
      <c r="C45" s="512"/>
      <c r="D45" s="609"/>
      <c r="E45" s="624"/>
      <c r="F45" s="529"/>
      <c r="G45" s="119">
        <v>3</v>
      </c>
      <c r="H45" s="346"/>
      <c r="I45" s="627"/>
      <c r="J45" s="507"/>
      <c r="K45" s="593"/>
      <c r="L45" s="427"/>
      <c r="M45" s="507"/>
      <c r="N45" s="507"/>
      <c r="O45" s="507"/>
      <c r="P45" s="101"/>
      <c r="Q45" s="101"/>
      <c r="R45" s="101"/>
      <c r="S45" s="101"/>
      <c r="T45" s="101"/>
      <c r="U45" s="101"/>
      <c r="V45" s="101"/>
      <c r="W45" s="101"/>
      <c r="X45" s="101"/>
      <c r="Y45" s="101"/>
      <c r="Z45" s="101"/>
    </row>
    <row r="46" spans="1:26" ht="18" customHeight="1" x14ac:dyDescent="0.3">
      <c r="A46" s="27"/>
      <c r="B46" s="512"/>
      <c r="C46" s="512"/>
      <c r="D46" s="609"/>
      <c r="E46" s="624"/>
      <c r="F46" s="529"/>
      <c r="G46" s="119">
        <v>4</v>
      </c>
      <c r="H46" s="353"/>
      <c r="I46" s="627"/>
      <c r="J46" s="507"/>
      <c r="K46" s="593"/>
      <c r="L46" s="427"/>
      <c r="M46" s="507"/>
      <c r="N46" s="507"/>
      <c r="O46" s="507"/>
      <c r="P46" s="101"/>
      <c r="Q46" s="101"/>
      <c r="R46" s="101"/>
      <c r="S46" s="101"/>
      <c r="T46" s="101"/>
      <c r="U46" s="101"/>
      <c r="V46" s="101"/>
      <c r="W46" s="101"/>
      <c r="X46" s="101"/>
      <c r="Y46" s="101"/>
      <c r="Z46" s="101"/>
    </row>
    <row r="47" spans="1:26" ht="43.5" customHeight="1" x14ac:dyDescent="0.3">
      <c r="A47" s="27"/>
      <c r="B47" s="512"/>
      <c r="C47" s="512"/>
      <c r="D47" s="609"/>
      <c r="E47" s="624"/>
      <c r="F47" s="529"/>
      <c r="G47" s="119">
        <v>5</v>
      </c>
      <c r="H47" s="346"/>
      <c r="I47" s="627"/>
      <c r="J47" s="507"/>
      <c r="K47" s="593"/>
      <c r="L47" s="427"/>
      <c r="M47" s="507"/>
      <c r="N47" s="507"/>
      <c r="O47" s="507"/>
      <c r="P47" s="101"/>
      <c r="Q47" s="101"/>
      <c r="R47" s="101"/>
      <c r="S47" s="101"/>
      <c r="T47" s="101"/>
      <c r="U47" s="101"/>
      <c r="V47" s="101"/>
      <c r="W47" s="101"/>
      <c r="X47" s="101"/>
      <c r="Y47" s="101"/>
      <c r="Z47" s="101"/>
    </row>
    <row r="48" spans="1:26" ht="20.25" customHeight="1" x14ac:dyDescent="0.3">
      <c r="A48" s="27"/>
      <c r="B48" s="512"/>
      <c r="C48" s="512"/>
      <c r="D48" s="609"/>
      <c r="E48" s="624"/>
      <c r="F48" s="529"/>
      <c r="G48" s="119">
        <v>6</v>
      </c>
      <c r="H48" s="353"/>
      <c r="I48" s="627"/>
      <c r="J48" s="507"/>
      <c r="K48" s="593"/>
      <c r="L48" s="427"/>
      <c r="M48" s="507"/>
      <c r="N48" s="507"/>
      <c r="O48" s="507"/>
      <c r="P48" s="101"/>
      <c r="Q48" s="101"/>
      <c r="R48" s="101"/>
      <c r="S48" s="101"/>
      <c r="T48" s="101"/>
      <c r="U48" s="101"/>
      <c r="V48" s="101"/>
      <c r="W48" s="101"/>
      <c r="X48" s="101"/>
      <c r="Y48" s="101"/>
      <c r="Z48" s="101"/>
    </row>
    <row r="49" spans="1:26" ht="60.75" customHeight="1" x14ac:dyDescent="0.3">
      <c r="A49" s="27"/>
      <c r="B49" s="546"/>
      <c r="C49" s="546"/>
      <c r="D49" s="609"/>
      <c r="E49" s="624"/>
      <c r="F49" s="529"/>
      <c r="G49" s="119">
        <v>7</v>
      </c>
      <c r="H49" s="354"/>
      <c r="I49" s="627"/>
      <c r="J49" s="507"/>
      <c r="K49" s="620"/>
      <c r="L49" s="427"/>
      <c r="M49" s="508"/>
      <c r="N49" s="508"/>
      <c r="O49" s="508"/>
      <c r="P49" s="101"/>
      <c r="Q49" s="101"/>
      <c r="R49" s="101"/>
      <c r="S49" s="101"/>
      <c r="T49" s="101"/>
      <c r="U49" s="101"/>
      <c r="V49" s="101"/>
      <c r="W49" s="101"/>
      <c r="X49" s="101"/>
      <c r="Y49" s="101"/>
      <c r="Z49" s="101"/>
    </row>
    <row r="50" spans="1:26" ht="181.5" customHeight="1" x14ac:dyDescent="0.3">
      <c r="A50" s="27"/>
      <c r="B50" s="520" t="str">
        <f>+LEFT(C50,3)</f>
        <v>1.4</v>
      </c>
      <c r="C50" s="511" t="s">
        <v>167</v>
      </c>
      <c r="D50" s="604" t="s">
        <v>168</v>
      </c>
      <c r="E50" s="638">
        <v>60</v>
      </c>
      <c r="F50" s="606">
        <v>3</v>
      </c>
      <c r="G50" s="126">
        <v>1</v>
      </c>
      <c r="H50" s="127" t="s">
        <v>625</v>
      </c>
      <c r="I50" s="523" t="s">
        <v>624</v>
      </c>
      <c r="J50" s="549" t="s">
        <v>169</v>
      </c>
      <c r="K50" s="603"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505">
        <f>+IF(K50="",0,IF(K50="Deficiencia de control mayor (diseño y ejecución)",4,IF(K50="Deficiencia de control (diseño o ejecución)",20,IF(K50="Oportunidad de mejora",40,60))))</f>
        <v>60</v>
      </c>
      <c r="M50" s="506">
        <v>6.6909999999999997E-2</v>
      </c>
      <c r="N50" s="532">
        <f>+L50+M50</f>
        <v>60.06691</v>
      </c>
      <c r="O50" s="533"/>
      <c r="P50" s="101"/>
      <c r="Q50" s="101"/>
      <c r="R50" s="101"/>
      <c r="S50" s="101"/>
      <c r="T50" s="101"/>
      <c r="U50" s="101"/>
      <c r="V50" s="101"/>
      <c r="W50" s="101"/>
      <c r="X50" s="101"/>
      <c r="Y50" s="101"/>
      <c r="Z50" s="101"/>
    </row>
    <row r="51" spans="1:26" ht="39" customHeight="1" x14ac:dyDescent="0.3">
      <c r="A51" s="27"/>
      <c r="B51" s="512"/>
      <c r="C51" s="512"/>
      <c r="D51" s="515"/>
      <c r="E51" s="515"/>
      <c r="F51" s="515"/>
      <c r="G51" s="128">
        <v>2</v>
      </c>
      <c r="H51" s="129"/>
      <c r="I51" s="427"/>
      <c r="J51" s="515"/>
      <c r="K51" s="593"/>
      <c r="L51" s="427"/>
      <c r="M51" s="507"/>
      <c r="N51" s="507"/>
      <c r="O51" s="507"/>
      <c r="P51" s="101"/>
      <c r="Q51" s="101"/>
      <c r="R51" s="101"/>
      <c r="S51" s="101"/>
      <c r="T51" s="101"/>
      <c r="U51" s="101"/>
      <c r="V51" s="101"/>
      <c r="W51" s="101"/>
      <c r="X51" s="101"/>
      <c r="Y51" s="101"/>
      <c r="Z51" s="101"/>
    </row>
    <row r="52" spans="1:26" ht="27.75" customHeight="1" x14ac:dyDescent="0.3">
      <c r="A52" s="27"/>
      <c r="B52" s="512"/>
      <c r="C52" s="512"/>
      <c r="D52" s="515"/>
      <c r="E52" s="515"/>
      <c r="F52" s="515"/>
      <c r="G52" s="128">
        <v>3</v>
      </c>
      <c r="H52" s="130"/>
      <c r="I52" s="427"/>
      <c r="J52" s="515"/>
      <c r="K52" s="593"/>
      <c r="L52" s="427"/>
      <c r="M52" s="507"/>
      <c r="N52" s="507"/>
      <c r="O52" s="507"/>
      <c r="P52" s="101"/>
      <c r="Q52" s="101"/>
      <c r="R52" s="101"/>
      <c r="S52" s="101"/>
      <c r="T52" s="101"/>
      <c r="U52" s="101"/>
      <c r="V52" s="101"/>
      <c r="W52" s="101"/>
      <c r="X52" s="101"/>
      <c r="Y52" s="101"/>
      <c r="Z52" s="101"/>
    </row>
    <row r="53" spans="1:26" ht="27.75" customHeight="1" x14ac:dyDescent="0.3">
      <c r="A53" s="27"/>
      <c r="B53" s="512"/>
      <c r="C53" s="512"/>
      <c r="D53" s="515"/>
      <c r="E53" s="515"/>
      <c r="F53" s="515"/>
      <c r="G53" s="128">
        <v>4</v>
      </c>
      <c r="H53" s="130"/>
      <c r="I53" s="427"/>
      <c r="J53" s="515"/>
      <c r="K53" s="593"/>
      <c r="L53" s="427"/>
      <c r="M53" s="507"/>
      <c r="N53" s="507"/>
      <c r="O53" s="507"/>
      <c r="P53" s="101"/>
      <c r="Q53" s="101"/>
      <c r="R53" s="101"/>
      <c r="S53" s="101"/>
      <c r="T53" s="101"/>
      <c r="U53" s="101"/>
      <c r="V53" s="101"/>
      <c r="W53" s="101"/>
      <c r="X53" s="101"/>
      <c r="Y53" s="101"/>
      <c r="Z53" s="101"/>
    </row>
    <row r="54" spans="1:26" ht="27.75" customHeight="1" x14ac:dyDescent="0.3">
      <c r="A54" s="27"/>
      <c r="B54" s="512"/>
      <c r="C54" s="512"/>
      <c r="D54" s="515"/>
      <c r="E54" s="515"/>
      <c r="F54" s="515"/>
      <c r="G54" s="128">
        <v>5</v>
      </c>
      <c r="H54" s="131"/>
      <c r="I54" s="427"/>
      <c r="J54" s="515"/>
      <c r="K54" s="593"/>
      <c r="L54" s="427"/>
      <c r="M54" s="507"/>
      <c r="N54" s="507"/>
      <c r="O54" s="507"/>
      <c r="P54" s="101"/>
      <c r="Q54" s="101"/>
      <c r="R54" s="101"/>
      <c r="S54" s="101"/>
      <c r="T54" s="101"/>
      <c r="U54" s="101"/>
      <c r="V54" s="101"/>
      <c r="W54" s="101"/>
      <c r="X54" s="101"/>
      <c r="Y54" s="101"/>
      <c r="Z54" s="101"/>
    </row>
    <row r="55" spans="1:26" ht="27.75" customHeight="1" x14ac:dyDescent="0.3">
      <c r="A55" s="27"/>
      <c r="B55" s="512"/>
      <c r="C55" s="512"/>
      <c r="D55" s="515"/>
      <c r="E55" s="515"/>
      <c r="F55" s="515"/>
      <c r="G55" s="128">
        <v>6</v>
      </c>
      <c r="H55" s="131"/>
      <c r="I55" s="427"/>
      <c r="J55" s="515"/>
      <c r="K55" s="593"/>
      <c r="L55" s="427"/>
      <c r="M55" s="507"/>
      <c r="N55" s="507"/>
      <c r="O55" s="507"/>
      <c r="P55" s="101"/>
      <c r="Q55" s="101"/>
      <c r="R55" s="101"/>
      <c r="S55" s="101"/>
      <c r="T55" s="101"/>
      <c r="U55" s="101"/>
      <c r="V55" s="101"/>
      <c r="W55" s="101"/>
      <c r="X55" s="101"/>
      <c r="Y55" s="101"/>
      <c r="Z55" s="101"/>
    </row>
    <row r="56" spans="1:26" ht="30" customHeight="1" x14ac:dyDescent="0.3">
      <c r="A56" s="27"/>
      <c r="B56" s="512"/>
      <c r="C56" s="512"/>
      <c r="D56" s="515"/>
      <c r="E56" s="515"/>
      <c r="F56" s="515"/>
      <c r="G56" s="128">
        <v>7</v>
      </c>
      <c r="H56" s="131"/>
      <c r="I56" s="427"/>
      <c r="J56" s="515"/>
      <c r="K56" s="593"/>
      <c r="L56" s="427"/>
      <c r="M56" s="507"/>
      <c r="N56" s="507"/>
      <c r="O56" s="507"/>
      <c r="P56" s="101"/>
      <c r="Q56" s="101"/>
      <c r="R56" s="101"/>
      <c r="S56" s="101"/>
      <c r="T56" s="101"/>
      <c r="U56" s="101"/>
      <c r="V56" s="101"/>
      <c r="W56" s="101"/>
      <c r="X56" s="101"/>
      <c r="Y56" s="101"/>
      <c r="Z56" s="101"/>
    </row>
    <row r="57" spans="1:26" ht="18.75" customHeight="1" x14ac:dyDescent="0.3">
      <c r="A57" s="27"/>
      <c r="B57" s="494"/>
      <c r="C57" s="494"/>
      <c r="D57" s="499"/>
      <c r="E57" s="499"/>
      <c r="F57" s="499"/>
      <c r="G57" s="132">
        <v>8</v>
      </c>
      <c r="H57" s="133"/>
      <c r="I57" s="427"/>
      <c r="J57" s="499"/>
      <c r="K57" s="594"/>
      <c r="L57" s="427"/>
      <c r="M57" s="508"/>
      <c r="N57" s="508"/>
      <c r="O57" s="508"/>
      <c r="P57" s="101"/>
      <c r="Q57" s="101"/>
      <c r="R57" s="101"/>
      <c r="S57" s="101"/>
      <c r="T57" s="101"/>
      <c r="U57" s="101"/>
      <c r="V57" s="101"/>
      <c r="W57" s="101"/>
      <c r="X57" s="101"/>
      <c r="Y57" s="101"/>
      <c r="Z57" s="101"/>
    </row>
    <row r="58" spans="1:26" ht="63.75" customHeight="1" x14ac:dyDescent="0.3">
      <c r="A58" s="27"/>
      <c r="B58" s="520" t="str">
        <f>+LEFT(C58,3)</f>
        <v>1.5</v>
      </c>
      <c r="C58" s="511" t="s">
        <v>170</v>
      </c>
      <c r="D58" s="604" t="s">
        <v>171</v>
      </c>
      <c r="E58" s="605" t="s">
        <v>172</v>
      </c>
      <c r="F58" s="606" t="s">
        <v>169</v>
      </c>
      <c r="G58" s="126">
        <v>1</v>
      </c>
      <c r="H58" s="408" t="s">
        <v>626</v>
      </c>
      <c r="I58" s="607" t="s">
        <v>583</v>
      </c>
      <c r="J58" s="608" t="s">
        <v>169</v>
      </c>
      <c r="K58" s="603" t="str">
        <f>+IF(OR(ISBLANK(F58),ISBLANK(J58)),"",IF(OR(AND(F58=1,J58=1),AND(F58=1,J58=2),AND(F58=1,J58=3)),"Deficiencia de control mayor (diseño y ejecución)",IF(OR(AND(F58=2,J58=2),AND(F58=3,J58=1),AND(F58=3,J58=2),AND(F58=2,J58=1)),"Deficiencia de control (diseño o ejecución)",IF(AND(F58=2,J58=3),"Oportunidad de mejora","Mantenimiento del control"))))</f>
        <v>Mantenimiento del control</v>
      </c>
      <c r="L58" s="505">
        <f>+IF(K58="",0,IF(K58="Deficiencia de control mayor (diseño y ejecución)",4,IF(K58="Deficiencia de control (diseño o ejecución)",20,IF(K58="Oportunidad de mejora",40,60))))</f>
        <v>60</v>
      </c>
      <c r="M58" s="506">
        <v>7.3568999999999996E-2</v>
      </c>
      <c r="N58" s="509">
        <f>+L58+M58</f>
        <v>60.073568999999999</v>
      </c>
      <c r="O58" s="510"/>
      <c r="P58" s="101"/>
      <c r="Q58" s="101"/>
      <c r="R58" s="101"/>
      <c r="S58" s="101"/>
      <c r="T58" s="101"/>
      <c r="U58" s="101"/>
      <c r="V58" s="101"/>
      <c r="W58" s="101"/>
      <c r="X58" s="101"/>
      <c r="Y58" s="101"/>
      <c r="Z58" s="101"/>
    </row>
    <row r="59" spans="1:26" ht="38.25" customHeight="1" x14ac:dyDescent="0.3">
      <c r="A59" s="27"/>
      <c r="B59" s="512"/>
      <c r="C59" s="512"/>
      <c r="D59" s="515"/>
      <c r="E59" s="515"/>
      <c r="F59" s="515"/>
      <c r="G59" s="128">
        <v>2</v>
      </c>
      <c r="H59" s="130"/>
      <c r="I59" s="515"/>
      <c r="J59" s="609"/>
      <c r="K59" s="593"/>
      <c r="L59" s="427"/>
      <c r="M59" s="507"/>
      <c r="N59" s="507"/>
      <c r="O59" s="507"/>
      <c r="P59" s="101"/>
      <c r="Q59" s="101"/>
      <c r="R59" s="101"/>
      <c r="S59" s="101"/>
      <c r="T59" s="101"/>
      <c r="U59" s="101"/>
      <c r="V59" s="101"/>
      <c r="W59" s="101"/>
      <c r="X59" s="101"/>
      <c r="Y59" s="101"/>
      <c r="Z59" s="101"/>
    </row>
    <row r="60" spans="1:26" ht="15.75" customHeight="1" x14ac:dyDescent="0.3">
      <c r="A60" s="27"/>
      <c r="B60" s="512"/>
      <c r="C60" s="512"/>
      <c r="D60" s="515"/>
      <c r="E60" s="515"/>
      <c r="F60" s="515"/>
      <c r="G60" s="128">
        <v>3</v>
      </c>
      <c r="H60" s="131"/>
      <c r="I60" s="515"/>
      <c r="J60" s="609"/>
      <c r="K60" s="593"/>
      <c r="L60" s="427"/>
      <c r="M60" s="507"/>
      <c r="N60" s="507"/>
      <c r="O60" s="507"/>
      <c r="P60" s="101"/>
      <c r="Q60" s="101"/>
      <c r="R60" s="101"/>
      <c r="S60" s="101"/>
      <c r="T60" s="101"/>
      <c r="U60" s="101"/>
      <c r="V60" s="101"/>
      <c r="W60" s="101"/>
      <c r="X60" s="101"/>
      <c r="Y60" s="101"/>
      <c r="Z60" s="101"/>
    </row>
    <row r="61" spans="1:26" ht="15.75" customHeight="1" x14ac:dyDescent="0.3">
      <c r="A61" s="27"/>
      <c r="B61" s="512"/>
      <c r="C61" s="512"/>
      <c r="D61" s="515"/>
      <c r="E61" s="515"/>
      <c r="F61" s="515"/>
      <c r="G61" s="128">
        <v>4</v>
      </c>
      <c r="H61" s="131"/>
      <c r="I61" s="515"/>
      <c r="J61" s="609"/>
      <c r="K61" s="593"/>
      <c r="L61" s="427"/>
      <c r="M61" s="507"/>
      <c r="N61" s="507"/>
      <c r="O61" s="507"/>
      <c r="P61" s="101"/>
      <c r="Q61" s="101"/>
      <c r="R61" s="101"/>
      <c r="S61" s="101"/>
      <c r="T61" s="101"/>
      <c r="U61" s="101"/>
      <c r="V61" s="101"/>
      <c r="W61" s="101"/>
      <c r="X61" s="101"/>
      <c r="Y61" s="101"/>
      <c r="Z61" s="101"/>
    </row>
    <row r="62" spans="1:26" ht="24.75" customHeight="1" x14ac:dyDescent="0.3">
      <c r="A62" s="27"/>
      <c r="B62" s="512"/>
      <c r="C62" s="512"/>
      <c r="D62" s="515"/>
      <c r="E62" s="515"/>
      <c r="F62" s="515"/>
      <c r="G62" s="128">
        <v>5</v>
      </c>
      <c r="H62" s="131"/>
      <c r="I62" s="515"/>
      <c r="J62" s="609"/>
      <c r="K62" s="593"/>
      <c r="L62" s="427"/>
      <c r="M62" s="507"/>
      <c r="N62" s="507"/>
      <c r="O62" s="507"/>
      <c r="P62" s="101"/>
      <c r="Q62" s="101"/>
      <c r="R62" s="101"/>
      <c r="S62" s="101"/>
      <c r="T62" s="101"/>
      <c r="U62" s="101"/>
      <c r="V62" s="101"/>
      <c r="W62" s="101"/>
      <c r="X62" s="101"/>
      <c r="Y62" s="101"/>
      <c r="Z62" s="101"/>
    </row>
    <row r="63" spans="1:26" ht="15.75" customHeight="1" x14ac:dyDescent="0.3">
      <c r="A63" s="27"/>
      <c r="B63" s="512"/>
      <c r="C63" s="512"/>
      <c r="D63" s="515"/>
      <c r="E63" s="515"/>
      <c r="F63" s="515"/>
      <c r="G63" s="128">
        <v>6</v>
      </c>
      <c r="H63" s="131"/>
      <c r="I63" s="515"/>
      <c r="J63" s="609"/>
      <c r="K63" s="593"/>
      <c r="L63" s="427"/>
      <c r="M63" s="507"/>
      <c r="N63" s="507"/>
      <c r="O63" s="507"/>
      <c r="P63" s="101"/>
      <c r="Q63" s="101"/>
      <c r="R63" s="101"/>
      <c r="S63" s="101"/>
      <c r="T63" s="101"/>
      <c r="U63" s="101"/>
      <c r="V63" s="101"/>
      <c r="W63" s="101"/>
      <c r="X63" s="101"/>
      <c r="Y63" s="101"/>
      <c r="Z63" s="101"/>
    </row>
    <row r="64" spans="1:26" ht="15.75" customHeight="1" x14ac:dyDescent="0.3">
      <c r="A64" s="27"/>
      <c r="B64" s="512"/>
      <c r="C64" s="512"/>
      <c r="D64" s="515"/>
      <c r="E64" s="515"/>
      <c r="F64" s="515"/>
      <c r="G64" s="128">
        <v>7</v>
      </c>
      <c r="H64" s="131"/>
      <c r="I64" s="515"/>
      <c r="J64" s="609"/>
      <c r="K64" s="593"/>
      <c r="L64" s="427"/>
      <c r="M64" s="507"/>
      <c r="N64" s="507"/>
      <c r="O64" s="507"/>
      <c r="P64" s="101"/>
      <c r="Q64" s="101"/>
      <c r="R64" s="101"/>
      <c r="S64" s="101"/>
      <c r="T64" s="101"/>
      <c r="U64" s="101"/>
      <c r="V64" s="101"/>
      <c r="W64" s="101"/>
      <c r="X64" s="101"/>
      <c r="Y64" s="101"/>
      <c r="Z64" s="101"/>
    </row>
    <row r="65" spans="1:26" ht="15.75" customHeight="1" x14ac:dyDescent="0.3">
      <c r="A65" s="27"/>
      <c r="B65" s="494"/>
      <c r="C65" s="494"/>
      <c r="D65" s="499"/>
      <c r="E65" s="499"/>
      <c r="F65" s="499"/>
      <c r="G65" s="132">
        <v>8</v>
      </c>
      <c r="H65" s="133"/>
      <c r="I65" s="499"/>
      <c r="J65" s="610"/>
      <c r="K65" s="594"/>
      <c r="L65" s="427"/>
      <c r="M65" s="508"/>
      <c r="N65" s="508"/>
      <c r="O65" s="508"/>
      <c r="P65" s="101"/>
      <c r="Q65" s="101"/>
      <c r="R65" s="101"/>
      <c r="S65" s="101"/>
      <c r="T65" s="101"/>
      <c r="U65" s="101"/>
      <c r="V65" s="101"/>
      <c r="W65" s="101"/>
      <c r="X65" s="101"/>
      <c r="Y65" s="101"/>
      <c r="Z65" s="101"/>
    </row>
    <row r="66" spans="1:26" ht="36.75" customHeight="1" x14ac:dyDescent="0.3">
      <c r="A66" s="27"/>
      <c r="B66" s="639"/>
      <c r="C66" s="640" t="s">
        <v>173</v>
      </c>
      <c r="D66" s="586" t="s">
        <v>8</v>
      </c>
      <c r="E66" s="641" t="s">
        <v>174</v>
      </c>
      <c r="F66" s="642" t="s">
        <v>175</v>
      </c>
      <c r="G66" s="643" t="s">
        <v>152</v>
      </c>
      <c r="H66" s="424"/>
      <c r="I66" s="564"/>
      <c r="J66" s="644" t="s">
        <v>176</v>
      </c>
      <c r="K66" s="644" t="s">
        <v>177</v>
      </c>
      <c r="L66" s="540"/>
      <c r="M66" s="541"/>
      <c r="N66" s="542"/>
      <c r="O66" s="543"/>
      <c r="P66" s="101"/>
      <c r="Q66" s="101"/>
      <c r="R66" s="101"/>
      <c r="S66" s="101"/>
      <c r="T66" s="101"/>
      <c r="U66" s="101"/>
      <c r="V66" s="101"/>
      <c r="W66" s="101"/>
      <c r="X66" s="101"/>
      <c r="Y66" s="101"/>
      <c r="Z66" s="101"/>
    </row>
    <row r="67" spans="1:26" ht="29.25" customHeight="1" x14ac:dyDescent="0.3">
      <c r="A67" s="27"/>
      <c r="B67" s="488"/>
      <c r="C67" s="488"/>
      <c r="D67" s="488"/>
      <c r="E67" s="488"/>
      <c r="F67" s="488"/>
      <c r="G67" s="613" t="s">
        <v>13</v>
      </c>
      <c r="H67" s="645" t="s">
        <v>15</v>
      </c>
      <c r="I67" s="645" t="s">
        <v>155</v>
      </c>
      <c r="J67" s="488"/>
      <c r="K67" s="488"/>
      <c r="L67" s="427"/>
      <c r="M67" s="507"/>
      <c r="N67" s="507"/>
      <c r="O67" s="507"/>
      <c r="P67" s="101"/>
      <c r="Q67" s="101"/>
      <c r="R67" s="101"/>
      <c r="S67" s="101"/>
      <c r="T67" s="101"/>
      <c r="U67" s="101"/>
      <c r="V67" s="101"/>
      <c r="W67" s="101"/>
      <c r="X67" s="101"/>
      <c r="Y67" s="101"/>
      <c r="Z67" s="101"/>
    </row>
    <row r="68" spans="1:26" ht="45.75" customHeight="1" x14ac:dyDescent="0.3">
      <c r="A68" s="27"/>
      <c r="B68" s="491"/>
      <c r="C68" s="491"/>
      <c r="D68" s="531"/>
      <c r="E68" s="531"/>
      <c r="F68" s="491"/>
      <c r="G68" s="491"/>
      <c r="H68" s="491"/>
      <c r="I68" s="531"/>
      <c r="J68" s="491"/>
      <c r="K68" s="491"/>
      <c r="L68" s="427"/>
      <c r="M68" s="508"/>
      <c r="N68" s="508"/>
      <c r="O68" s="508"/>
      <c r="P68" s="101"/>
      <c r="Q68" s="101"/>
      <c r="R68" s="101"/>
      <c r="S68" s="101"/>
      <c r="T68" s="101"/>
      <c r="U68" s="101"/>
      <c r="V68" s="101"/>
      <c r="W68" s="101"/>
      <c r="X68" s="101"/>
      <c r="Y68" s="101"/>
      <c r="Z68" s="101"/>
    </row>
    <row r="69" spans="1:26" ht="186" customHeight="1" x14ac:dyDescent="0.3">
      <c r="A69" s="27"/>
      <c r="B69" s="646" t="str">
        <f>+LEFT(C69,3)</f>
        <v>2.1</v>
      </c>
      <c r="C69" s="511" t="s">
        <v>178</v>
      </c>
      <c r="D69" s="604" t="s">
        <v>179</v>
      </c>
      <c r="E69" s="647" t="s">
        <v>180</v>
      </c>
      <c r="F69" s="648">
        <v>3</v>
      </c>
      <c r="G69" s="126">
        <v>1</v>
      </c>
      <c r="H69" s="134" t="s">
        <v>181</v>
      </c>
      <c r="I69" s="522" t="s">
        <v>627</v>
      </c>
      <c r="J69" s="635">
        <v>3</v>
      </c>
      <c r="K69" s="603" t="str">
        <f>+IF(OR(ISBLANK(F69),ISBLANK(J69)),"",IF(OR(AND(F69=1,J69=1),AND(F69=1,J69=2),AND(F69=1,J69=3)),"Deficiencia de control mayor (diseño y ejecución)",IF(OR(AND(F69=2,J69=2),AND(F69=3,J69=1),AND(F69=3,J69=2),AND(F69=2,J69=1)),"Deficiencia de control (diseño o ejecución)",IF(AND(F69=2,J69=3),"Oportunidad de mejora","Mantenimiento del control"))))</f>
        <v>Mantenimiento del control</v>
      </c>
      <c r="L69" s="505">
        <f>+IF(K69="",0,IF(K69="Deficiencia de control mayor (diseño y ejecución)",4,IF(K69="Deficiencia de control (diseño o ejecución)",20,IF(K69="Oportunidad de mejora",40,60))))</f>
        <v>60</v>
      </c>
      <c r="M69" s="506">
        <v>8.8965299999999997E-2</v>
      </c>
      <c r="N69" s="509">
        <f>+L69+M69</f>
        <v>60.088965299999998</v>
      </c>
      <c r="O69" s="510"/>
      <c r="P69" s="101"/>
      <c r="Q69" s="101"/>
      <c r="R69" s="101"/>
      <c r="S69" s="101"/>
      <c r="T69" s="101"/>
      <c r="U69" s="101"/>
      <c r="V69" s="101"/>
      <c r="W69" s="101"/>
      <c r="X69" s="101"/>
      <c r="Y69" s="101"/>
      <c r="Z69" s="101"/>
    </row>
    <row r="70" spans="1:26" ht="168" customHeight="1" x14ac:dyDescent="0.3">
      <c r="A70" s="27"/>
      <c r="B70" s="512"/>
      <c r="C70" s="512"/>
      <c r="D70" s="515"/>
      <c r="E70" s="515"/>
      <c r="F70" s="515"/>
      <c r="G70" s="128">
        <v>2</v>
      </c>
      <c r="H70" s="355" t="s">
        <v>582</v>
      </c>
      <c r="I70" s="515"/>
      <c r="J70" s="636"/>
      <c r="K70" s="593"/>
      <c r="L70" s="427"/>
      <c r="M70" s="507"/>
      <c r="N70" s="507"/>
      <c r="O70" s="507"/>
      <c r="P70" s="101"/>
      <c r="Q70" s="101"/>
      <c r="R70" s="101"/>
      <c r="S70" s="101"/>
      <c r="T70" s="101"/>
      <c r="U70" s="101"/>
      <c r="V70" s="101"/>
      <c r="W70" s="101"/>
      <c r="X70" s="101"/>
      <c r="Y70" s="101"/>
      <c r="Z70" s="101"/>
    </row>
    <row r="71" spans="1:26" ht="15" customHeight="1" x14ac:dyDescent="0.3">
      <c r="A71" s="27"/>
      <c r="B71" s="512"/>
      <c r="C71" s="512"/>
      <c r="D71" s="515"/>
      <c r="E71" s="515"/>
      <c r="F71" s="515"/>
      <c r="G71" s="128">
        <v>3</v>
      </c>
      <c r="H71" s="135"/>
      <c r="I71" s="515"/>
      <c r="J71" s="636"/>
      <c r="K71" s="593"/>
      <c r="L71" s="427"/>
      <c r="M71" s="507"/>
      <c r="N71" s="507"/>
      <c r="O71" s="507"/>
      <c r="P71" s="101"/>
      <c r="Q71" s="101"/>
      <c r="R71" s="101"/>
      <c r="S71" s="101"/>
      <c r="T71" s="101"/>
      <c r="U71" s="101"/>
      <c r="V71" s="101"/>
      <c r="W71" s="101"/>
      <c r="X71" s="101"/>
      <c r="Y71" s="101"/>
      <c r="Z71" s="101"/>
    </row>
    <row r="72" spans="1:26" ht="21" customHeight="1" x14ac:dyDescent="0.3">
      <c r="A72" s="27"/>
      <c r="B72" s="512"/>
      <c r="C72" s="512"/>
      <c r="D72" s="515"/>
      <c r="E72" s="515"/>
      <c r="F72" s="515"/>
      <c r="G72" s="128">
        <v>4</v>
      </c>
      <c r="H72" s="131"/>
      <c r="I72" s="515"/>
      <c r="J72" s="636"/>
      <c r="K72" s="593"/>
      <c r="L72" s="427"/>
      <c r="M72" s="507"/>
      <c r="N72" s="507"/>
      <c r="O72" s="507"/>
      <c r="P72" s="101"/>
      <c r="Q72" s="101"/>
      <c r="R72" s="101"/>
      <c r="S72" s="101"/>
      <c r="T72" s="101"/>
      <c r="U72" s="101"/>
      <c r="V72" s="101"/>
      <c r="W72" s="101"/>
      <c r="X72" s="101"/>
      <c r="Y72" s="101"/>
      <c r="Z72" s="101"/>
    </row>
    <row r="73" spans="1:26" ht="21" customHeight="1" x14ac:dyDescent="0.3">
      <c r="A73" s="27"/>
      <c r="B73" s="512"/>
      <c r="C73" s="512"/>
      <c r="D73" s="515"/>
      <c r="E73" s="515"/>
      <c r="F73" s="515"/>
      <c r="G73" s="128">
        <v>5</v>
      </c>
      <c r="H73" s="131"/>
      <c r="I73" s="515"/>
      <c r="J73" s="636"/>
      <c r="K73" s="593"/>
      <c r="L73" s="427"/>
      <c r="M73" s="507"/>
      <c r="N73" s="507"/>
      <c r="O73" s="507"/>
      <c r="P73" s="101"/>
      <c r="Q73" s="101"/>
      <c r="R73" s="101"/>
      <c r="S73" s="101"/>
      <c r="T73" s="101"/>
      <c r="U73" s="101"/>
      <c r="V73" s="101"/>
      <c r="W73" s="101"/>
      <c r="X73" s="101"/>
      <c r="Y73" s="101"/>
      <c r="Z73" s="101"/>
    </row>
    <row r="74" spans="1:26" ht="21" customHeight="1" x14ac:dyDescent="0.3">
      <c r="A74" s="27"/>
      <c r="B74" s="512"/>
      <c r="C74" s="512"/>
      <c r="D74" s="515"/>
      <c r="E74" s="515"/>
      <c r="F74" s="515"/>
      <c r="G74" s="128">
        <v>6</v>
      </c>
      <c r="H74" s="131"/>
      <c r="I74" s="515"/>
      <c r="J74" s="636"/>
      <c r="K74" s="593"/>
      <c r="L74" s="427"/>
      <c r="M74" s="507"/>
      <c r="N74" s="507"/>
      <c r="O74" s="507"/>
      <c r="P74" s="101"/>
      <c r="Q74" s="101"/>
      <c r="R74" s="101"/>
      <c r="S74" s="101"/>
      <c r="T74" s="101"/>
      <c r="U74" s="101"/>
      <c r="V74" s="101"/>
      <c r="W74" s="101"/>
      <c r="X74" s="101"/>
      <c r="Y74" s="101"/>
      <c r="Z74" s="101"/>
    </row>
    <row r="75" spans="1:26" ht="21" customHeight="1" x14ac:dyDescent="0.3">
      <c r="A75" s="27"/>
      <c r="B75" s="512"/>
      <c r="C75" s="512"/>
      <c r="D75" s="515"/>
      <c r="E75" s="515"/>
      <c r="F75" s="515"/>
      <c r="G75" s="128">
        <v>7</v>
      </c>
      <c r="H75" s="131"/>
      <c r="I75" s="515"/>
      <c r="J75" s="636"/>
      <c r="K75" s="593"/>
      <c r="L75" s="427"/>
      <c r="M75" s="507"/>
      <c r="N75" s="507"/>
      <c r="O75" s="507"/>
      <c r="P75" s="101"/>
      <c r="Q75" s="101"/>
      <c r="R75" s="101"/>
      <c r="S75" s="101"/>
      <c r="T75" s="101"/>
      <c r="U75" s="101"/>
      <c r="V75" s="101"/>
      <c r="W75" s="101"/>
      <c r="X75" s="101"/>
      <c r="Y75" s="101"/>
      <c r="Z75" s="101"/>
    </row>
    <row r="76" spans="1:26" ht="21" customHeight="1" thickBot="1" x14ac:dyDescent="0.35">
      <c r="A76" s="27"/>
      <c r="B76" s="494"/>
      <c r="C76" s="494"/>
      <c r="D76" s="499"/>
      <c r="E76" s="499"/>
      <c r="F76" s="499"/>
      <c r="G76" s="132">
        <v>8</v>
      </c>
      <c r="H76" s="409"/>
      <c r="I76" s="499"/>
      <c r="J76" s="637"/>
      <c r="K76" s="594"/>
      <c r="L76" s="427"/>
      <c r="M76" s="508"/>
      <c r="N76" s="508"/>
      <c r="O76" s="508"/>
      <c r="P76" s="101"/>
      <c r="Q76" s="101"/>
      <c r="R76" s="101"/>
      <c r="S76" s="101"/>
      <c r="T76" s="101"/>
      <c r="U76" s="101"/>
      <c r="V76" s="101"/>
      <c r="W76" s="101"/>
      <c r="X76" s="101"/>
      <c r="Y76" s="101"/>
      <c r="Z76" s="101"/>
    </row>
    <row r="77" spans="1:26" ht="171.75" customHeight="1" x14ac:dyDescent="0.3">
      <c r="A77" s="27"/>
      <c r="B77" s="545" t="str">
        <f>+LEFT(C77,3)</f>
        <v>2.2</v>
      </c>
      <c r="C77" s="649" t="s">
        <v>182</v>
      </c>
      <c r="D77" s="650" t="s">
        <v>183</v>
      </c>
      <c r="E77" s="651" t="s">
        <v>184</v>
      </c>
      <c r="F77" s="652">
        <v>3</v>
      </c>
      <c r="G77" s="248">
        <v>1</v>
      </c>
      <c r="H77" s="374" t="s">
        <v>582</v>
      </c>
      <c r="I77" s="548" t="s">
        <v>669</v>
      </c>
      <c r="J77" s="654">
        <v>3</v>
      </c>
      <c r="K77" s="656" t="str">
        <f>+IF(OR(ISBLANK(F77),ISBLANK(J77)),"",IF(OR(AND(F77=1,J77=1),AND(F77=1,J77=2),AND(F77=1,J77=3)),"Deficiencia de control mayor (diseño y ejecución)",IF(OR(AND(F77=2,J77=2),AND(F77=3,J77=1),AND(F77=3,J77=2),AND(F77=2,J77=1)),"Deficiencia de control (diseño o ejecución)",IF(AND(F77=2,J77=3),"Oportunidad de mejora","Mantenimiento del control"))))</f>
        <v>Mantenimiento del control</v>
      </c>
      <c r="L77" s="505">
        <f>+IF(K77="",0,IF(K77="Deficiencia de control mayor (diseño y ejecución)",4,IF(K77="Deficiencia de control (diseño o ejecución)",20,IF(K77="Oportunidad de mejora",40,60))))</f>
        <v>60</v>
      </c>
      <c r="M77" s="506">
        <v>9.8965300000000006E-2</v>
      </c>
      <c r="N77" s="509">
        <f>+L77+M77</f>
        <v>60.098965300000003</v>
      </c>
      <c r="O77" s="510"/>
      <c r="P77" s="101"/>
      <c r="Q77" s="101"/>
      <c r="R77" s="101"/>
      <c r="S77" s="101"/>
      <c r="T77" s="101"/>
      <c r="U77" s="101"/>
      <c r="V77" s="101"/>
      <c r="W77" s="101"/>
      <c r="X77" s="101"/>
      <c r="Y77" s="101"/>
      <c r="Z77" s="101"/>
    </row>
    <row r="78" spans="1:26" ht="198" customHeight="1" x14ac:dyDescent="0.3">
      <c r="A78" s="27"/>
      <c r="B78" s="512"/>
      <c r="C78" s="512"/>
      <c r="D78" s="515"/>
      <c r="E78" s="515"/>
      <c r="F78" s="515"/>
      <c r="G78" s="111">
        <v>2</v>
      </c>
      <c r="H78" s="358" t="s">
        <v>185</v>
      </c>
      <c r="I78" s="653"/>
      <c r="J78" s="636"/>
      <c r="K78" s="593"/>
      <c r="L78" s="427"/>
      <c r="M78" s="507"/>
      <c r="N78" s="507"/>
      <c r="O78" s="507"/>
      <c r="P78" s="101"/>
      <c r="Q78" s="101"/>
      <c r="R78" s="101"/>
      <c r="S78" s="101"/>
      <c r="T78" s="101"/>
      <c r="U78" s="101"/>
      <c r="V78" s="101"/>
      <c r="W78" s="101"/>
      <c r="X78" s="101"/>
      <c r="Y78" s="101"/>
      <c r="Z78" s="101"/>
    </row>
    <row r="79" spans="1:26" ht="25.5" customHeight="1" x14ac:dyDescent="0.3">
      <c r="A79" s="27"/>
      <c r="B79" s="512"/>
      <c r="C79" s="512"/>
      <c r="D79" s="515"/>
      <c r="E79" s="515"/>
      <c r="F79" s="515"/>
      <c r="G79" s="112">
        <v>3</v>
      </c>
      <c r="H79" s="357"/>
      <c r="I79" s="653"/>
      <c r="J79" s="636"/>
      <c r="K79" s="593"/>
      <c r="L79" s="427"/>
      <c r="M79" s="507"/>
      <c r="N79" s="507"/>
      <c r="O79" s="507"/>
      <c r="P79" s="101"/>
      <c r="Q79" s="101"/>
      <c r="R79" s="101"/>
      <c r="S79" s="101"/>
      <c r="T79" s="101"/>
      <c r="U79" s="101"/>
      <c r="V79" s="101"/>
      <c r="W79" s="101"/>
      <c r="X79" s="101"/>
      <c r="Y79" s="101"/>
      <c r="Z79" s="101"/>
    </row>
    <row r="80" spans="1:26" ht="21" customHeight="1" x14ac:dyDescent="0.3">
      <c r="A80" s="27"/>
      <c r="B80" s="512"/>
      <c r="C80" s="512"/>
      <c r="D80" s="515"/>
      <c r="E80" s="515"/>
      <c r="F80" s="515"/>
      <c r="G80" s="112">
        <v>4</v>
      </c>
      <c r="H80" s="137"/>
      <c r="I80" s="653"/>
      <c r="J80" s="636"/>
      <c r="K80" s="593"/>
      <c r="L80" s="427"/>
      <c r="M80" s="507"/>
      <c r="N80" s="507"/>
      <c r="O80" s="507"/>
      <c r="P80" s="101"/>
      <c r="Q80" s="101"/>
      <c r="R80" s="101"/>
      <c r="S80" s="101"/>
      <c r="T80" s="101"/>
      <c r="U80" s="101"/>
      <c r="V80" s="101"/>
      <c r="W80" s="101"/>
      <c r="X80" s="101"/>
      <c r="Y80" s="101"/>
      <c r="Z80" s="101"/>
    </row>
    <row r="81" spans="1:26" ht="15.75" customHeight="1" x14ac:dyDescent="0.3">
      <c r="A81" s="27"/>
      <c r="B81" s="512"/>
      <c r="C81" s="512"/>
      <c r="D81" s="515"/>
      <c r="E81" s="515"/>
      <c r="F81" s="515"/>
      <c r="G81" s="112">
        <v>5</v>
      </c>
      <c r="H81" s="137"/>
      <c r="I81" s="653"/>
      <c r="J81" s="636"/>
      <c r="K81" s="593"/>
      <c r="L81" s="427"/>
      <c r="M81" s="507"/>
      <c r="N81" s="507"/>
      <c r="O81" s="507"/>
      <c r="P81" s="101"/>
      <c r="Q81" s="101"/>
      <c r="R81" s="101"/>
      <c r="S81" s="101"/>
      <c r="T81" s="101"/>
      <c r="U81" s="101"/>
      <c r="V81" s="101"/>
      <c r="W81" s="101"/>
      <c r="X81" s="101"/>
      <c r="Y81" s="101"/>
      <c r="Z81" s="101"/>
    </row>
    <row r="82" spans="1:26" ht="37.5" customHeight="1" x14ac:dyDescent="0.3">
      <c r="A82" s="27"/>
      <c r="B82" s="512"/>
      <c r="C82" s="512"/>
      <c r="D82" s="515"/>
      <c r="E82" s="515"/>
      <c r="F82" s="515"/>
      <c r="G82" s="112">
        <v>6</v>
      </c>
      <c r="H82" s="138"/>
      <c r="I82" s="653"/>
      <c r="J82" s="636"/>
      <c r="K82" s="593"/>
      <c r="L82" s="427"/>
      <c r="M82" s="507"/>
      <c r="N82" s="507"/>
      <c r="O82" s="507"/>
      <c r="P82" s="101"/>
      <c r="Q82" s="101"/>
      <c r="R82" s="101"/>
      <c r="S82" s="101"/>
      <c r="T82" s="101"/>
      <c r="U82" s="101"/>
      <c r="V82" s="101"/>
      <c r="W82" s="101"/>
      <c r="X82" s="101"/>
      <c r="Y82" s="101"/>
      <c r="Z82" s="101"/>
    </row>
    <row r="83" spans="1:26" ht="15.75" customHeight="1" x14ac:dyDescent="0.3">
      <c r="A83" s="27"/>
      <c r="B83" s="512"/>
      <c r="C83" s="512"/>
      <c r="D83" s="515"/>
      <c r="E83" s="515"/>
      <c r="F83" s="515"/>
      <c r="G83" s="112">
        <v>7</v>
      </c>
      <c r="H83" s="138"/>
      <c r="I83" s="653"/>
      <c r="J83" s="636"/>
      <c r="K83" s="593"/>
      <c r="L83" s="427"/>
      <c r="M83" s="507"/>
      <c r="N83" s="507"/>
      <c r="O83" s="507"/>
      <c r="P83" s="101"/>
      <c r="Q83" s="101"/>
      <c r="R83" s="101"/>
      <c r="S83" s="101"/>
      <c r="T83" s="101"/>
      <c r="U83" s="101"/>
      <c r="V83" s="101"/>
      <c r="W83" s="101"/>
      <c r="X83" s="101"/>
      <c r="Y83" s="101"/>
      <c r="Z83" s="101"/>
    </row>
    <row r="84" spans="1:26" ht="21" customHeight="1" thickBot="1" x14ac:dyDescent="0.35">
      <c r="A84" s="27"/>
      <c r="B84" s="494"/>
      <c r="C84" s="494"/>
      <c r="D84" s="499"/>
      <c r="E84" s="499"/>
      <c r="F84" s="499"/>
      <c r="G84" s="139">
        <v>8</v>
      </c>
      <c r="H84" s="140"/>
      <c r="I84" s="653"/>
      <c r="J84" s="637"/>
      <c r="K84" s="594"/>
      <c r="L84" s="427"/>
      <c r="M84" s="508"/>
      <c r="N84" s="508"/>
      <c r="O84" s="508"/>
      <c r="P84" s="101"/>
      <c r="Q84" s="101"/>
      <c r="R84" s="101"/>
      <c r="S84" s="101"/>
      <c r="T84" s="101"/>
      <c r="U84" s="101"/>
      <c r="V84" s="101"/>
      <c r="W84" s="101"/>
      <c r="X84" s="101"/>
      <c r="Y84" s="101"/>
      <c r="Z84" s="101"/>
    </row>
    <row r="85" spans="1:26" ht="157.5" customHeight="1" x14ac:dyDescent="0.3">
      <c r="A85" s="27"/>
      <c r="B85" s="646" t="str">
        <f>+LEFT(C85,3)</f>
        <v>2.3</v>
      </c>
      <c r="C85" s="660" t="s">
        <v>186</v>
      </c>
      <c r="D85" s="661" t="s">
        <v>187</v>
      </c>
      <c r="E85" s="662" t="s">
        <v>188</v>
      </c>
      <c r="F85" s="632">
        <v>3</v>
      </c>
      <c r="G85" s="125">
        <v>1</v>
      </c>
      <c r="H85" s="134" t="s">
        <v>185</v>
      </c>
      <c r="I85" s="548" t="s">
        <v>673</v>
      </c>
      <c r="J85" s="635">
        <v>3</v>
      </c>
      <c r="K85" s="655" t="str">
        <f>+IF(OR(ISBLANK(F85),ISBLANK(J85)),"",IF(OR(AND(F85=1,J85=1),AND(F85=1,J85=2),AND(F85=1,J85=3)),"Deficiencia de control mayor (diseño y ejecución)",IF(OR(AND(F85=2,J85=2),AND(F85=3,J85=1),AND(F85=3,J85=2),AND(F85=2,J85=1)),"Deficiencia de control (diseño o ejecución)",IF(AND(F85=2,J85=3),"Oportunidad de mejora","Mantenimiento del control"))))</f>
        <v>Mantenimiento del control</v>
      </c>
      <c r="L85" s="505">
        <f>+IF(K85="",0,IF(K85="Deficiencia de control mayor (diseño y ejecución)",4,IF(K85="Deficiencia de control (diseño o ejecución)",20,IF(K85="Oportunidad de mejora",40,60))))</f>
        <v>60</v>
      </c>
      <c r="M85" s="506">
        <v>0.15698000000000001</v>
      </c>
      <c r="N85" s="509">
        <f>+L85+M85</f>
        <v>60.156979999999997</v>
      </c>
      <c r="O85" s="510"/>
      <c r="P85" s="101"/>
      <c r="Q85" s="101"/>
      <c r="R85" s="101"/>
      <c r="S85" s="101"/>
      <c r="T85" s="101"/>
      <c r="U85" s="101"/>
      <c r="V85" s="101"/>
      <c r="W85" s="101"/>
      <c r="X85" s="101"/>
      <c r="Y85" s="101"/>
      <c r="Z85" s="101"/>
    </row>
    <row r="86" spans="1:26" ht="186" customHeight="1" x14ac:dyDescent="0.3">
      <c r="A86" s="27"/>
      <c r="B86" s="512"/>
      <c r="C86" s="512"/>
      <c r="D86" s="515"/>
      <c r="E86" s="515"/>
      <c r="F86" s="515"/>
      <c r="G86" s="119">
        <v>2</v>
      </c>
      <c r="H86" s="356" t="s">
        <v>189</v>
      </c>
      <c r="I86" s="653"/>
      <c r="J86" s="636"/>
      <c r="K86" s="593"/>
      <c r="L86" s="427"/>
      <c r="M86" s="507"/>
      <c r="N86" s="507"/>
      <c r="O86" s="507"/>
      <c r="P86" s="101"/>
      <c r="Q86" s="101"/>
      <c r="R86" s="101"/>
      <c r="S86" s="101"/>
      <c r="T86" s="101"/>
      <c r="U86" s="101"/>
      <c r="V86" s="101"/>
      <c r="W86" s="101"/>
      <c r="X86" s="101"/>
      <c r="Y86" s="101"/>
      <c r="Z86" s="101"/>
    </row>
    <row r="87" spans="1:26" ht="18.75" customHeight="1" x14ac:dyDescent="0.3">
      <c r="A87" s="27"/>
      <c r="B87" s="512"/>
      <c r="C87" s="512"/>
      <c r="D87" s="515"/>
      <c r="E87" s="515"/>
      <c r="F87" s="515"/>
      <c r="G87" s="119">
        <v>3</v>
      </c>
      <c r="H87" s="121"/>
      <c r="I87" s="653"/>
      <c r="J87" s="636"/>
      <c r="K87" s="593"/>
      <c r="L87" s="427"/>
      <c r="M87" s="507"/>
      <c r="N87" s="507"/>
      <c r="O87" s="507"/>
      <c r="P87" s="101"/>
      <c r="Q87" s="101"/>
      <c r="R87" s="101"/>
      <c r="S87" s="101"/>
      <c r="T87" s="101"/>
      <c r="U87" s="101"/>
      <c r="V87" s="101"/>
      <c r="W87" s="101"/>
      <c r="X87" s="101"/>
      <c r="Y87" s="101"/>
      <c r="Z87" s="101"/>
    </row>
    <row r="88" spans="1:26" ht="26.25" customHeight="1" x14ac:dyDescent="0.3">
      <c r="A88" s="27"/>
      <c r="B88" s="512"/>
      <c r="C88" s="512"/>
      <c r="D88" s="515"/>
      <c r="E88" s="515"/>
      <c r="F88" s="515"/>
      <c r="G88" s="119">
        <v>4</v>
      </c>
      <c r="H88" s="121"/>
      <c r="I88" s="653"/>
      <c r="J88" s="636"/>
      <c r="K88" s="593"/>
      <c r="L88" s="427"/>
      <c r="M88" s="507"/>
      <c r="N88" s="507"/>
      <c r="O88" s="507"/>
      <c r="P88" s="101"/>
      <c r="Q88" s="101"/>
      <c r="R88" s="101"/>
      <c r="S88" s="101"/>
      <c r="T88" s="101"/>
      <c r="U88" s="101"/>
      <c r="V88" s="101"/>
      <c r="W88" s="101"/>
      <c r="X88" s="101"/>
      <c r="Y88" s="101"/>
      <c r="Z88" s="101"/>
    </row>
    <row r="89" spans="1:26" ht="17.25" customHeight="1" x14ac:dyDescent="0.3">
      <c r="A89" s="27"/>
      <c r="B89" s="512"/>
      <c r="C89" s="512"/>
      <c r="D89" s="515"/>
      <c r="E89" s="515"/>
      <c r="F89" s="515"/>
      <c r="G89" s="119">
        <v>5</v>
      </c>
      <c r="H89" s="121"/>
      <c r="I89" s="653"/>
      <c r="J89" s="636"/>
      <c r="K89" s="593"/>
      <c r="L89" s="427"/>
      <c r="M89" s="507"/>
      <c r="N89" s="507"/>
      <c r="O89" s="507"/>
      <c r="P89" s="101"/>
      <c r="Q89" s="101"/>
      <c r="R89" s="101"/>
      <c r="S89" s="101"/>
      <c r="T89" s="101"/>
      <c r="U89" s="101"/>
      <c r="V89" s="101"/>
      <c r="W89" s="101"/>
      <c r="X89" s="101"/>
      <c r="Y89" s="101"/>
      <c r="Z89" s="101"/>
    </row>
    <row r="90" spans="1:26" ht="21" customHeight="1" x14ac:dyDescent="0.3">
      <c r="A90" s="27"/>
      <c r="B90" s="512"/>
      <c r="C90" s="512"/>
      <c r="D90" s="515"/>
      <c r="E90" s="515"/>
      <c r="F90" s="515"/>
      <c r="G90" s="119">
        <v>6</v>
      </c>
      <c r="H90" s="122"/>
      <c r="I90" s="653"/>
      <c r="J90" s="636"/>
      <c r="K90" s="593"/>
      <c r="L90" s="427"/>
      <c r="M90" s="507"/>
      <c r="N90" s="507"/>
      <c r="O90" s="507"/>
      <c r="P90" s="101"/>
      <c r="Q90" s="101"/>
      <c r="R90" s="101"/>
      <c r="S90" s="101"/>
      <c r="T90" s="101"/>
      <c r="U90" s="101"/>
      <c r="V90" s="101"/>
      <c r="W90" s="101"/>
      <c r="X90" s="101"/>
      <c r="Y90" s="101"/>
      <c r="Z90" s="101"/>
    </row>
    <row r="91" spans="1:26" ht="21" customHeight="1" x14ac:dyDescent="0.3">
      <c r="A91" s="27"/>
      <c r="B91" s="512"/>
      <c r="C91" s="512"/>
      <c r="D91" s="515"/>
      <c r="E91" s="515"/>
      <c r="F91" s="515"/>
      <c r="G91" s="119">
        <v>7</v>
      </c>
      <c r="H91" s="122"/>
      <c r="I91" s="653"/>
      <c r="J91" s="636"/>
      <c r="K91" s="593"/>
      <c r="L91" s="427"/>
      <c r="M91" s="507"/>
      <c r="N91" s="507"/>
      <c r="O91" s="507"/>
      <c r="P91" s="101"/>
      <c r="Q91" s="101"/>
      <c r="R91" s="101"/>
      <c r="S91" s="101"/>
      <c r="T91" s="101"/>
      <c r="U91" s="101"/>
      <c r="V91" s="101"/>
      <c r="W91" s="101"/>
      <c r="X91" s="101"/>
      <c r="Y91" s="101"/>
      <c r="Z91" s="101"/>
    </row>
    <row r="92" spans="1:26" ht="21" customHeight="1" thickBot="1" x14ac:dyDescent="0.35">
      <c r="A92" s="27"/>
      <c r="B92" s="494"/>
      <c r="C92" s="494"/>
      <c r="D92" s="499"/>
      <c r="E92" s="499"/>
      <c r="F92" s="499"/>
      <c r="G92" s="123">
        <v>8</v>
      </c>
      <c r="H92" s="124"/>
      <c r="I92" s="653"/>
      <c r="J92" s="637"/>
      <c r="K92" s="594"/>
      <c r="L92" s="427"/>
      <c r="M92" s="508"/>
      <c r="N92" s="508"/>
      <c r="O92" s="508"/>
      <c r="P92" s="101"/>
      <c r="Q92" s="101"/>
      <c r="R92" s="101"/>
      <c r="S92" s="101"/>
      <c r="T92" s="101"/>
      <c r="U92" s="101"/>
      <c r="V92" s="101"/>
      <c r="W92" s="101"/>
      <c r="X92" s="101"/>
      <c r="Y92" s="101"/>
      <c r="Z92" s="101"/>
    </row>
    <row r="93" spans="1:26" ht="23.25" customHeight="1" x14ac:dyDescent="0.3">
      <c r="A93" s="27"/>
      <c r="B93" s="663"/>
      <c r="C93" s="640" t="s">
        <v>190</v>
      </c>
      <c r="D93" s="586" t="s">
        <v>8</v>
      </c>
      <c r="E93" s="641" t="s">
        <v>191</v>
      </c>
      <c r="F93" s="642" t="s">
        <v>192</v>
      </c>
      <c r="G93" s="643" t="s">
        <v>152</v>
      </c>
      <c r="H93" s="424"/>
      <c r="I93" s="564"/>
      <c r="J93" s="644" t="s">
        <v>193</v>
      </c>
      <c r="K93" s="644" t="s">
        <v>177</v>
      </c>
      <c r="L93" s="540"/>
      <c r="M93" s="541"/>
      <c r="N93" s="542"/>
      <c r="O93" s="543"/>
      <c r="P93" s="101"/>
      <c r="Q93" s="101"/>
      <c r="R93" s="101"/>
      <c r="S93" s="101"/>
      <c r="T93" s="101"/>
      <c r="U93" s="101"/>
      <c r="V93" s="101"/>
      <c r="W93" s="101"/>
      <c r="X93" s="101"/>
      <c r="Y93" s="101"/>
      <c r="Z93" s="101"/>
    </row>
    <row r="94" spans="1:26" ht="18" customHeight="1" x14ac:dyDescent="0.3">
      <c r="A94" s="27"/>
      <c r="B94" s="488"/>
      <c r="C94" s="488"/>
      <c r="D94" s="488"/>
      <c r="E94" s="488"/>
      <c r="F94" s="488"/>
      <c r="G94" s="613" t="s">
        <v>13</v>
      </c>
      <c r="H94" s="645" t="s">
        <v>15</v>
      </c>
      <c r="I94" s="645" t="s">
        <v>155</v>
      </c>
      <c r="J94" s="488"/>
      <c r="K94" s="488"/>
      <c r="L94" s="427"/>
      <c r="M94" s="507"/>
      <c r="N94" s="507"/>
      <c r="O94" s="507"/>
      <c r="P94" s="101"/>
      <c r="Q94" s="101"/>
      <c r="R94" s="101"/>
      <c r="S94" s="101"/>
      <c r="T94" s="101"/>
      <c r="U94" s="101"/>
      <c r="V94" s="101"/>
      <c r="W94" s="101"/>
      <c r="X94" s="101"/>
      <c r="Y94" s="101"/>
      <c r="Z94" s="101"/>
    </row>
    <row r="95" spans="1:26" ht="43.5" customHeight="1" thickBot="1" x14ac:dyDescent="0.35">
      <c r="A95" s="27"/>
      <c r="B95" s="491"/>
      <c r="C95" s="491"/>
      <c r="D95" s="531"/>
      <c r="E95" s="531"/>
      <c r="F95" s="491"/>
      <c r="G95" s="491"/>
      <c r="H95" s="491"/>
      <c r="I95" s="531"/>
      <c r="J95" s="491"/>
      <c r="K95" s="491"/>
      <c r="L95" s="427"/>
      <c r="M95" s="508"/>
      <c r="N95" s="508"/>
      <c r="O95" s="508"/>
      <c r="P95" s="101"/>
      <c r="Q95" s="101"/>
      <c r="R95" s="101"/>
      <c r="S95" s="101"/>
      <c r="T95" s="101"/>
      <c r="U95" s="101"/>
      <c r="V95" s="101"/>
      <c r="W95" s="101"/>
      <c r="X95" s="101"/>
      <c r="Y95" s="101"/>
      <c r="Z95" s="101"/>
    </row>
    <row r="96" spans="1:26" ht="161.25" customHeight="1" x14ac:dyDescent="0.3">
      <c r="A96" s="27"/>
      <c r="B96" s="646" t="str">
        <f>+LEFT(C96,3)</f>
        <v>3.1</v>
      </c>
      <c r="C96" s="521" t="s">
        <v>194</v>
      </c>
      <c r="D96" s="514" t="s">
        <v>195</v>
      </c>
      <c r="E96" s="522" t="s">
        <v>196</v>
      </c>
      <c r="F96" s="517">
        <v>3</v>
      </c>
      <c r="G96" s="141">
        <v>1</v>
      </c>
      <c r="H96" s="134" t="s">
        <v>185</v>
      </c>
      <c r="I96" s="548" t="s">
        <v>674</v>
      </c>
      <c r="J96" s="635">
        <v>3</v>
      </c>
      <c r="K96" s="603" t="str">
        <f>+IF(OR(ISBLANK(F96),ISBLANK(J96)),"",IF(OR(AND(F96=1,J96=1),AND(F96=1,J96=2),AND(F96=1,J96=3)),"Deficiencia de control mayor (diseño y ejecución)",IF(OR(AND(F96=2,J96=2),AND(F96=3,J96=1),AND(F96=3,J96=2),AND(F96=2,J96=1)),"Deficiencia de control (diseño o ejecución)",IF(AND(F96=2,J96=3),"Oportunidad de mejora","Mantenimiento del control"))))</f>
        <v>Mantenimiento del control</v>
      </c>
      <c r="L96" s="505">
        <f>+IF(K96="",0,IF(K96="Deficiencia de control mayor (diseño y ejecución)",4,IF(K96="Deficiencia de control (diseño o ejecución)",20,IF(K96="Oportunidad de mejora",40,60))))</f>
        <v>60</v>
      </c>
      <c r="M96" s="506">
        <v>0.28965000000000002</v>
      </c>
      <c r="N96" s="509">
        <f>+L96+M96</f>
        <v>60.289650000000002</v>
      </c>
      <c r="O96" s="510"/>
      <c r="P96" s="101"/>
      <c r="Q96" s="101"/>
      <c r="R96" s="101"/>
      <c r="S96" s="101"/>
      <c r="T96" s="101"/>
      <c r="U96" s="101"/>
      <c r="V96" s="101"/>
      <c r="W96" s="101"/>
      <c r="X96" s="101"/>
      <c r="Y96" s="101"/>
      <c r="Z96" s="101"/>
    </row>
    <row r="97" spans="1:26" ht="122.25" customHeight="1" x14ac:dyDescent="0.3">
      <c r="A97" s="27"/>
      <c r="B97" s="512"/>
      <c r="C97" s="512"/>
      <c r="D97" s="515"/>
      <c r="E97" s="515"/>
      <c r="F97" s="515"/>
      <c r="G97" s="142">
        <v>2</v>
      </c>
      <c r="H97" s="359" t="s">
        <v>584</v>
      </c>
      <c r="I97" s="653"/>
      <c r="J97" s="636"/>
      <c r="K97" s="593"/>
      <c r="L97" s="427"/>
      <c r="M97" s="507"/>
      <c r="N97" s="507"/>
      <c r="O97" s="507"/>
      <c r="P97" s="101"/>
      <c r="Q97" s="101"/>
      <c r="R97" s="101"/>
      <c r="S97" s="101"/>
      <c r="T97" s="101"/>
      <c r="U97" s="101"/>
      <c r="V97" s="101"/>
      <c r="W97" s="101"/>
      <c r="X97" s="101"/>
      <c r="Y97" s="101"/>
      <c r="Z97" s="101"/>
    </row>
    <row r="98" spans="1:26" ht="14.25" customHeight="1" x14ac:dyDescent="0.3">
      <c r="A98" s="27"/>
      <c r="B98" s="512"/>
      <c r="C98" s="512"/>
      <c r="D98" s="515"/>
      <c r="E98" s="515"/>
      <c r="F98" s="515"/>
      <c r="G98" s="142">
        <v>3</v>
      </c>
      <c r="H98" s="143"/>
      <c r="I98" s="653"/>
      <c r="J98" s="636"/>
      <c r="K98" s="593"/>
      <c r="L98" s="427"/>
      <c r="M98" s="507"/>
      <c r="N98" s="507"/>
      <c r="O98" s="507"/>
      <c r="P98" s="101"/>
      <c r="Q98" s="101"/>
      <c r="R98" s="101"/>
      <c r="S98" s="101"/>
      <c r="T98" s="101"/>
      <c r="U98" s="101"/>
      <c r="V98" s="101"/>
      <c r="W98" s="101"/>
      <c r="X98" s="101"/>
      <c r="Y98" s="101"/>
      <c r="Z98" s="101"/>
    </row>
    <row r="99" spans="1:26" ht="15.75" customHeight="1" x14ac:dyDescent="0.3">
      <c r="A99" s="27"/>
      <c r="B99" s="512"/>
      <c r="C99" s="512"/>
      <c r="D99" s="515"/>
      <c r="E99" s="515"/>
      <c r="F99" s="515"/>
      <c r="G99" s="142">
        <v>4</v>
      </c>
      <c r="H99" s="144"/>
      <c r="I99" s="653"/>
      <c r="J99" s="636"/>
      <c r="K99" s="593"/>
      <c r="L99" s="427"/>
      <c r="M99" s="507"/>
      <c r="N99" s="507"/>
      <c r="O99" s="507"/>
      <c r="P99" s="101"/>
      <c r="Q99" s="101"/>
      <c r="R99" s="101"/>
      <c r="S99" s="101"/>
      <c r="T99" s="101"/>
      <c r="U99" s="101"/>
      <c r="V99" s="101"/>
      <c r="W99" s="101"/>
      <c r="X99" s="101"/>
      <c r="Y99" s="101"/>
      <c r="Z99" s="101"/>
    </row>
    <row r="100" spans="1:26" ht="15.75" customHeight="1" x14ac:dyDescent="0.3">
      <c r="A100" s="27"/>
      <c r="B100" s="512"/>
      <c r="C100" s="512"/>
      <c r="D100" s="515"/>
      <c r="E100" s="515"/>
      <c r="F100" s="515"/>
      <c r="G100" s="142">
        <v>5</v>
      </c>
      <c r="H100" s="145"/>
      <c r="I100" s="653"/>
      <c r="J100" s="636"/>
      <c r="K100" s="593"/>
      <c r="L100" s="427"/>
      <c r="M100" s="507"/>
      <c r="N100" s="507"/>
      <c r="O100" s="507"/>
      <c r="P100" s="101"/>
      <c r="Q100" s="101"/>
      <c r="R100" s="101"/>
      <c r="S100" s="101"/>
      <c r="T100" s="101"/>
      <c r="U100" s="101"/>
      <c r="V100" s="101"/>
      <c r="W100" s="101"/>
      <c r="X100" s="101"/>
      <c r="Y100" s="101"/>
      <c r="Z100" s="101"/>
    </row>
    <row r="101" spans="1:26" ht="15.75" customHeight="1" x14ac:dyDescent="0.3">
      <c r="A101" s="27"/>
      <c r="B101" s="512"/>
      <c r="C101" s="512"/>
      <c r="D101" s="515"/>
      <c r="E101" s="515"/>
      <c r="F101" s="515"/>
      <c r="G101" s="142">
        <v>6</v>
      </c>
      <c r="H101" s="145"/>
      <c r="I101" s="653"/>
      <c r="J101" s="636"/>
      <c r="K101" s="593"/>
      <c r="L101" s="427"/>
      <c r="M101" s="507"/>
      <c r="N101" s="507"/>
      <c r="O101" s="507"/>
      <c r="P101" s="101"/>
      <c r="Q101" s="101"/>
      <c r="R101" s="101"/>
      <c r="S101" s="101"/>
      <c r="T101" s="101"/>
      <c r="U101" s="101"/>
      <c r="V101" s="101"/>
      <c r="W101" s="101"/>
      <c r="X101" s="101"/>
      <c r="Y101" s="101"/>
      <c r="Z101" s="101"/>
    </row>
    <row r="102" spans="1:26" ht="15.75" customHeight="1" x14ac:dyDescent="0.3">
      <c r="A102" s="27"/>
      <c r="B102" s="512"/>
      <c r="C102" s="512"/>
      <c r="D102" s="515"/>
      <c r="E102" s="515"/>
      <c r="F102" s="515"/>
      <c r="G102" s="142">
        <v>7</v>
      </c>
      <c r="H102" s="145"/>
      <c r="I102" s="653"/>
      <c r="J102" s="636"/>
      <c r="K102" s="593"/>
      <c r="L102" s="427"/>
      <c r="M102" s="507"/>
      <c r="N102" s="507"/>
      <c r="O102" s="507"/>
      <c r="P102" s="101"/>
      <c r="Q102" s="101"/>
      <c r="R102" s="101"/>
      <c r="S102" s="101"/>
      <c r="T102" s="101"/>
      <c r="U102" s="101"/>
      <c r="V102" s="101"/>
      <c r="W102" s="101"/>
      <c r="X102" s="101"/>
      <c r="Y102" s="101"/>
      <c r="Z102" s="101"/>
    </row>
    <row r="103" spans="1:26" ht="21" customHeight="1" thickBot="1" x14ac:dyDescent="0.35">
      <c r="A103" s="27"/>
      <c r="B103" s="494"/>
      <c r="C103" s="494"/>
      <c r="D103" s="499"/>
      <c r="E103" s="499"/>
      <c r="F103" s="499"/>
      <c r="G103" s="146">
        <v>8</v>
      </c>
      <c r="H103" s="147"/>
      <c r="I103" s="653"/>
      <c r="J103" s="637"/>
      <c r="K103" s="594"/>
      <c r="L103" s="427"/>
      <c r="M103" s="508"/>
      <c r="N103" s="508"/>
      <c r="O103" s="508"/>
      <c r="P103" s="101"/>
      <c r="Q103" s="101"/>
      <c r="R103" s="101"/>
      <c r="S103" s="101"/>
      <c r="T103" s="101"/>
      <c r="U103" s="101"/>
      <c r="V103" s="101"/>
      <c r="W103" s="101"/>
      <c r="X103" s="101"/>
      <c r="Y103" s="101"/>
      <c r="Z103" s="101"/>
    </row>
    <row r="104" spans="1:26" ht="205.5" customHeight="1" x14ac:dyDescent="0.3">
      <c r="A104" s="27"/>
      <c r="B104" s="621" t="str">
        <f>+LEFT(C104,3)</f>
        <v>3.2</v>
      </c>
      <c r="C104" s="521" t="s">
        <v>197</v>
      </c>
      <c r="D104" s="514" t="s">
        <v>198</v>
      </c>
      <c r="E104" s="516" t="s">
        <v>199</v>
      </c>
      <c r="F104" s="517">
        <v>3</v>
      </c>
      <c r="G104" s="141">
        <v>1</v>
      </c>
      <c r="H104" s="378" t="s">
        <v>185</v>
      </c>
      <c r="I104" s="626" t="s">
        <v>673</v>
      </c>
      <c r="J104" s="628">
        <v>3</v>
      </c>
      <c r="K104" s="603"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505">
        <f>+IF(K104="",0,IF(K104="Deficiencia de control mayor (diseño y ejecución)",4,IF(K104="Deficiencia de control (diseño o ejecución)",20,IF(K104="Oportunidad de mejora",40,60))))</f>
        <v>60</v>
      </c>
      <c r="M104" s="506">
        <v>0.38965300000000003</v>
      </c>
      <c r="N104" s="509">
        <f>+L104+M104</f>
        <v>60.389653000000003</v>
      </c>
      <c r="O104" s="510"/>
      <c r="P104" s="101"/>
      <c r="Q104" s="101"/>
      <c r="R104" s="101"/>
      <c r="S104" s="101"/>
      <c r="T104" s="101"/>
      <c r="U104" s="101"/>
      <c r="V104" s="101"/>
      <c r="W104" s="101"/>
      <c r="X104" s="101"/>
      <c r="Y104" s="101"/>
      <c r="Z104" s="101"/>
    </row>
    <row r="105" spans="1:26" ht="20.25" customHeight="1" x14ac:dyDescent="0.3">
      <c r="A105" s="27"/>
      <c r="B105" s="512"/>
      <c r="C105" s="512"/>
      <c r="D105" s="515"/>
      <c r="E105" s="515"/>
      <c r="F105" s="515"/>
      <c r="G105" s="142">
        <v>2</v>
      </c>
      <c r="H105" s="420"/>
      <c r="I105" s="627"/>
      <c r="J105" s="507"/>
      <c r="K105" s="593"/>
      <c r="L105" s="427"/>
      <c r="M105" s="507"/>
      <c r="N105" s="507"/>
      <c r="O105" s="507"/>
      <c r="P105" s="101"/>
      <c r="Q105" s="101"/>
      <c r="R105" s="101"/>
      <c r="S105" s="101"/>
      <c r="T105" s="101"/>
      <c r="U105" s="101"/>
      <c r="V105" s="101"/>
      <c r="W105" s="101"/>
      <c r="X105" s="101"/>
      <c r="Y105" s="101"/>
      <c r="Z105" s="101"/>
    </row>
    <row r="106" spans="1:26" ht="17.25" customHeight="1" x14ac:dyDescent="0.3">
      <c r="A106" s="27"/>
      <c r="B106" s="512"/>
      <c r="C106" s="512"/>
      <c r="D106" s="515"/>
      <c r="E106" s="515"/>
      <c r="F106" s="515"/>
      <c r="G106" s="142">
        <v>3</v>
      </c>
      <c r="H106" s="421"/>
      <c r="I106" s="627"/>
      <c r="J106" s="507"/>
      <c r="K106" s="593"/>
      <c r="L106" s="427"/>
      <c r="M106" s="507"/>
      <c r="N106" s="507"/>
      <c r="O106" s="507"/>
      <c r="P106" s="101"/>
      <c r="Q106" s="101"/>
      <c r="R106" s="101"/>
      <c r="S106" s="101"/>
      <c r="T106" s="101"/>
      <c r="U106" s="101"/>
      <c r="V106" s="101"/>
      <c r="W106" s="101"/>
      <c r="X106" s="101"/>
      <c r="Y106" s="101"/>
      <c r="Z106" s="101"/>
    </row>
    <row r="107" spans="1:26" ht="32.25" customHeight="1" x14ac:dyDescent="0.3">
      <c r="A107" s="27"/>
      <c r="B107" s="512"/>
      <c r="C107" s="512"/>
      <c r="D107" s="515"/>
      <c r="E107" s="515"/>
      <c r="F107" s="515"/>
      <c r="G107" s="142">
        <v>4</v>
      </c>
      <c r="H107" s="362"/>
      <c r="I107" s="627"/>
      <c r="J107" s="507"/>
      <c r="K107" s="593"/>
      <c r="L107" s="427"/>
      <c r="M107" s="507"/>
      <c r="N107" s="507"/>
      <c r="O107" s="507"/>
      <c r="P107" s="101"/>
      <c r="Q107" s="101"/>
      <c r="R107" s="101"/>
      <c r="S107" s="101"/>
      <c r="T107" s="101"/>
      <c r="U107" s="101"/>
      <c r="V107" s="101"/>
      <c r="W107" s="101"/>
      <c r="X107" s="101"/>
      <c r="Y107" s="101"/>
      <c r="Z107" s="101"/>
    </row>
    <row r="108" spans="1:26" ht="15.75" customHeight="1" x14ac:dyDescent="0.3">
      <c r="A108" s="27"/>
      <c r="B108" s="512"/>
      <c r="C108" s="512"/>
      <c r="D108" s="515"/>
      <c r="E108" s="515"/>
      <c r="F108" s="515"/>
      <c r="G108" s="142">
        <v>5</v>
      </c>
      <c r="H108" s="362"/>
      <c r="I108" s="627"/>
      <c r="J108" s="507"/>
      <c r="K108" s="593"/>
      <c r="L108" s="427"/>
      <c r="M108" s="507"/>
      <c r="N108" s="507"/>
      <c r="O108" s="507"/>
      <c r="P108" s="101"/>
      <c r="Q108" s="101"/>
      <c r="R108" s="101"/>
      <c r="S108" s="101"/>
      <c r="T108" s="101"/>
      <c r="U108" s="101"/>
      <c r="V108" s="101"/>
      <c r="W108" s="101"/>
      <c r="X108" s="101"/>
      <c r="Y108" s="101"/>
      <c r="Z108" s="101"/>
    </row>
    <row r="109" spans="1:26" ht="22.5" customHeight="1" x14ac:dyDescent="0.3">
      <c r="A109" s="27"/>
      <c r="B109" s="512"/>
      <c r="C109" s="512"/>
      <c r="D109" s="515"/>
      <c r="E109" s="515"/>
      <c r="F109" s="515"/>
      <c r="G109" s="142">
        <v>6</v>
      </c>
      <c r="H109" s="362"/>
      <c r="I109" s="627"/>
      <c r="J109" s="507"/>
      <c r="K109" s="593"/>
      <c r="L109" s="427"/>
      <c r="M109" s="507"/>
      <c r="N109" s="507"/>
      <c r="O109" s="507"/>
      <c r="P109" s="101"/>
      <c r="Q109" s="101"/>
      <c r="R109" s="101"/>
      <c r="S109" s="101"/>
      <c r="T109" s="101"/>
      <c r="U109" s="101"/>
      <c r="V109" s="101"/>
      <c r="W109" s="101"/>
      <c r="X109" s="101"/>
      <c r="Y109" s="101"/>
      <c r="Z109" s="101"/>
    </row>
    <row r="110" spans="1:26" ht="24" customHeight="1" x14ac:dyDescent="0.3">
      <c r="A110" s="27"/>
      <c r="B110" s="512"/>
      <c r="C110" s="512"/>
      <c r="D110" s="515"/>
      <c r="E110" s="515"/>
      <c r="F110" s="515"/>
      <c r="G110" s="142">
        <v>7</v>
      </c>
      <c r="H110" s="362"/>
      <c r="I110" s="627"/>
      <c r="J110" s="507"/>
      <c r="K110" s="593"/>
      <c r="L110" s="427"/>
      <c r="M110" s="507"/>
      <c r="N110" s="507"/>
      <c r="O110" s="507"/>
      <c r="P110" s="101"/>
      <c r="Q110" s="101"/>
      <c r="R110" s="101"/>
      <c r="S110" s="101"/>
      <c r="T110" s="101"/>
      <c r="U110" s="101"/>
      <c r="V110" s="101"/>
      <c r="W110" s="101"/>
      <c r="X110" s="101"/>
      <c r="Y110" s="101"/>
      <c r="Z110" s="101"/>
    </row>
    <row r="111" spans="1:26" ht="72" customHeight="1" thickBot="1" x14ac:dyDescent="0.35">
      <c r="A111" s="27"/>
      <c r="B111" s="494"/>
      <c r="C111" s="494"/>
      <c r="D111" s="499"/>
      <c r="E111" s="499"/>
      <c r="F111" s="499"/>
      <c r="G111" s="146">
        <v>8</v>
      </c>
      <c r="H111" s="363"/>
      <c r="I111" s="627"/>
      <c r="J111" s="664"/>
      <c r="K111" s="594"/>
      <c r="L111" s="427"/>
      <c r="M111" s="508"/>
      <c r="N111" s="508"/>
      <c r="O111" s="508"/>
      <c r="P111" s="101"/>
      <c r="Q111" s="101"/>
      <c r="R111" s="101"/>
      <c r="S111" s="101"/>
      <c r="T111" s="101"/>
      <c r="U111" s="101"/>
      <c r="V111" s="101"/>
      <c r="W111" s="101"/>
      <c r="X111" s="101"/>
      <c r="Y111" s="101"/>
      <c r="Z111" s="101"/>
    </row>
    <row r="112" spans="1:26" ht="176.25" customHeight="1" x14ac:dyDescent="0.3">
      <c r="A112" s="27"/>
      <c r="B112" s="657" t="str">
        <f>+LEFT(C112,3)</f>
        <v>3.3</v>
      </c>
      <c r="C112" s="551" t="s">
        <v>200</v>
      </c>
      <c r="D112" s="552" t="s">
        <v>201</v>
      </c>
      <c r="E112" s="556" t="s">
        <v>202</v>
      </c>
      <c r="F112" s="534">
        <v>3</v>
      </c>
      <c r="G112" s="150">
        <v>1</v>
      </c>
      <c r="H112" s="356" t="s">
        <v>189</v>
      </c>
      <c r="I112" s="658" t="s">
        <v>670</v>
      </c>
      <c r="J112" s="635">
        <v>3</v>
      </c>
      <c r="K112" s="603" t="str">
        <f>+IF(OR(ISBLANK(F112),ISBLANK(J112)),"",IF(OR(AND(F112=1,J112=1),AND(F112=1,J112=2),AND(F112=1,J112=3)),"Deficiencia de control mayor (diseño y ejecución)",IF(OR(AND(F112=2,J112=2),AND(F112=3,J112=1),AND(F112=3,J112=2),AND(F112=2,J112=1)),"Deficiencia de control (diseño o ejecución)",IF(AND(F112=2,J112=3),"Oportunidad de mejora","Mantenimiento del control"))))</f>
        <v>Mantenimiento del control</v>
      </c>
      <c r="L112" s="505">
        <f>+IF(K112="",0,IF(K112="Deficiencia de control mayor (diseño y ejecución)",4,IF(K112="Deficiencia de control (diseño o ejecución)",20,IF(K112="Oportunidad de mejora",40,60))))</f>
        <v>60</v>
      </c>
      <c r="M112" s="506">
        <v>0.48964999999999997</v>
      </c>
      <c r="N112" s="509">
        <f>+L112+M112</f>
        <v>60.489649999999997</v>
      </c>
      <c r="O112" s="510"/>
      <c r="P112" s="101"/>
      <c r="Q112" s="101"/>
      <c r="R112" s="101"/>
      <c r="S112" s="101"/>
      <c r="T112" s="101"/>
      <c r="U112" s="101"/>
      <c r="V112" s="101"/>
      <c r="W112" s="101"/>
      <c r="X112" s="101"/>
      <c r="Y112" s="101"/>
      <c r="Z112" s="101"/>
    </row>
    <row r="113" spans="1:26" ht="24.75" customHeight="1" x14ac:dyDescent="0.3">
      <c r="A113" s="27"/>
      <c r="B113" s="512"/>
      <c r="C113" s="512"/>
      <c r="D113" s="515"/>
      <c r="E113" s="515"/>
      <c r="F113" s="515"/>
      <c r="G113" s="151">
        <v>2</v>
      </c>
      <c r="H113" s="148"/>
      <c r="I113" s="659"/>
      <c r="J113" s="636"/>
      <c r="K113" s="593"/>
      <c r="L113" s="427"/>
      <c r="M113" s="507"/>
      <c r="N113" s="507"/>
      <c r="O113" s="507"/>
      <c r="P113" s="101"/>
      <c r="Q113" s="101"/>
      <c r="R113" s="101"/>
      <c r="S113" s="101"/>
      <c r="T113" s="101"/>
      <c r="U113" s="101"/>
      <c r="V113" s="101"/>
      <c r="W113" s="101"/>
      <c r="X113" s="101"/>
      <c r="Y113" s="101"/>
      <c r="Z113" s="101"/>
    </row>
    <row r="114" spans="1:26" ht="27.75" customHeight="1" x14ac:dyDescent="0.3">
      <c r="A114" s="27"/>
      <c r="B114" s="512"/>
      <c r="C114" s="512"/>
      <c r="D114" s="515"/>
      <c r="E114" s="515"/>
      <c r="F114" s="515"/>
      <c r="G114" s="151">
        <v>3</v>
      </c>
      <c r="H114" s="152"/>
      <c r="I114" s="659"/>
      <c r="J114" s="636"/>
      <c r="K114" s="593"/>
      <c r="L114" s="427"/>
      <c r="M114" s="507"/>
      <c r="N114" s="507"/>
      <c r="O114" s="507"/>
      <c r="P114" s="101"/>
      <c r="Q114" s="101"/>
      <c r="R114" s="101"/>
      <c r="S114" s="101"/>
      <c r="T114" s="101"/>
      <c r="U114" s="101"/>
      <c r="V114" s="101"/>
      <c r="W114" s="101"/>
      <c r="X114" s="101"/>
      <c r="Y114" s="101"/>
      <c r="Z114" s="101"/>
    </row>
    <row r="115" spans="1:26" ht="21" customHeight="1" x14ac:dyDescent="0.3">
      <c r="A115" s="27"/>
      <c r="B115" s="512"/>
      <c r="C115" s="512"/>
      <c r="D115" s="515"/>
      <c r="E115" s="515"/>
      <c r="F115" s="515"/>
      <c r="G115" s="151">
        <v>4</v>
      </c>
      <c r="H115" s="152"/>
      <c r="I115" s="659"/>
      <c r="J115" s="636"/>
      <c r="K115" s="593"/>
      <c r="L115" s="427"/>
      <c r="M115" s="507"/>
      <c r="N115" s="507"/>
      <c r="O115" s="507"/>
      <c r="P115" s="101"/>
      <c r="Q115" s="101"/>
      <c r="R115" s="101"/>
      <c r="S115" s="101"/>
      <c r="T115" s="101"/>
      <c r="U115" s="101"/>
      <c r="V115" s="101"/>
      <c r="W115" s="101"/>
      <c r="X115" s="101"/>
      <c r="Y115" s="101"/>
      <c r="Z115" s="101"/>
    </row>
    <row r="116" spans="1:26" ht="21" customHeight="1" x14ac:dyDescent="0.3">
      <c r="A116" s="27"/>
      <c r="B116" s="512"/>
      <c r="C116" s="512"/>
      <c r="D116" s="515"/>
      <c r="E116" s="515"/>
      <c r="F116" s="515"/>
      <c r="G116" s="151">
        <v>5</v>
      </c>
      <c r="H116" s="152"/>
      <c r="I116" s="659"/>
      <c r="J116" s="636"/>
      <c r="K116" s="593"/>
      <c r="L116" s="427"/>
      <c r="M116" s="507"/>
      <c r="N116" s="507"/>
      <c r="O116" s="507"/>
      <c r="P116" s="101"/>
      <c r="Q116" s="101"/>
      <c r="R116" s="101"/>
      <c r="S116" s="101"/>
      <c r="T116" s="101"/>
      <c r="U116" s="101"/>
      <c r="V116" s="101"/>
      <c r="W116" s="101"/>
      <c r="X116" s="101"/>
      <c r="Y116" s="101"/>
      <c r="Z116" s="101"/>
    </row>
    <row r="117" spans="1:26" ht="25.5" customHeight="1" x14ac:dyDescent="0.3">
      <c r="A117" s="27"/>
      <c r="B117" s="512"/>
      <c r="C117" s="512"/>
      <c r="D117" s="515"/>
      <c r="E117" s="515"/>
      <c r="F117" s="515"/>
      <c r="G117" s="151">
        <v>6</v>
      </c>
      <c r="H117" s="152"/>
      <c r="I117" s="659"/>
      <c r="J117" s="636"/>
      <c r="K117" s="593"/>
      <c r="L117" s="427"/>
      <c r="M117" s="507"/>
      <c r="N117" s="507"/>
      <c r="O117" s="507"/>
      <c r="P117" s="101"/>
      <c r="Q117" s="101"/>
      <c r="R117" s="101"/>
      <c r="S117" s="101"/>
      <c r="T117" s="101"/>
      <c r="U117" s="101"/>
      <c r="V117" s="101"/>
      <c r="W117" s="101"/>
      <c r="X117" s="101"/>
      <c r="Y117" s="101"/>
      <c r="Z117" s="101"/>
    </row>
    <row r="118" spans="1:26" ht="21" customHeight="1" x14ac:dyDescent="0.3">
      <c r="A118" s="27"/>
      <c r="B118" s="512"/>
      <c r="C118" s="512"/>
      <c r="D118" s="515"/>
      <c r="E118" s="515"/>
      <c r="F118" s="515"/>
      <c r="G118" s="151">
        <v>7</v>
      </c>
      <c r="H118" s="152"/>
      <c r="I118" s="659"/>
      <c r="J118" s="636"/>
      <c r="K118" s="593"/>
      <c r="L118" s="427"/>
      <c r="M118" s="507"/>
      <c r="N118" s="507"/>
      <c r="O118" s="507"/>
      <c r="P118" s="101"/>
      <c r="Q118" s="101"/>
      <c r="R118" s="101"/>
      <c r="S118" s="101"/>
      <c r="T118" s="101"/>
      <c r="U118" s="101"/>
      <c r="V118" s="101"/>
      <c r="W118" s="101"/>
      <c r="X118" s="101"/>
      <c r="Y118" s="101"/>
      <c r="Z118" s="101"/>
    </row>
    <row r="119" spans="1:26" ht="12.75" customHeight="1" thickBot="1" x14ac:dyDescent="0.35">
      <c r="A119" s="27"/>
      <c r="B119" s="494"/>
      <c r="C119" s="494"/>
      <c r="D119" s="499"/>
      <c r="E119" s="499"/>
      <c r="F119" s="499"/>
      <c r="G119" s="153">
        <v>8</v>
      </c>
      <c r="H119" s="154"/>
      <c r="I119" s="659"/>
      <c r="J119" s="637"/>
      <c r="K119" s="594"/>
      <c r="L119" s="427"/>
      <c r="M119" s="508"/>
      <c r="N119" s="508"/>
      <c r="O119" s="508"/>
      <c r="P119" s="101"/>
      <c r="Q119" s="101"/>
      <c r="R119" s="101"/>
      <c r="S119" s="101"/>
      <c r="T119" s="101"/>
      <c r="U119" s="101"/>
      <c r="V119" s="101"/>
      <c r="W119" s="101"/>
      <c r="X119" s="101"/>
      <c r="Y119" s="101"/>
      <c r="Z119" s="101"/>
    </row>
    <row r="120" spans="1:26" ht="27.75" customHeight="1" x14ac:dyDescent="0.3">
      <c r="A120" s="27"/>
      <c r="B120" s="557"/>
      <c r="C120" s="559" t="s">
        <v>203</v>
      </c>
      <c r="D120" s="560" t="s">
        <v>8</v>
      </c>
      <c r="E120" s="561" t="s">
        <v>204</v>
      </c>
      <c r="F120" s="562" t="s">
        <v>205</v>
      </c>
      <c r="G120" s="563" t="s">
        <v>152</v>
      </c>
      <c r="H120" s="424"/>
      <c r="I120" s="564"/>
      <c r="J120" s="539" t="s">
        <v>206</v>
      </c>
      <c r="K120" s="668" t="s">
        <v>177</v>
      </c>
      <c r="L120" s="540"/>
      <c r="M120" s="541"/>
      <c r="N120" s="542"/>
      <c r="O120" s="543"/>
      <c r="P120" s="101"/>
      <c r="Q120" s="101"/>
      <c r="R120" s="101"/>
      <c r="S120" s="101"/>
      <c r="T120" s="101"/>
      <c r="U120" s="101"/>
      <c r="V120" s="101"/>
      <c r="W120" s="101"/>
      <c r="X120" s="101"/>
      <c r="Y120" s="101"/>
      <c r="Z120" s="101"/>
    </row>
    <row r="121" spans="1:26" ht="3.75" customHeight="1" x14ac:dyDescent="0.3">
      <c r="A121" s="27"/>
      <c r="B121" s="558"/>
      <c r="C121" s="558"/>
      <c r="D121" s="488"/>
      <c r="E121" s="488"/>
      <c r="F121" s="488"/>
      <c r="G121" s="566" t="s">
        <v>13</v>
      </c>
      <c r="H121" s="565" t="s">
        <v>15</v>
      </c>
      <c r="I121" s="565" t="s">
        <v>155</v>
      </c>
      <c r="J121" s="488"/>
      <c r="K121" s="488"/>
      <c r="L121" s="427"/>
      <c r="M121" s="507"/>
      <c r="N121" s="507"/>
      <c r="O121" s="507"/>
      <c r="P121" s="101"/>
      <c r="Q121" s="101"/>
      <c r="R121" s="101"/>
      <c r="S121" s="101"/>
      <c r="T121" s="101"/>
      <c r="U121" s="101"/>
      <c r="V121" s="101"/>
      <c r="W121" s="101"/>
      <c r="X121" s="101"/>
      <c r="Y121" s="101"/>
      <c r="Z121" s="101"/>
    </row>
    <row r="122" spans="1:26" ht="45.75" customHeight="1" x14ac:dyDescent="0.3">
      <c r="A122" s="27"/>
      <c r="B122" s="558"/>
      <c r="C122" s="558"/>
      <c r="D122" s="531"/>
      <c r="E122" s="531"/>
      <c r="F122" s="489"/>
      <c r="G122" s="489"/>
      <c r="H122" s="489"/>
      <c r="I122" s="531"/>
      <c r="J122" s="489"/>
      <c r="K122" s="489"/>
      <c r="L122" s="427"/>
      <c r="M122" s="508"/>
      <c r="N122" s="508"/>
      <c r="O122" s="508"/>
      <c r="P122" s="101"/>
      <c r="Q122" s="101"/>
      <c r="R122" s="101"/>
      <c r="S122" s="101"/>
      <c r="T122" s="101"/>
      <c r="U122" s="101"/>
      <c r="V122" s="101"/>
      <c r="W122" s="101"/>
      <c r="X122" s="101"/>
      <c r="Y122" s="101"/>
      <c r="Z122" s="101"/>
    </row>
    <row r="123" spans="1:26" ht="103.5" customHeight="1" x14ac:dyDescent="0.3">
      <c r="A123" s="27"/>
      <c r="B123" s="520" t="str">
        <f>+LEFT(C123,3)</f>
        <v>4.1</v>
      </c>
      <c r="C123" s="551" t="s">
        <v>207</v>
      </c>
      <c r="D123" s="552" t="s">
        <v>208</v>
      </c>
      <c r="E123" s="553" t="s">
        <v>209</v>
      </c>
      <c r="F123" s="534">
        <v>3</v>
      </c>
      <c r="G123" s="150">
        <v>1</v>
      </c>
      <c r="H123" s="368" t="s">
        <v>586</v>
      </c>
      <c r="I123" s="665" t="s">
        <v>672</v>
      </c>
      <c r="J123" s="569">
        <v>3</v>
      </c>
      <c r="K123" s="519" t="str">
        <f>+IF(OR(ISBLANK(F123),ISBLANK(J123)),"",IF(OR(AND(F123=1,J123=1),AND(F123=1,J123=2),AND(F123=1,J123=3)),"Deficiencia de control mayor (diseño y ejecución)",IF(OR(AND(F123=2,J123=2),AND(F123=3,J123=1),AND(F123=3,J123=2),AND(F123=2,J123=1)),"Deficiencia de control (diseño o ejecución)",IF(AND(F123=2,J123=3),"Oportunidad de mejora","Mantenimiento del control"))))</f>
        <v>Mantenimiento del control</v>
      </c>
      <c r="L123" s="505">
        <f>+IF(K123="",0,IF(K123="Deficiencia de control mayor (diseño y ejecución)",4,IF(K123="Deficiencia de control (diseño o ejecución)",20,IF(K123="Oportunidad de mejora",40,60))))</f>
        <v>60</v>
      </c>
      <c r="M123" s="506">
        <v>0.58965000000000001</v>
      </c>
      <c r="N123" s="509">
        <f>+L123+M123</f>
        <v>60.589649999999999</v>
      </c>
      <c r="O123" s="510"/>
      <c r="P123" s="101"/>
      <c r="Q123" s="101"/>
      <c r="R123" s="101"/>
      <c r="S123" s="101"/>
      <c r="T123" s="101"/>
      <c r="U123" s="101"/>
      <c r="V123" s="101"/>
      <c r="W123" s="101"/>
      <c r="X123" s="101"/>
      <c r="Y123" s="101"/>
      <c r="Z123" s="101"/>
    </row>
    <row r="124" spans="1:26" ht="71.25" customHeight="1" x14ac:dyDescent="0.3">
      <c r="A124" s="27"/>
      <c r="B124" s="512"/>
      <c r="C124" s="512"/>
      <c r="D124" s="515"/>
      <c r="E124" s="515"/>
      <c r="F124" s="515"/>
      <c r="G124" s="151">
        <v>2</v>
      </c>
      <c r="H124" s="130"/>
      <c r="I124" s="666"/>
      <c r="J124" s="515"/>
      <c r="K124" s="488"/>
      <c r="L124" s="427"/>
      <c r="M124" s="507"/>
      <c r="N124" s="507"/>
      <c r="O124" s="507"/>
      <c r="P124" s="101"/>
      <c r="Q124" s="101"/>
      <c r="R124" s="101"/>
      <c r="S124" s="101"/>
      <c r="T124" s="101"/>
      <c r="U124" s="101"/>
      <c r="V124" s="101"/>
      <c r="W124" s="101"/>
      <c r="X124" s="101"/>
      <c r="Y124" s="101"/>
      <c r="Z124" s="101"/>
    </row>
    <row r="125" spans="1:26" ht="52.5" customHeight="1" x14ac:dyDescent="0.3">
      <c r="A125" s="27"/>
      <c r="B125" s="512"/>
      <c r="C125" s="512"/>
      <c r="D125" s="515"/>
      <c r="E125" s="515"/>
      <c r="F125" s="515"/>
      <c r="G125" s="151">
        <v>3</v>
      </c>
      <c r="H125" s="130"/>
      <c r="I125" s="666"/>
      <c r="J125" s="515"/>
      <c r="K125" s="488"/>
      <c r="L125" s="427"/>
      <c r="M125" s="507"/>
      <c r="N125" s="507"/>
      <c r="O125" s="507"/>
      <c r="P125" s="101"/>
      <c r="Q125" s="101"/>
      <c r="R125" s="101"/>
      <c r="S125" s="101"/>
      <c r="T125" s="101"/>
      <c r="U125" s="101"/>
      <c r="V125" s="101"/>
      <c r="W125" s="101"/>
      <c r="X125" s="101"/>
      <c r="Y125" s="101"/>
      <c r="Z125" s="101"/>
    </row>
    <row r="126" spans="1:26" ht="27.75" customHeight="1" x14ac:dyDescent="0.3">
      <c r="A126" s="27"/>
      <c r="B126" s="512"/>
      <c r="C126" s="512"/>
      <c r="D126" s="515"/>
      <c r="E126" s="515"/>
      <c r="F126" s="515"/>
      <c r="G126" s="151">
        <v>4</v>
      </c>
      <c r="H126" s="155"/>
      <c r="I126" s="666"/>
      <c r="J126" s="515"/>
      <c r="K126" s="488"/>
      <c r="L126" s="427"/>
      <c r="M126" s="507"/>
      <c r="N126" s="507"/>
      <c r="O126" s="507"/>
      <c r="P126" s="101"/>
      <c r="Q126" s="101"/>
      <c r="R126" s="101"/>
      <c r="S126" s="101"/>
      <c r="T126" s="101"/>
      <c r="U126" s="101"/>
      <c r="V126" s="101"/>
      <c r="W126" s="101"/>
      <c r="X126" s="101"/>
      <c r="Y126" s="101"/>
      <c r="Z126" s="101"/>
    </row>
    <row r="127" spans="1:26" ht="22.5" customHeight="1" x14ac:dyDescent="0.3">
      <c r="A127" s="27"/>
      <c r="B127" s="512"/>
      <c r="C127" s="512"/>
      <c r="D127" s="515"/>
      <c r="E127" s="515"/>
      <c r="F127" s="515"/>
      <c r="G127" s="151">
        <v>5</v>
      </c>
      <c r="H127" s="152"/>
      <c r="I127" s="666"/>
      <c r="J127" s="515"/>
      <c r="K127" s="488"/>
      <c r="L127" s="427"/>
      <c r="M127" s="507"/>
      <c r="N127" s="507"/>
      <c r="O127" s="507"/>
      <c r="P127" s="101"/>
      <c r="Q127" s="101"/>
      <c r="R127" s="101"/>
      <c r="S127" s="101"/>
      <c r="T127" s="101"/>
      <c r="U127" s="101"/>
      <c r="V127" s="101"/>
      <c r="W127" s="101"/>
      <c r="X127" s="101"/>
      <c r="Y127" s="101"/>
      <c r="Z127" s="101"/>
    </row>
    <row r="128" spans="1:26" ht="24" customHeight="1" x14ac:dyDescent="0.3">
      <c r="A128" s="27"/>
      <c r="B128" s="512"/>
      <c r="C128" s="512"/>
      <c r="D128" s="515"/>
      <c r="E128" s="515"/>
      <c r="F128" s="515"/>
      <c r="G128" s="151">
        <v>6</v>
      </c>
      <c r="H128" s="152"/>
      <c r="I128" s="666"/>
      <c r="J128" s="515"/>
      <c r="K128" s="488"/>
      <c r="L128" s="427"/>
      <c r="M128" s="507"/>
      <c r="N128" s="507"/>
      <c r="O128" s="507"/>
      <c r="P128" s="101"/>
      <c r="Q128" s="101"/>
      <c r="R128" s="101"/>
      <c r="S128" s="101"/>
      <c r="T128" s="101"/>
      <c r="U128" s="101"/>
      <c r="V128" s="101"/>
      <c r="W128" s="101"/>
      <c r="X128" s="101"/>
      <c r="Y128" s="101"/>
      <c r="Z128" s="101"/>
    </row>
    <row r="129" spans="1:26" ht="30" customHeight="1" x14ac:dyDescent="0.3">
      <c r="A129" s="27"/>
      <c r="B129" s="512"/>
      <c r="C129" s="512"/>
      <c r="D129" s="515"/>
      <c r="E129" s="515"/>
      <c r="F129" s="515"/>
      <c r="G129" s="151">
        <v>7</v>
      </c>
      <c r="H129" s="152"/>
      <c r="I129" s="666"/>
      <c r="J129" s="515"/>
      <c r="K129" s="488"/>
      <c r="L129" s="427"/>
      <c r="M129" s="507"/>
      <c r="N129" s="507"/>
      <c r="O129" s="507"/>
      <c r="P129" s="101"/>
      <c r="Q129" s="101"/>
      <c r="R129" s="101"/>
      <c r="S129" s="101"/>
      <c r="T129" s="101"/>
      <c r="U129" s="101"/>
      <c r="V129" s="101"/>
      <c r="W129" s="101"/>
      <c r="X129" s="101"/>
      <c r="Y129" s="101"/>
      <c r="Z129" s="101"/>
    </row>
    <row r="130" spans="1:26" ht="23.25" customHeight="1" x14ac:dyDescent="0.3">
      <c r="A130" s="27"/>
      <c r="B130" s="494"/>
      <c r="C130" s="494"/>
      <c r="D130" s="499"/>
      <c r="E130" s="499"/>
      <c r="F130" s="499"/>
      <c r="G130" s="153">
        <v>8</v>
      </c>
      <c r="H130" s="154"/>
      <c r="I130" s="667"/>
      <c r="J130" s="499"/>
      <c r="K130" s="489"/>
      <c r="L130" s="427"/>
      <c r="M130" s="508"/>
      <c r="N130" s="508"/>
      <c r="O130" s="508"/>
      <c r="P130" s="101"/>
      <c r="Q130" s="101"/>
      <c r="R130" s="101"/>
      <c r="S130" s="101"/>
      <c r="T130" s="101"/>
      <c r="U130" s="101"/>
      <c r="V130" s="101"/>
      <c r="W130" s="101"/>
      <c r="X130" s="101"/>
      <c r="Y130" s="101"/>
      <c r="Z130" s="101"/>
    </row>
    <row r="131" spans="1:26" ht="128.25" customHeight="1" x14ac:dyDescent="0.3">
      <c r="A131" s="27"/>
      <c r="B131" s="520" t="str">
        <f>+LEFT(C131,3)</f>
        <v>4.2</v>
      </c>
      <c r="C131" s="521" t="s">
        <v>210</v>
      </c>
      <c r="D131" s="514" t="s">
        <v>208</v>
      </c>
      <c r="E131" s="522" t="s">
        <v>211</v>
      </c>
      <c r="F131" s="517">
        <v>3</v>
      </c>
      <c r="G131" s="141">
        <v>1</v>
      </c>
      <c r="H131" s="156" t="s">
        <v>212</v>
      </c>
      <c r="I131" s="548" t="s">
        <v>675</v>
      </c>
      <c r="J131" s="518">
        <v>3</v>
      </c>
      <c r="K131" s="519"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505">
        <f>+IF(K131="",0,IF(K131="Deficiencia de control mayor (diseño y ejecución)",4,IF(K131="Deficiencia de control (diseño o ejecución)",20,IF(K131="Oportunidad de mejora",40,60))))</f>
        <v>60</v>
      </c>
      <c r="M131" s="506">
        <v>0.68964999999999999</v>
      </c>
      <c r="N131" s="509">
        <f>+L131+M131</f>
        <v>60.68965</v>
      </c>
      <c r="O131" s="510"/>
      <c r="P131" s="101"/>
      <c r="Q131" s="101"/>
      <c r="R131" s="101"/>
      <c r="S131" s="101"/>
      <c r="T131" s="101"/>
      <c r="U131" s="101"/>
      <c r="V131" s="101"/>
      <c r="W131" s="101"/>
      <c r="X131" s="101"/>
      <c r="Y131" s="101"/>
      <c r="Z131" s="101"/>
    </row>
    <row r="132" spans="1:26" ht="85.5" customHeight="1" x14ac:dyDescent="0.3">
      <c r="A132" s="27"/>
      <c r="B132" s="512"/>
      <c r="C132" s="512"/>
      <c r="D132" s="515"/>
      <c r="E132" s="515"/>
      <c r="F132" s="515"/>
      <c r="G132" s="142">
        <v>2</v>
      </c>
      <c r="H132" s="369"/>
      <c r="I132" s="653"/>
      <c r="J132" s="515"/>
      <c r="K132" s="488"/>
      <c r="L132" s="427"/>
      <c r="M132" s="507"/>
      <c r="N132" s="507"/>
      <c r="O132" s="507"/>
      <c r="P132" s="101"/>
      <c r="Q132" s="101"/>
      <c r="R132" s="101"/>
      <c r="S132" s="101"/>
      <c r="T132" s="101"/>
      <c r="U132" s="101"/>
      <c r="V132" s="101"/>
      <c r="W132" s="101"/>
      <c r="X132" s="101"/>
      <c r="Y132" s="101"/>
      <c r="Z132" s="101"/>
    </row>
    <row r="133" spans="1:26" ht="65.25" customHeight="1" x14ac:dyDescent="0.3">
      <c r="A133" s="27"/>
      <c r="B133" s="512"/>
      <c r="C133" s="512"/>
      <c r="D133" s="515"/>
      <c r="E133" s="515"/>
      <c r="F133" s="515"/>
      <c r="G133" s="142">
        <v>3</v>
      </c>
      <c r="H133" s="130"/>
      <c r="I133" s="653"/>
      <c r="J133" s="515"/>
      <c r="K133" s="488"/>
      <c r="L133" s="427"/>
      <c r="M133" s="507"/>
      <c r="N133" s="507"/>
      <c r="O133" s="507"/>
      <c r="P133" s="101"/>
      <c r="Q133" s="101"/>
      <c r="R133" s="101"/>
      <c r="S133" s="101"/>
      <c r="T133" s="101"/>
      <c r="U133" s="101"/>
      <c r="V133" s="101"/>
      <c r="W133" s="101"/>
      <c r="X133" s="101"/>
      <c r="Y133" s="101"/>
      <c r="Z133" s="101"/>
    </row>
    <row r="134" spans="1:26" ht="25.5" customHeight="1" x14ac:dyDescent="0.3">
      <c r="A134" s="27"/>
      <c r="B134" s="512"/>
      <c r="C134" s="512"/>
      <c r="D134" s="515"/>
      <c r="E134" s="515"/>
      <c r="F134" s="515"/>
      <c r="G134" s="142">
        <v>4</v>
      </c>
      <c r="H134" s="145"/>
      <c r="I134" s="653"/>
      <c r="J134" s="515"/>
      <c r="K134" s="488"/>
      <c r="L134" s="427"/>
      <c r="M134" s="507"/>
      <c r="N134" s="507"/>
      <c r="O134" s="507"/>
      <c r="P134" s="101"/>
      <c r="Q134" s="101"/>
      <c r="R134" s="101"/>
      <c r="S134" s="101"/>
      <c r="T134" s="101"/>
      <c r="U134" s="101"/>
      <c r="V134" s="101"/>
      <c r="W134" s="101"/>
      <c r="X134" s="101"/>
      <c r="Y134" s="101"/>
      <c r="Z134" s="101"/>
    </row>
    <row r="135" spans="1:26" ht="25.5" customHeight="1" x14ac:dyDescent="0.3">
      <c r="A135" s="27"/>
      <c r="B135" s="512"/>
      <c r="C135" s="512"/>
      <c r="D135" s="515"/>
      <c r="E135" s="515"/>
      <c r="F135" s="515"/>
      <c r="G135" s="142">
        <v>5</v>
      </c>
      <c r="H135" s="145"/>
      <c r="I135" s="653"/>
      <c r="J135" s="515"/>
      <c r="K135" s="488"/>
      <c r="L135" s="427"/>
      <c r="M135" s="507"/>
      <c r="N135" s="507"/>
      <c r="O135" s="507"/>
      <c r="P135" s="101"/>
      <c r="Q135" s="101"/>
      <c r="R135" s="101"/>
      <c r="S135" s="101"/>
      <c r="T135" s="101"/>
      <c r="U135" s="101"/>
      <c r="V135" s="101"/>
      <c r="W135" s="101"/>
      <c r="X135" s="101"/>
      <c r="Y135" s="101"/>
      <c r="Z135" s="101"/>
    </row>
    <row r="136" spans="1:26" ht="25.5" customHeight="1" x14ac:dyDescent="0.3">
      <c r="A136" s="27"/>
      <c r="B136" s="512"/>
      <c r="C136" s="512"/>
      <c r="D136" s="515"/>
      <c r="E136" s="515"/>
      <c r="F136" s="515"/>
      <c r="G136" s="142">
        <v>6</v>
      </c>
      <c r="H136" s="145"/>
      <c r="I136" s="653"/>
      <c r="J136" s="515"/>
      <c r="K136" s="488"/>
      <c r="L136" s="427"/>
      <c r="M136" s="507"/>
      <c r="N136" s="507"/>
      <c r="O136" s="507"/>
      <c r="P136" s="101"/>
      <c r="Q136" s="101"/>
      <c r="R136" s="101"/>
      <c r="S136" s="101"/>
      <c r="T136" s="101"/>
      <c r="U136" s="101"/>
      <c r="V136" s="101"/>
      <c r="W136" s="101"/>
      <c r="X136" s="101"/>
      <c r="Y136" s="101"/>
      <c r="Z136" s="101"/>
    </row>
    <row r="137" spans="1:26" ht="25.5" customHeight="1" x14ac:dyDescent="0.3">
      <c r="A137" s="27"/>
      <c r="B137" s="512"/>
      <c r="C137" s="512"/>
      <c r="D137" s="515"/>
      <c r="E137" s="515"/>
      <c r="F137" s="515"/>
      <c r="G137" s="142">
        <v>7</v>
      </c>
      <c r="H137" s="145"/>
      <c r="I137" s="653"/>
      <c r="J137" s="515"/>
      <c r="K137" s="488"/>
      <c r="L137" s="427"/>
      <c r="M137" s="507"/>
      <c r="N137" s="507"/>
      <c r="O137" s="507"/>
      <c r="P137" s="101"/>
      <c r="Q137" s="101"/>
      <c r="R137" s="101"/>
      <c r="S137" s="101"/>
      <c r="T137" s="101"/>
      <c r="U137" s="101"/>
      <c r="V137" s="101"/>
      <c r="W137" s="101"/>
      <c r="X137" s="101"/>
      <c r="Y137" s="101"/>
      <c r="Z137" s="101"/>
    </row>
    <row r="138" spans="1:26" ht="25.5" customHeight="1" thickBot="1" x14ac:dyDescent="0.35">
      <c r="A138" s="27"/>
      <c r="B138" s="494"/>
      <c r="C138" s="494"/>
      <c r="D138" s="499"/>
      <c r="E138" s="499"/>
      <c r="F138" s="499"/>
      <c r="G138" s="146">
        <v>8</v>
      </c>
      <c r="H138" s="147"/>
      <c r="I138" s="653"/>
      <c r="J138" s="499"/>
      <c r="K138" s="489"/>
      <c r="L138" s="427"/>
      <c r="M138" s="508"/>
      <c r="N138" s="508"/>
      <c r="O138" s="508"/>
      <c r="P138" s="101"/>
      <c r="Q138" s="101"/>
      <c r="R138" s="101"/>
      <c r="S138" s="101"/>
      <c r="T138" s="101"/>
      <c r="U138" s="101"/>
      <c r="V138" s="101"/>
      <c r="W138" s="101"/>
      <c r="X138" s="101"/>
      <c r="Y138" s="101"/>
      <c r="Z138" s="101"/>
    </row>
    <row r="139" spans="1:26" ht="123" customHeight="1" x14ac:dyDescent="0.3">
      <c r="A139" s="27"/>
      <c r="B139" s="520" t="str">
        <f>+LEFT(C139,3)</f>
        <v>4.3</v>
      </c>
      <c r="C139" s="521" t="s">
        <v>213</v>
      </c>
      <c r="D139" s="514" t="s">
        <v>208</v>
      </c>
      <c r="E139" s="669" t="s">
        <v>214</v>
      </c>
      <c r="F139" s="517">
        <v>3</v>
      </c>
      <c r="G139" s="141">
        <v>1</v>
      </c>
      <c r="H139" s="370" t="s">
        <v>587</v>
      </c>
      <c r="I139" s="670" t="s">
        <v>628</v>
      </c>
      <c r="J139" s="528">
        <v>3</v>
      </c>
      <c r="K139" s="519" t="str">
        <f>+IF(OR(ISBLANK(F139),ISBLANK(J139)),"",IF(OR(AND(F139=1,J139=1),AND(F139=1,J139=2),AND(F139=1,J139=3)),"Deficiencia de control mayor (diseño y ejecución)",IF(OR(AND(F139=2,J139=2),AND(F139=3,J139=1),AND(F139=3,J139=2),AND(F139=2,J139=1)),"Deficiencia de control (diseño o ejecución)",IF(AND(F139=2,J139=3),"Oportunidad de mejora","Mantenimiento del control"))))</f>
        <v>Mantenimiento del control</v>
      </c>
      <c r="L139" s="505">
        <f>+IF(K139="",0,IF(K139="Deficiencia de control mayor (diseño y ejecución)",4,IF(K139="Deficiencia de control (diseño o ejecución)",20,IF(K139="Oportunidad de mejora",40,60))))</f>
        <v>60</v>
      </c>
      <c r="M139" s="506">
        <v>0.78964999999999996</v>
      </c>
      <c r="N139" s="509">
        <f>+L139+M139</f>
        <v>60.789650000000002</v>
      </c>
      <c r="O139" s="510"/>
      <c r="P139" s="101"/>
      <c r="Q139" s="101"/>
      <c r="R139" s="101"/>
      <c r="S139" s="101"/>
      <c r="T139" s="101"/>
      <c r="U139" s="101"/>
      <c r="V139" s="101"/>
      <c r="W139" s="101"/>
      <c r="X139" s="101"/>
      <c r="Y139" s="101"/>
      <c r="Z139" s="101"/>
    </row>
    <row r="140" spans="1:26" ht="65.25" customHeight="1" x14ac:dyDescent="0.3">
      <c r="A140" s="27"/>
      <c r="B140" s="512"/>
      <c r="C140" s="512"/>
      <c r="D140" s="515"/>
      <c r="E140" s="515"/>
      <c r="F140" s="515"/>
      <c r="G140" s="142">
        <v>2</v>
      </c>
      <c r="H140" s="360"/>
      <c r="I140" s="671"/>
      <c r="J140" s="529"/>
      <c r="K140" s="488"/>
      <c r="L140" s="427"/>
      <c r="M140" s="507"/>
      <c r="N140" s="507"/>
      <c r="O140" s="507"/>
      <c r="P140" s="101"/>
      <c r="Q140" s="101"/>
      <c r="R140" s="101"/>
      <c r="S140" s="101"/>
      <c r="T140" s="101"/>
      <c r="U140" s="101"/>
      <c r="V140" s="101"/>
      <c r="W140" s="101"/>
      <c r="X140" s="101"/>
      <c r="Y140" s="101"/>
      <c r="Z140" s="101"/>
    </row>
    <row r="141" spans="1:26" ht="30" customHeight="1" x14ac:dyDescent="0.3">
      <c r="A141" s="27"/>
      <c r="B141" s="512"/>
      <c r="C141" s="512"/>
      <c r="D141" s="515"/>
      <c r="E141" s="515"/>
      <c r="F141" s="515"/>
      <c r="G141" s="142">
        <v>3</v>
      </c>
      <c r="H141" s="361"/>
      <c r="I141" s="671"/>
      <c r="J141" s="529"/>
      <c r="K141" s="488"/>
      <c r="L141" s="427"/>
      <c r="M141" s="507"/>
      <c r="N141" s="507"/>
      <c r="O141" s="507"/>
      <c r="P141" s="101"/>
      <c r="Q141" s="101"/>
      <c r="R141" s="101"/>
      <c r="S141" s="101"/>
      <c r="T141" s="101"/>
      <c r="U141" s="101"/>
      <c r="V141" s="101"/>
      <c r="W141" s="101"/>
      <c r="X141" s="101"/>
      <c r="Y141" s="101"/>
      <c r="Z141" s="101"/>
    </row>
    <row r="142" spans="1:26" ht="21" customHeight="1" x14ac:dyDescent="0.3">
      <c r="A142" s="27"/>
      <c r="B142" s="512"/>
      <c r="C142" s="512"/>
      <c r="D142" s="515"/>
      <c r="E142" s="515"/>
      <c r="F142" s="515"/>
      <c r="G142" s="142">
        <v>4</v>
      </c>
      <c r="H142" s="362"/>
      <c r="I142" s="671"/>
      <c r="J142" s="529"/>
      <c r="K142" s="488"/>
      <c r="L142" s="427"/>
      <c r="M142" s="507"/>
      <c r="N142" s="507"/>
      <c r="O142" s="507"/>
      <c r="P142" s="101"/>
      <c r="Q142" s="101"/>
      <c r="R142" s="101"/>
      <c r="S142" s="101"/>
      <c r="T142" s="101"/>
      <c r="U142" s="101"/>
      <c r="V142" s="101"/>
      <c r="W142" s="101"/>
      <c r="X142" s="101"/>
      <c r="Y142" s="101"/>
      <c r="Z142" s="101"/>
    </row>
    <row r="143" spans="1:26" ht="21" customHeight="1" x14ac:dyDescent="0.3">
      <c r="A143" s="27"/>
      <c r="B143" s="512"/>
      <c r="C143" s="512"/>
      <c r="D143" s="515"/>
      <c r="E143" s="515"/>
      <c r="F143" s="515"/>
      <c r="G143" s="142">
        <v>5</v>
      </c>
      <c r="H143" s="362"/>
      <c r="I143" s="671"/>
      <c r="J143" s="529"/>
      <c r="K143" s="488"/>
      <c r="L143" s="427"/>
      <c r="M143" s="507"/>
      <c r="N143" s="507"/>
      <c r="O143" s="507"/>
      <c r="P143" s="101"/>
      <c r="Q143" s="101"/>
      <c r="R143" s="101"/>
      <c r="S143" s="101"/>
      <c r="T143" s="101"/>
      <c r="U143" s="101"/>
      <c r="V143" s="101"/>
      <c r="W143" s="101"/>
      <c r="X143" s="101"/>
      <c r="Y143" s="101"/>
      <c r="Z143" s="101"/>
    </row>
    <row r="144" spans="1:26" ht="21" customHeight="1" x14ac:dyDescent="0.3">
      <c r="A144" s="27"/>
      <c r="B144" s="512"/>
      <c r="C144" s="512"/>
      <c r="D144" s="515"/>
      <c r="E144" s="515"/>
      <c r="F144" s="515"/>
      <c r="G144" s="142">
        <v>6</v>
      </c>
      <c r="H144" s="362"/>
      <c r="I144" s="671"/>
      <c r="J144" s="529"/>
      <c r="K144" s="488"/>
      <c r="L144" s="427"/>
      <c r="M144" s="507"/>
      <c r="N144" s="507"/>
      <c r="O144" s="507"/>
      <c r="P144" s="101"/>
      <c r="Q144" s="101"/>
      <c r="R144" s="101"/>
      <c r="S144" s="101"/>
      <c r="T144" s="101"/>
      <c r="U144" s="101"/>
      <c r="V144" s="101"/>
      <c r="W144" s="101"/>
      <c r="X144" s="101"/>
      <c r="Y144" s="101"/>
      <c r="Z144" s="101"/>
    </row>
    <row r="145" spans="1:26" ht="21" customHeight="1" x14ac:dyDescent="0.3">
      <c r="A145" s="27"/>
      <c r="B145" s="512"/>
      <c r="C145" s="512"/>
      <c r="D145" s="515"/>
      <c r="E145" s="515"/>
      <c r="F145" s="515"/>
      <c r="G145" s="142">
        <v>7</v>
      </c>
      <c r="H145" s="362"/>
      <c r="I145" s="671"/>
      <c r="J145" s="529"/>
      <c r="K145" s="488"/>
      <c r="L145" s="427"/>
      <c r="M145" s="507"/>
      <c r="N145" s="507"/>
      <c r="O145" s="507"/>
      <c r="P145" s="101"/>
      <c r="Q145" s="101"/>
      <c r="R145" s="101"/>
      <c r="S145" s="101"/>
      <c r="T145" s="101"/>
      <c r="U145" s="101"/>
      <c r="V145" s="101"/>
      <c r="W145" s="101"/>
      <c r="X145" s="101"/>
      <c r="Y145" s="101"/>
      <c r="Z145" s="101"/>
    </row>
    <row r="146" spans="1:26" ht="21" customHeight="1" thickBot="1" x14ac:dyDescent="0.35">
      <c r="A146" s="27"/>
      <c r="B146" s="494"/>
      <c r="C146" s="494"/>
      <c r="D146" s="499"/>
      <c r="E146" s="499"/>
      <c r="F146" s="499"/>
      <c r="G146" s="146">
        <v>8</v>
      </c>
      <c r="H146" s="363"/>
      <c r="I146" s="671"/>
      <c r="J146" s="530"/>
      <c r="K146" s="489"/>
      <c r="L146" s="427"/>
      <c r="M146" s="508"/>
      <c r="N146" s="508"/>
      <c r="O146" s="508"/>
      <c r="P146" s="101"/>
      <c r="Q146" s="101"/>
      <c r="R146" s="101"/>
      <c r="S146" s="101"/>
      <c r="T146" s="101"/>
      <c r="U146" s="101"/>
      <c r="V146" s="101"/>
      <c r="W146" s="101"/>
      <c r="X146" s="101"/>
      <c r="Y146" s="101"/>
      <c r="Z146" s="101"/>
    </row>
    <row r="147" spans="1:26" ht="177.75" customHeight="1" thickBot="1" x14ac:dyDescent="0.35">
      <c r="A147" s="27"/>
      <c r="B147" s="520" t="str">
        <f>+LEFT(C147,3)</f>
        <v>4.4</v>
      </c>
      <c r="C147" s="521" t="s">
        <v>215</v>
      </c>
      <c r="D147" s="514" t="s">
        <v>208</v>
      </c>
      <c r="E147" s="522" t="s">
        <v>216</v>
      </c>
      <c r="F147" s="517">
        <v>3</v>
      </c>
      <c r="G147" s="141">
        <v>1</v>
      </c>
      <c r="H147" s="356" t="s">
        <v>189</v>
      </c>
      <c r="I147" s="523" t="s">
        <v>676</v>
      </c>
      <c r="J147" s="518">
        <v>3</v>
      </c>
      <c r="K147" s="519" t="str">
        <f>+IF(OR(ISBLANK(F147),ISBLANK(J147)),"",IF(OR(AND(F147=1,J147=1),AND(F147=1,J147=2),AND(F147=1,J147=3)),"Deficiencia de control mayor (diseño y ejecución)",IF(OR(AND(F147=2,J147=2),AND(F147=3,J147=1),AND(F147=3,J147=2),AND(F147=2,J147=1)),"Deficiencia de control (diseño o ejecución)",IF(AND(F147=2,J147=3),"Oportunidad de mejora","Mantenimiento del control"))))</f>
        <v>Mantenimiento del control</v>
      </c>
      <c r="L147" s="505">
        <f>+IF(K147="",0,IF(K147="Deficiencia de control mayor (diseño y ejecución)",4,IF(K147="Deficiencia de control (diseño o ejecución)",20,IF(K147="Oportunidad de mejora",40,60))))</f>
        <v>60</v>
      </c>
      <c r="M147" s="506">
        <v>0.88965000000000005</v>
      </c>
      <c r="N147" s="509">
        <f>+L147+M147</f>
        <v>60.889650000000003</v>
      </c>
      <c r="O147" s="510"/>
      <c r="P147" s="101"/>
      <c r="Q147" s="101"/>
      <c r="R147" s="101"/>
      <c r="S147" s="101"/>
      <c r="T147" s="101"/>
      <c r="U147" s="101"/>
      <c r="V147" s="101"/>
      <c r="W147" s="101"/>
      <c r="X147" s="101"/>
      <c r="Y147" s="101"/>
      <c r="Z147" s="101"/>
    </row>
    <row r="148" spans="1:26" ht="24.75" customHeight="1" x14ac:dyDescent="0.3">
      <c r="A148" s="27"/>
      <c r="B148" s="512"/>
      <c r="C148" s="512"/>
      <c r="D148" s="515"/>
      <c r="E148" s="515"/>
      <c r="F148" s="515"/>
      <c r="G148" s="142">
        <v>2</v>
      </c>
      <c r="H148" s="158"/>
      <c r="I148" s="427"/>
      <c r="J148" s="515"/>
      <c r="K148" s="488"/>
      <c r="L148" s="427"/>
      <c r="M148" s="507"/>
      <c r="N148" s="507"/>
      <c r="O148" s="507"/>
      <c r="P148" s="101"/>
      <c r="Q148" s="101"/>
      <c r="R148" s="101"/>
      <c r="S148" s="101"/>
      <c r="T148" s="101"/>
      <c r="U148" s="101"/>
      <c r="V148" s="101"/>
      <c r="W148" s="101"/>
      <c r="X148" s="101"/>
      <c r="Y148" s="101"/>
      <c r="Z148" s="101"/>
    </row>
    <row r="149" spans="1:26" ht="36" customHeight="1" x14ac:dyDescent="0.3">
      <c r="A149" s="27"/>
      <c r="B149" s="512"/>
      <c r="C149" s="512"/>
      <c r="D149" s="515"/>
      <c r="E149" s="515"/>
      <c r="F149" s="515"/>
      <c r="G149" s="142">
        <v>3</v>
      </c>
      <c r="H149" s="120"/>
      <c r="I149" s="427"/>
      <c r="J149" s="515"/>
      <c r="K149" s="488"/>
      <c r="L149" s="427"/>
      <c r="M149" s="507"/>
      <c r="N149" s="507"/>
      <c r="O149" s="507"/>
      <c r="P149" s="101"/>
      <c r="Q149" s="101"/>
      <c r="R149" s="101"/>
      <c r="S149" s="101"/>
      <c r="T149" s="101"/>
      <c r="U149" s="101"/>
      <c r="V149" s="101"/>
      <c r="W149" s="101"/>
      <c r="X149" s="101"/>
      <c r="Y149" s="101"/>
      <c r="Z149" s="101"/>
    </row>
    <row r="150" spans="1:26" ht="36" customHeight="1" x14ac:dyDescent="0.3">
      <c r="A150" s="27"/>
      <c r="B150" s="512"/>
      <c r="C150" s="512"/>
      <c r="D150" s="515"/>
      <c r="E150" s="515"/>
      <c r="F150" s="515"/>
      <c r="G150" s="142">
        <v>4</v>
      </c>
      <c r="H150" s="149"/>
      <c r="I150" s="427"/>
      <c r="J150" s="515"/>
      <c r="K150" s="488"/>
      <c r="L150" s="427"/>
      <c r="M150" s="507"/>
      <c r="N150" s="507"/>
      <c r="O150" s="507"/>
      <c r="P150" s="101"/>
      <c r="Q150" s="101"/>
      <c r="R150" s="101"/>
      <c r="S150" s="101"/>
      <c r="T150" s="101"/>
      <c r="U150" s="101"/>
      <c r="V150" s="101"/>
      <c r="W150" s="101"/>
      <c r="X150" s="101"/>
      <c r="Y150" s="101"/>
      <c r="Z150" s="101"/>
    </row>
    <row r="151" spans="1:26" ht="21" customHeight="1" x14ac:dyDescent="0.3">
      <c r="A151" s="27"/>
      <c r="B151" s="512"/>
      <c r="C151" s="512"/>
      <c r="D151" s="515"/>
      <c r="E151" s="515"/>
      <c r="F151" s="515"/>
      <c r="G151" s="142">
        <v>5</v>
      </c>
      <c r="H151" s="145"/>
      <c r="I151" s="427"/>
      <c r="J151" s="515"/>
      <c r="K151" s="488"/>
      <c r="L151" s="427"/>
      <c r="M151" s="507"/>
      <c r="N151" s="507"/>
      <c r="O151" s="507"/>
      <c r="P151" s="101"/>
      <c r="Q151" s="101"/>
      <c r="R151" s="101"/>
      <c r="S151" s="101"/>
      <c r="T151" s="101"/>
      <c r="U151" s="101"/>
      <c r="V151" s="101"/>
      <c r="W151" s="101"/>
      <c r="X151" s="101"/>
      <c r="Y151" s="101"/>
      <c r="Z151" s="101"/>
    </row>
    <row r="152" spans="1:26" ht="21" customHeight="1" x14ac:dyDescent="0.3">
      <c r="A152" s="27"/>
      <c r="B152" s="512"/>
      <c r="C152" s="512"/>
      <c r="D152" s="515"/>
      <c r="E152" s="515"/>
      <c r="F152" s="515"/>
      <c r="G152" s="142">
        <v>6</v>
      </c>
      <c r="H152" s="145"/>
      <c r="I152" s="427"/>
      <c r="J152" s="515"/>
      <c r="K152" s="488"/>
      <c r="L152" s="427"/>
      <c r="M152" s="507"/>
      <c r="N152" s="507"/>
      <c r="O152" s="507"/>
      <c r="P152" s="101"/>
      <c r="Q152" s="101"/>
      <c r="R152" s="101"/>
      <c r="S152" s="101"/>
      <c r="T152" s="101"/>
      <c r="U152" s="101"/>
      <c r="V152" s="101"/>
      <c r="W152" s="101"/>
      <c r="X152" s="101"/>
      <c r="Y152" s="101"/>
      <c r="Z152" s="101"/>
    </row>
    <row r="153" spans="1:26" ht="21" customHeight="1" x14ac:dyDescent="0.3">
      <c r="A153" s="27"/>
      <c r="B153" s="512"/>
      <c r="C153" s="512"/>
      <c r="D153" s="515"/>
      <c r="E153" s="515"/>
      <c r="F153" s="515"/>
      <c r="G153" s="142">
        <v>7</v>
      </c>
      <c r="H153" s="145"/>
      <c r="I153" s="427"/>
      <c r="J153" s="515"/>
      <c r="K153" s="488"/>
      <c r="L153" s="427"/>
      <c r="M153" s="507"/>
      <c r="N153" s="507"/>
      <c r="O153" s="507"/>
      <c r="P153" s="101"/>
      <c r="Q153" s="101"/>
      <c r="R153" s="101"/>
      <c r="S153" s="101"/>
      <c r="T153" s="101"/>
      <c r="U153" s="101"/>
      <c r="V153" s="101"/>
      <c r="W153" s="101"/>
      <c r="X153" s="101"/>
      <c r="Y153" s="101"/>
      <c r="Z153" s="101"/>
    </row>
    <row r="154" spans="1:26" ht="14.25" customHeight="1" x14ac:dyDescent="0.3">
      <c r="A154" s="27"/>
      <c r="B154" s="494"/>
      <c r="C154" s="494"/>
      <c r="D154" s="499"/>
      <c r="E154" s="499"/>
      <c r="F154" s="499"/>
      <c r="G154" s="146">
        <v>8</v>
      </c>
      <c r="H154" s="147"/>
      <c r="I154" s="427"/>
      <c r="J154" s="499"/>
      <c r="K154" s="489"/>
      <c r="L154" s="427"/>
      <c r="M154" s="508"/>
      <c r="N154" s="508"/>
      <c r="O154" s="508"/>
      <c r="P154" s="101"/>
      <c r="Q154" s="101"/>
      <c r="R154" s="101"/>
      <c r="S154" s="101"/>
      <c r="T154" s="101"/>
      <c r="U154" s="101"/>
      <c r="V154" s="101"/>
      <c r="W154" s="101"/>
      <c r="X154" s="101"/>
      <c r="Y154" s="101"/>
      <c r="Z154" s="101"/>
    </row>
    <row r="155" spans="1:26" ht="54.75" customHeight="1" x14ac:dyDescent="0.3">
      <c r="A155" s="27"/>
      <c r="B155" s="520" t="str">
        <f>+LEFT(C155,3)</f>
        <v>4.5</v>
      </c>
      <c r="C155" s="521" t="s">
        <v>217</v>
      </c>
      <c r="D155" s="514" t="s">
        <v>208</v>
      </c>
      <c r="E155" s="516" t="s">
        <v>218</v>
      </c>
      <c r="F155" s="517">
        <v>3</v>
      </c>
      <c r="G155" s="141">
        <v>1</v>
      </c>
      <c r="H155" s="364" t="s">
        <v>219</v>
      </c>
      <c r="I155" s="526" t="s">
        <v>629</v>
      </c>
      <c r="J155" s="528">
        <v>3</v>
      </c>
      <c r="K155" s="519" t="str">
        <f>+IF(OR(ISBLANK(F155),ISBLANK(J155)),"",IF(OR(AND(F155=1,J155=1),AND(F155=1,J155=2),AND(F155=1,J155=3)),"Deficiencia de control mayor (diseño y ejecución)",IF(OR(AND(F155=2,J155=2),AND(F155=3,J155=1),AND(F155=3,J155=2),AND(F155=2,J155=1)),"Deficiencia de control (diseño o ejecución)",IF(AND(F155=2,J155=3),"Oportunidad de mejora","Mantenimiento del control"))))</f>
        <v>Mantenimiento del control</v>
      </c>
      <c r="L155" s="505">
        <f>+IF(K155="",0,IF(K155="Deficiencia de control mayor (diseño y ejecución)",4,IF(K155="Deficiencia de control (diseño o ejecución)",20,IF(K155="Oportunidad de mejora",40,60))))</f>
        <v>60</v>
      </c>
      <c r="M155" s="506">
        <v>0.98965000000000003</v>
      </c>
      <c r="N155" s="524">
        <f>+L155+M155</f>
        <v>60.989649999999997</v>
      </c>
      <c r="O155" s="525"/>
      <c r="P155" s="101"/>
      <c r="Q155" s="101"/>
      <c r="R155" s="101"/>
      <c r="S155" s="101"/>
      <c r="T155" s="101"/>
      <c r="U155" s="101"/>
      <c r="V155" s="101"/>
      <c r="W155" s="101"/>
      <c r="X155" s="101"/>
      <c r="Y155" s="101"/>
      <c r="Z155" s="101"/>
    </row>
    <row r="156" spans="1:26" ht="69.75" customHeight="1" x14ac:dyDescent="0.3">
      <c r="A156" s="27"/>
      <c r="B156" s="512"/>
      <c r="C156" s="512"/>
      <c r="D156" s="515"/>
      <c r="E156" s="515"/>
      <c r="F156" s="515"/>
      <c r="G156" s="142">
        <v>2</v>
      </c>
      <c r="H156" s="360"/>
      <c r="I156" s="527"/>
      <c r="J156" s="529"/>
      <c r="K156" s="488"/>
      <c r="L156" s="427"/>
      <c r="M156" s="507"/>
      <c r="N156" s="507"/>
      <c r="O156" s="507"/>
      <c r="P156" s="101"/>
      <c r="Q156" s="101"/>
      <c r="R156" s="101"/>
      <c r="S156" s="101"/>
      <c r="T156" s="101"/>
      <c r="U156" s="101"/>
      <c r="V156" s="101"/>
      <c r="W156" s="101"/>
      <c r="X156" s="101"/>
      <c r="Y156" s="101"/>
      <c r="Z156" s="101"/>
    </row>
    <row r="157" spans="1:26" ht="65.25" customHeight="1" x14ac:dyDescent="0.3">
      <c r="A157" s="27"/>
      <c r="B157" s="512"/>
      <c r="C157" s="512"/>
      <c r="D157" s="515"/>
      <c r="E157" s="515"/>
      <c r="F157" s="515"/>
      <c r="G157" s="142">
        <v>3</v>
      </c>
      <c r="H157" s="360"/>
      <c r="I157" s="527"/>
      <c r="J157" s="529"/>
      <c r="K157" s="488"/>
      <c r="L157" s="427"/>
      <c r="M157" s="507"/>
      <c r="N157" s="507"/>
      <c r="O157" s="507"/>
      <c r="P157" s="101"/>
      <c r="Q157" s="101"/>
      <c r="R157" s="101"/>
      <c r="S157" s="101"/>
      <c r="T157" s="101"/>
      <c r="U157" s="101"/>
      <c r="V157" s="101"/>
      <c r="W157" s="101"/>
      <c r="X157" s="101"/>
      <c r="Y157" s="101"/>
      <c r="Z157" s="101"/>
    </row>
    <row r="158" spans="1:26" ht="21" customHeight="1" x14ac:dyDescent="0.3">
      <c r="A158" s="27"/>
      <c r="B158" s="512"/>
      <c r="C158" s="512"/>
      <c r="D158" s="515"/>
      <c r="E158" s="515"/>
      <c r="F158" s="515"/>
      <c r="G158" s="142">
        <v>4</v>
      </c>
      <c r="H158" s="362"/>
      <c r="I158" s="527"/>
      <c r="J158" s="529"/>
      <c r="K158" s="488"/>
      <c r="L158" s="427"/>
      <c r="M158" s="507"/>
      <c r="N158" s="507"/>
      <c r="O158" s="507"/>
      <c r="P158" s="101"/>
      <c r="Q158" s="101"/>
      <c r="R158" s="101"/>
      <c r="S158" s="101"/>
      <c r="T158" s="101"/>
      <c r="U158" s="101"/>
      <c r="V158" s="101"/>
      <c r="W158" s="101"/>
      <c r="X158" s="101"/>
      <c r="Y158" s="101"/>
      <c r="Z158" s="101"/>
    </row>
    <row r="159" spans="1:26" ht="21" customHeight="1" x14ac:dyDescent="0.3">
      <c r="A159" s="27"/>
      <c r="B159" s="512"/>
      <c r="C159" s="512"/>
      <c r="D159" s="515"/>
      <c r="E159" s="515"/>
      <c r="F159" s="515"/>
      <c r="G159" s="142">
        <v>5</v>
      </c>
      <c r="H159" s="362"/>
      <c r="I159" s="527"/>
      <c r="J159" s="529"/>
      <c r="K159" s="488"/>
      <c r="L159" s="427"/>
      <c r="M159" s="507"/>
      <c r="N159" s="507"/>
      <c r="O159" s="507"/>
      <c r="P159" s="101"/>
      <c r="Q159" s="101"/>
      <c r="R159" s="101"/>
      <c r="S159" s="101"/>
      <c r="T159" s="101"/>
      <c r="U159" s="101"/>
      <c r="V159" s="101"/>
      <c r="W159" s="101"/>
      <c r="X159" s="101"/>
      <c r="Y159" s="101"/>
      <c r="Z159" s="101"/>
    </row>
    <row r="160" spans="1:26" ht="21" customHeight="1" x14ac:dyDescent="0.3">
      <c r="A160" s="27"/>
      <c r="B160" s="512"/>
      <c r="C160" s="512"/>
      <c r="D160" s="515"/>
      <c r="E160" s="515"/>
      <c r="F160" s="515"/>
      <c r="G160" s="142">
        <v>6</v>
      </c>
      <c r="H160" s="362"/>
      <c r="I160" s="527"/>
      <c r="J160" s="529"/>
      <c r="K160" s="488"/>
      <c r="L160" s="427"/>
      <c r="M160" s="507"/>
      <c r="N160" s="507"/>
      <c r="O160" s="507"/>
      <c r="P160" s="101"/>
      <c r="Q160" s="101"/>
      <c r="R160" s="101"/>
      <c r="S160" s="101"/>
      <c r="T160" s="101"/>
      <c r="U160" s="101"/>
      <c r="V160" s="101"/>
      <c r="W160" s="101"/>
      <c r="X160" s="101"/>
      <c r="Y160" s="101"/>
      <c r="Z160" s="101"/>
    </row>
    <row r="161" spans="1:26" ht="21" customHeight="1" x14ac:dyDescent="0.3">
      <c r="A161" s="27"/>
      <c r="B161" s="512"/>
      <c r="C161" s="512"/>
      <c r="D161" s="515"/>
      <c r="E161" s="515"/>
      <c r="F161" s="515"/>
      <c r="G161" s="142">
        <v>7</v>
      </c>
      <c r="H161" s="362"/>
      <c r="I161" s="527"/>
      <c r="J161" s="529"/>
      <c r="K161" s="488"/>
      <c r="L161" s="427"/>
      <c r="M161" s="507"/>
      <c r="N161" s="507"/>
      <c r="O161" s="507"/>
      <c r="P161" s="101"/>
      <c r="Q161" s="101"/>
      <c r="R161" s="101"/>
      <c r="S161" s="101"/>
      <c r="T161" s="101"/>
      <c r="U161" s="101"/>
      <c r="V161" s="101"/>
      <c r="W161" s="101"/>
      <c r="X161" s="101"/>
      <c r="Y161" s="101"/>
      <c r="Z161" s="101"/>
    </row>
    <row r="162" spans="1:26" ht="21" customHeight="1" thickBot="1" x14ac:dyDescent="0.35">
      <c r="A162" s="27"/>
      <c r="B162" s="494"/>
      <c r="C162" s="494"/>
      <c r="D162" s="499"/>
      <c r="E162" s="499"/>
      <c r="F162" s="499"/>
      <c r="G162" s="146">
        <v>8</v>
      </c>
      <c r="H162" s="363"/>
      <c r="I162" s="527"/>
      <c r="J162" s="530"/>
      <c r="K162" s="489"/>
      <c r="L162" s="427"/>
      <c r="M162" s="508"/>
      <c r="N162" s="508"/>
      <c r="O162" s="508"/>
      <c r="P162" s="101"/>
      <c r="Q162" s="101"/>
      <c r="R162" s="101"/>
      <c r="S162" s="101"/>
      <c r="T162" s="101"/>
      <c r="U162" s="101"/>
      <c r="V162" s="101"/>
      <c r="W162" s="101"/>
      <c r="X162" s="101"/>
      <c r="Y162" s="101"/>
      <c r="Z162" s="101"/>
    </row>
    <row r="163" spans="1:26" ht="126.75" customHeight="1" x14ac:dyDescent="0.3">
      <c r="A163" s="27"/>
      <c r="B163" s="520" t="str">
        <f>+LEFT(C163,3)</f>
        <v>4.6</v>
      </c>
      <c r="C163" s="521" t="s">
        <v>220</v>
      </c>
      <c r="D163" s="514" t="s">
        <v>208</v>
      </c>
      <c r="E163" s="522" t="s">
        <v>221</v>
      </c>
      <c r="F163" s="534">
        <v>3</v>
      </c>
      <c r="G163" s="141">
        <v>1</v>
      </c>
      <c r="H163" s="370" t="s">
        <v>587</v>
      </c>
      <c r="I163" s="535" t="s">
        <v>682</v>
      </c>
      <c r="J163" s="538" t="s">
        <v>222</v>
      </c>
      <c r="K163" s="519" t="str">
        <f>+IF(OR(ISBLANK(F163),ISBLANK(J163)),"",IF(OR(AND(F163=1,J163=1),AND(F163=1,J163=2),AND(F163=1,J163=3)),"Deficiencia de control mayor (diseño y ejecución)",IF(OR(AND(F163=2,J163=2),AND(F163=3,J163=1),AND(F163=3,J163=2),AND(F163=2,J163=1)),"Deficiencia de control (diseño o ejecución)",IF(AND(F163=2,J163=3),"Oportunidad de mejora","Mantenimiento del control"))))</f>
        <v>Mantenimiento del control</v>
      </c>
      <c r="L163" s="505">
        <f>+IF(K163="",0,IF(K163="Deficiencia de control mayor (diseño y ejecución)",4,IF(K163="Deficiencia de control (diseño o ejecución)",20,IF(K163="Oportunidad de mejora",40,60))))</f>
        <v>60</v>
      </c>
      <c r="M163" s="506">
        <v>0.98965199999999998</v>
      </c>
      <c r="N163" s="532">
        <f>+L163+M163</f>
        <v>60.989652</v>
      </c>
      <c r="O163" s="533"/>
      <c r="P163" s="101"/>
      <c r="Q163" s="101"/>
      <c r="R163" s="101"/>
      <c r="S163" s="101"/>
      <c r="T163" s="101"/>
      <c r="U163" s="101"/>
      <c r="V163" s="101"/>
      <c r="W163" s="101"/>
      <c r="X163" s="101"/>
      <c r="Y163" s="101"/>
      <c r="Z163" s="101"/>
    </row>
    <row r="164" spans="1:26" ht="26.25" customHeight="1" x14ac:dyDescent="0.3">
      <c r="A164" s="27"/>
      <c r="B164" s="512"/>
      <c r="C164" s="512"/>
      <c r="D164" s="515"/>
      <c r="E164" s="515"/>
      <c r="F164" s="515"/>
      <c r="G164" s="142">
        <v>2</v>
      </c>
      <c r="H164" s="369"/>
      <c r="I164" s="536"/>
      <c r="J164" s="515"/>
      <c r="K164" s="488"/>
      <c r="L164" s="427"/>
      <c r="M164" s="507"/>
      <c r="N164" s="507"/>
      <c r="O164" s="507"/>
      <c r="P164" s="101"/>
      <c r="Q164" s="101"/>
      <c r="R164" s="101"/>
      <c r="S164" s="101"/>
      <c r="T164" s="101"/>
      <c r="U164" s="101"/>
      <c r="V164" s="101"/>
      <c r="W164" s="101"/>
      <c r="X164" s="101"/>
      <c r="Y164" s="101"/>
      <c r="Z164" s="101"/>
    </row>
    <row r="165" spans="1:26" ht="21" customHeight="1" x14ac:dyDescent="0.3">
      <c r="A165" s="27"/>
      <c r="B165" s="512"/>
      <c r="C165" s="512"/>
      <c r="D165" s="515"/>
      <c r="E165" s="515"/>
      <c r="F165" s="515"/>
      <c r="G165" s="142">
        <v>4</v>
      </c>
      <c r="H165" s="145"/>
      <c r="I165" s="536"/>
      <c r="J165" s="515"/>
      <c r="K165" s="488"/>
      <c r="L165" s="427"/>
      <c r="M165" s="507"/>
      <c r="N165" s="507"/>
      <c r="O165" s="507"/>
      <c r="P165" s="101"/>
      <c r="Q165" s="101"/>
      <c r="R165" s="101"/>
      <c r="S165" s="101"/>
      <c r="T165" s="101"/>
      <c r="U165" s="101"/>
      <c r="V165" s="101"/>
      <c r="W165" s="101"/>
      <c r="X165" s="101"/>
      <c r="Y165" s="101"/>
      <c r="Z165" s="101"/>
    </row>
    <row r="166" spans="1:26" ht="21" customHeight="1" x14ac:dyDescent="0.3">
      <c r="A166" s="27"/>
      <c r="B166" s="512"/>
      <c r="C166" s="512"/>
      <c r="D166" s="515"/>
      <c r="E166" s="515"/>
      <c r="F166" s="515"/>
      <c r="G166" s="142">
        <v>5</v>
      </c>
      <c r="H166" s="145"/>
      <c r="I166" s="536"/>
      <c r="J166" s="515"/>
      <c r="K166" s="488"/>
      <c r="L166" s="427"/>
      <c r="M166" s="507"/>
      <c r="N166" s="507"/>
      <c r="O166" s="507"/>
      <c r="P166" s="101"/>
      <c r="Q166" s="101"/>
      <c r="R166" s="101"/>
      <c r="S166" s="101"/>
      <c r="T166" s="101"/>
      <c r="U166" s="101"/>
      <c r="V166" s="101"/>
      <c r="W166" s="101"/>
      <c r="X166" s="101"/>
      <c r="Y166" s="101"/>
      <c r="Z166" s="101"/>
    </row>
    <row r="167" spans="1:26" ht="21" customHeight="1" x14ac:dyDescent="0.3">
      <c r="A167" s="27"/>
      <c r="B167" s="512"/>
      <c r="C167" s="512"/>
      <c r="D167" s="515"/>
      <c r="E167" s="515"/>
      <c r="F167" s="515"/>
      <c r="G167" s="142">
        <v>6</v>
      </c>
      <c r="H167" s="145"/>
      <c r="I167" s="536"/>
      <c r="J167" s="515"/>
      <c r="K167" s="488"/>
      <c r="L167" s="427"/>
      <c r="M167" s="507"/>
      <c r="N167" s="507"/>
      <c r="O167" s="507"/>
      <c r="P167" s="101"/>
      <c r="Q167" s="101"/>
      <c r="R167" s="101"/>
      <c r="S167" s="101"/>
      <c r="T167" s="101"/>
      <c r="U167" s="101"/>
      <c r="V167" s="101"/>
      <c r="W167" s="101"/>
      <c r="X167" s="101"/>
      <c r="Y167" s="101"/>
      <c r="Z167" s="101"/>
    </row>
    <row r="168" spans="1:26" ht="21" customHeight="1" x14ac:dyDescent="0.3">
      <c r="A168" s="27"/>
      <c r="B168" s="512"/>
      <c r="C168" s="512"/>
      <c r="D168" s="515"/>
      <c r="E168" s="515"/>
      <c r="F168" s="515"/>
      <c r="G168" s="142">
        <v>7</v>
      </c>
      <c r="H168" s="145"/>
      <c r="I168" s="536"/>
      <c r="J168" s="515"/>
      <c r="K168" s="488"/>
      <c r="L168" s="427"/>
      <c r="M168" s="507"/>
      <c r="N168" s="507"/>
      <c r="O168" s="507"/>
      <c r="P168" s="101"/>
      <c r="Q168" s="101"/>
      <c r="R168" s="101"/>
      <c r="S168" s="101"/>
      <c r="T168" s="101"/>
      <c r="U168" s="101"/>
      <c r="V168" s="101"/>
      <c r="W168" s="101"/>
      <c r="X168" s="101"/>
      <c r="Y168" s="101"/>
      <c r="Z168" s="101"/>
    </row>
    <row r="169" spans="1:26" ht="19.5" customHeight="1" x14ac:dyDescent="0.3">
      <c r="A169" s="27"/>
      <c r="B169" s="494"/>
      <c r="C169" s="494"/>
      <c r="D169" s="499"/>
      <c r="E169" s="499"/>
      <c r="F169" s="499"/>
      <c r="G169" s="146">
        <v>8</v>
      </c>
      <c r="H169" s="147"/>
      <c r="I169" s="537"/>
      <c r="J169" s="499"/>
      <c r="K169" s="531"/>
      <c r="L169" s="427"/>
      <c r="M169" s="508"/>
      <c r="N169" s="508"/>
      <c r="O169" s="508"/>
      <c r="P169" s="101"/>
      <c r="Q169" s="101"/>
      <c r="R169" s="101"/>
      <c r="S169" s="101"/>
      <c r="T169" s="101"/>
      <c r="U169" s="101"/>
      <c r="V169" s="101"/>
      <c r="W169" s="101"/>
      <c r="X169" s="101"/>
      <c r="Y169" s="101"/>
      <c r="Z169" s="101"/>
    </row>
    <row r="170" spans="1:26" ht="85.5" customHeight="1" x14ac:dyDescent="0.3">
      <c r="A170" s="27"/>
      <c r="B170" s="511" t="str">
        <f>+LEFT(C170,3)</f>
        <v>4.7</v>
      </c>
      <c r="C170" s="513" t="s">
        <v>223</v>
      </c>
      <c r="D170" s="514" t="s">
        <v>208</v>
      </c>
      <c r="E170" s="516" t="s">
        <v>224</v>
      </c>
      <c r="F170" s="517">
        <v>3</v>
      </c>
      <c r="G170" s="141">
        <v>1</v>
      </c>
      <c r="H170" s="350" t="s">
        <v>677</v>
      </c>
      <c r="I170" s="516" t="s">
        <v>225</v>
      </c>
      <c r="J170" s="518">
        <v>3</v>
      </c>
      <c r="K170" s="504" t="str">
        <f>+IF(OR(ISBLANK(F170),ISBLANK(J170)),"",IF(OR(AND(F170=1,J170=1),AND(F170=1,J170=2),AND(F170=1,J170=3)),"Deficiencia de control mayor (diseño y ejecución)",IF(OR(AND(F170=2,J170=2),AND(F170=3,J170=1),AND(F170=3,J170=2),AND(F170=2,J170=1)),"Deficiencia de control (diseño o ejecución)",IF(AND(F170=2,J170=3),"Oportunidad de mejora","Mantenimiento del control"))))</f>
        <v>Mantenimiento del control</v>
      </c>
      <c r="L170" s="505">
        <f>+IF(K170="",0,IF(K170="Deficiencia de control mayor (diseño y ejecución)",4,IF(K170="Deficiencia de control (diseño o ejecución)",20,IF(K170="Oportunidad de mejora",40,60))))</f>
        <v>60</v>
      </c>
      <c r="M170" s="506">
        <v>1.8962300000000001</v>
      </c>
      <c r="N170" s="509">
        <f>+L170+M170</f>
        <v>61.896230000000003</v>
      </c>
      <c r="O170" s="510"/>
      <c r="P170" s="101"/>
      <c r="Q170" s="101"/>
      <c r="R170" s="101"/>
      <c r="S170" s="101"/>
      <c r="T170" s="101"/>
      <c r="U170" s="101"/>
      <c r="V170" s="101"/>
      <c r="W170" s="101"/>
      <c r="X170" s="101"/>
      <c r="Y170" s="101"/>
      <c r="Z170" s="101"/>
    </row>
    <row r="171" spans="1:26" ht="68.25" customHeight="1" x14ac:dyDescent="0.3">
      <c r="A171" s="27"/>
      <c r="B171" s="512"/>
      <c r="C171" s="512"/>
      <c r="D171" s="515"/>
      <c r="E171" s="515"/>
      <c r="F171" s="515"/>
      <c r="G171" s="142">
        <v>2</v>
      </c>
      <c r="H171" s="157"/>
      <c r="I171" s="515"/>
      <c r="J171" s="515"/>
      <c r="K171" s="488"/>
      <c r="L171" s="427"/>
      <c r="M171" s="507"/>
      <c r="N171" s="507"/>
      <c r="O171" s="507"/>
      <c r="P171" s="101"/>
      <c r="Q171" s="101"/>
      <c r="R171" s="101"/>
      <c r="S171" s="101"/>
      <c r="T171" s="101"/>
      <c r="U171" s="101"/>
      <c r="V171" s="101"/>
      <c r="W171" s="101"/>
      <c r="X171" s="101"/>
      <c r="Y171" s="101"/>
      <c r="Z171" s="101"/>
    </row>
    <row r="172" spans="1:26" ht="21" customHeight="1" x14ac:dyDescent="0.3">
      <c r="A172" s="27"/>
      <c r="B172" s="512"/>
      <c r="C172" s="512"/>
      <c r="D172" s="515"/>
      <c r="E172" s="515"/>
      <c r="F172" s="515"/>
      <c r="G172" s="142">
        <v>3</v>
      </c>
      <c r="H172" s="145"/>
      <c r="I172" s="515"/>
      <c r="J172" s="515"/>
      <c r="K172" s="488"/>
      <c r="L172" s="427"/>
      <c r="M172" s="507"/>
      <c r="N172" s="507"/>
      <c r="O172" s="507"/>
      <c r="P172" s="101"/>
      <c r="Q172" s="101"/>
      <c r="R172" s="101"/>
      <c r="S172" s="101"/>
      <c r="T172" s="101"/>
      <c r="U172" s="101"/>
      <c r="V172" s="101"/>
      <c r="W172" s="101"/>
      <c r="X172" s="101"/>
      <c r="Y172" s="101"/>
      <c r="Z172" s="101"/>
    </row>
    <row r="173" spans="1:26" ht="31.5" customHeight="1" x14ac:dyDescent="0.3">
      <c r="A173" s="27"/>
      <c r="B173" s="512"/>
      <c r="C173" s="512"/>
      <c r="D173" s="515"/>
      <c r="E173" s="515"/>
      <c r="F173" s="515"/>
      <c r="G173" s="142">
        <v>4</v>
      </c>
      <c r="H173" s="120"/>
      <c r="I173" s="515"/>
      <c r="J173" s="515"/>
      <c r="K173" s="488"/>
      <c r="L173" s="427"/>
      <c r="M173" s="507"/>
      <c r="N173" s="507"/>
      <c r="O173" s="507"/>
      <c r="P173" s="101"/>
      <c r="Q173" s="101"/>
      <c r="R173" s="101"/>
      <c r="S173" s="101"/>
      <c r="T173" s="101"/>
      <c r="U173" s="101"/>
      <c r="V173" s="101"/>
      <c r="W173" s="101"/>
      <c r="X173" s="101"/>
      <c r="Y173" s="101"/>
      <c r="Z173" s="101"/>
    </row>
    <row r="174" spans="1:26" ht="21" customHeight="1" x14ac:dyDescent="0.3">
      <c r="A174" s="27"/>
      <c r="B174" s="512"/>
      <c r="C174" s="512"/>
      <c r="D174" s="515"/>
      <c r="E174" s="515"/>
      <c r="F174" s="515"/>
      <c r="G174" s="142">
        <v>5</v>
      </c>
      <c r="H174" s="145"/>
      <c r="I174" s="515"/>
      <c r="J174" s="515"/>
      <c r="K174" s="488"/>
      <c r="L174" s="427"/>
      <c r="M174" s="507"/>
      <c r="N174" s="507"/>
      <c r="O174" s="507"/>
      <c r="P174" s="101"/>
      <c r="Q174" s="101"/>
      <c r="R174" s="101"/>
      <c r="S174" s="101"/>
      <c r="T174" s="101"/>
      <c r="U174" s="101"/>
      <c r="V174" s="101"/>
      <c r="W174" s="101"/>
      <c r="X174" s="101"/>
      <c r="Y174" s="101"/>
      <c r="Z174" s="101"/>
    </row>
    <row r="175" spans="1:26" ht="21" customHeight="1" x14ac:dyDescent="0.3">
      <c r="A175" s="27"/>
      <c r="B175" s="512"/>
      <c r="C175" s="512"/>
      <c r="D175" s="515"/>
      <c r="E175" s="515"/>
      <c r="F175" s="515"/>
      <c r="G175" s="142">
        <v>6</v>
      </c>
      <c r="H175" s="145"/>
      <c r="I175" s="515"/>
      <c r="J175" s="515"/>
      <c r="K175" s="488"/>
      <c r="L175" s="427"/>
      <c r="M175" s="507"/>
      <c r="N175" s="507"/>
      <c r="O175" s="507"/>
      <c r="P175" s="101"/>
      <c r="Q175" s="101"/>
      <c r="R175" s="101"/>
      <c r="S175" s="101"/>
      <c r="T175" s="101"/>
      <c r="U175" s="101"/>
      <c r="V175" s="101"/>
      <c r="W175" s="101"/>
      <c r="X175" s="101"/>
      <c r="Y175" s="101"/>
      <c r="Z175" s="101"/>
    </row>
    <row r="176" spans="1:26" ht="21" customHeight="1" x14ac:dyDescent="0.3">
      <c r="A176" s="27"/>
      <c r="B176" s="512"/>
      <c r="C176" s="512"/>
      <c r="D176" s="515"/>
      <c r="E176" s="515"/>
      <c r="F176" s="515"/>
      <c r="G176" s="142">
        <v>7</v>
      </c>
      <c r="H176" s="145"/>
      <c r="I176" s="515"/>
      <c r="J176" s="515"/>
      <c r="K176" s="488"/>
      <c r="L176" s="427"/>
      <c r="M176" s="507"/>
      <c r="N176" s="507"/>
      <c r="O176" s="507"/>
      <c r="P176" s="101"/>
      <c r="Q176" s="101"/>
      <c r="R176" s="101"/>
      <c r="S176" s="101"/>
      <c r="T176" s="101"/>
      <c r="U176" s="101"/>
      <c r="V176" s="101"/>
      <c r="W176" s="101"/>
      <c r="X176" s="101"/>
      <c r="Y176" s="101"/>
      <c r="Z176" s="101"/>
    </row>
    <row r="177" spans="1:26" ht="21" customHeight="1" x14ac:dyDescent="0.3">
      <c r="A177" s="27"/>
      <c r="B177" s="494"/>
      <c r="C177" s="494"/>
      <c r="D177" s="499"/>
      <c r="E177" s="499"/>
      <c r="F177" s="499"/>
      <c r="G177" s="146">
        <v>8</v>
      </c>
      <c r="H177" s="147"/>
      <c r="I177" s="499"/>
      <c r="J177" s="499"/>
      <c r="K177" s="489"/>
      <c r="L177" s="427"/>
      <c r="M177" s="508"/>
      <c r="N177" s="508"/>
      <c r="O177" s="508"/>
      <c r="P177" s="101"/>
      <c r="Q177" s="101"/>
      <c r="R177" s="101"/>
      <c r="S177" s="101"/>
      <c r="T177" s="101"/>
      <c r="U177" s="101"/>
      <c r="V177" s="101"/>
      <c r="W177" s="101"/>
      <c r="X177" s="101"/>
      <c r="Y177" s="101"/>
      <c r="Z177" s="101"/>
    </row>
    <row r="178" spans="1:26" ht="34.5" customHeight="1" x14ac:dyDescent="0.3">
      <c r="A178" s="27"/>
      <c r="B178" s="557"/>
      <c r="C178" s="559" t="s">
        <v>226</v>
      </c>
      <c r="D178" s="560" t="s">
        <v>8</v>
      </c>
      <c r="E178" s="561" t="s">
        <v>227</v>
      </c>
      <c r="F178" s="562" t="s">
        <v>228</v>
      </c>
      <c r="G178" s="563" t="s">
        <v>152</v>
      </c>
      <c r="H178" s="424"/>
      <c r="I178" s="564"/>
      <c r="J178" s="539" t="s">
        <v>229</v>
      </c>
      <c r="K178" s="539" t="s">
        <v>177</v>
      </c>
      <c r="L178" s="540"/>
      <c r="M178" s="541"/>
      <c r="N178" s="542"/>
      <c r="O178" s="543"/>
      <c r="P178" s="101"/>
      <c r="Q178" s="101"/>
      <c r="R178" s="101"/>
      <c r="S178" s="101"/>
      <c r="T178" s="101"/>
      <c r="U178" s="101"/>
      <c r="V178" s="101"/>
      <c r="W178" s="101"/>
      <c r="X178" s="101"/>
      <c r="Y178" s="101"/>
      <c r="Z178" s="101"/>
    </row>
    <row r="179" spans="1:26" ht="6" customHeight="1" x14ac:dyDescent="0.3">
      <c r="A179" s="27"/>
      <c r="B179" s="558"/>
      <c r="C179" s="558"/>
      <c r="D179" s="488"/>
      <c r="E179" s="488"/>
      <c r="F179" s="488"/>
      <c r="G179" s="566" t="s">
        <v>13</v>
      </c>
      <c r="H179" s="565" t="s">
        <v>15</v>
      </c>
      <c r="I179" s="565" t="s">
        <v>155</v>
      </c>
      <c r="J179" s="488"/>
      <c r="K179" s="488"/>
      <c r="L179" s="427"/>
      <c r="M179" s="507"/>
      <c r="N179" s="507"/>
      <c r="O179" s="507"/>
      <c r="P179" s="101"/>
      <c r="Q179" s="101"/>
      <c r="R179" s="101"/>
      <c r="S179" s="101"/>
      <c r="T179" s="101"/>
      <c r="U179" s="101"/>
      <c r="V179" s="101"/>
      <c r="W179" s="101"/>
      <c r="X179" s="101"/>
      <c r="Y179" s="101"/>
      <c r="Z179" s="101"/>
    </row>
    <row r="180" spans="1:26" ht="24" customHeight="1" x14ac:dyDescent="0.3">
      <c r="A180" s="27"/>
      <c r="B180" s="558"/>
      <c r="C180" s="558"/>
      <c r="D180" s="531"/>
      <c r="E180" s="531"/>
      <c r="F180" s="489"/>
      <c r="G180" s="489"/>
      <c r="H180" s="489"/>
      <c r="I180" s="531"/>
      <c r="J180" s="489"/>
      <c r="K180" s="489"/>
      <c r="L180" s="427"/>
      <c r="M180" s="508"/>
      <c r="N180" s="508"/>
      <c r="O180" s="508"/>
      <c r="P180" s="101"/>
      <c r="Q180" s="101"/>
      <c r="R180" s="101"/>
      <c r="S180" s="101"/>
      <c r="T180" s="101"/>
      <c r="U180" s="101"/>
      <c r="V180" s="101"/>
      <c r="W180" s="101"/>
      <c r="X180" s="101"/>
      <c r="Y180" s="101"/>
      <c r="Z180" s="101"/>
    </row>
    <row r="181" spans="1:26" ht="182.25" customHeight="1" x14ac:dyDescent="0.3">
      <c r="A181" s="27"/>
      <c r="B181" s="567" t="str">
        <f>+LEFT(C181,3)</f>
        <v>5.1</v>
      </c>
      <c r="C181" s="521" t="s">
        <v>230</v>
      </c>
      <c r="D181" s="514" t="s">
        <v>231</v>
      </c>
      <c r="E181" s="522" t="s">
        <v>232</v>
      </c>
      <c r="F181" s="517">
        <v>3</v>
      </c>
      <c r="G181" s="141">
        <v>1</v>
      </c>
      <c r="H181" s="134" t="s">
        <v>185</v>
      </c>
      <c r="I181" s="522" t="s">
        <v>233</v>
      </c>
      <c r="J181" s="518" t="s">
        <v>169</v>
      </c>
      <c r="K181" s="519" t="str">
        <f>+IF(OR(ISBLANK(F181),ISBLANK(J181)),"",IF(OR(AND(F181=1,J181=1),AND(F181=1,J181=2),AND(F181=1,J181=3)),"Deficiencia de control mayor (diseño y ejecución)",IF(OR(AND(F181=2,J181=2),AND(F181=3,J181=1),AND(F181=3,J181=2),AND(F181=2,J181=1)),"Deficiencia de control (diseño o ejecución)",IF(AND(F181=2,J181=3),"Oportunidad de mejora","Mantenimiento del control"))))</f>
        <v>Mantenimiento del control</v>
      </c>
      <c r="L181" s="505">
        <f>+IF(K181="",0,IF(K181="Deficiencia de control mayor (diseño y ejecución)",4,IF(K181="Deficiencia de control (diseño o ejecución)",20,IF(K181="Oportunidad de mejora",40,60))))</f>
        <v>60</v>
      </c>
      <c r="M181" s="506">
        <v>1.1896</v>
      </c>
      <c r="N181" s="509">
        <f>+L181+M181</f>
        <v>61.189599999999999</v>
      </c>
      <c r="O181" s="510"/>
      <c r="P181" s="101"/>
      <c r="Q181" s="101"/>
      <c r="R181" s="101"/>
      <c r="S181" s="101"/>
      <c r="T181" s="101"/>
      <c r="U181" s="101"/>
      <c r="V181" s="101"/>
      <c r="W181" s="101"/>
      <c r="X181" s="101"/>
      <c r="Y181" s="101"/>
      <c r="Z181" s="101"/>
    </row>
    <row r="182" spans="1:26" ht="175.5" customHeight="1" x14ac:dyDescent="0.3">
      <c r="A182" s="27"/>
      <c r="B182" s="512"/>
      <c r="C182" s="512"/>
      <c r="D182" s="515"/>
      <c r="E182" s="515"/>
      <c r="F182" s="515"/>
      <c r="G182" s="142">
        <v>2</v>
      </c>
      <c r="H182" s="356" t="s">
        <v>189</v>
      </c>
      <c r="I182" s="515"/>
      <c r="J182" s="515"/>
      <c r="K182" s="488"/>
      <c r="L182" s="427"/>
      <c r="M182" s="507"/>
      <c r="N182" s="507"/>
      <c r="O182" s="507"/>
      <c r="P182" s="101"/>
      <c r="Q182" s="101"/>
      <c r="R182" s="101"/>
      <c r="S182" s="101"/>
      <c r="T182" s="101"/>
      <c r="U182" s="101"/>
      <c r="V182" s="101"/>
      <c r="W182" s="101"/>
      <c r="X182" s="101"/>
      <c r="Y182" s="101"/>
      <c r="Z182" s="101"/>
    </row>
    <row r="183" spans="1:26" ht="23.25" customHeight="1" x14ac:dyDescent="0.3">
      <c r="A183" s="27"/>
      <c r="B183" s="512"/>
      <c r="C183" s="512"/>
      <c r="D183" s="515"/>
      <c r="E183" s="515"/>
      <c r="F183" s="515"/>
      <c r="G183" s="142">
        <v>3</v>
      </c>
      <c r="H183" s="145"/>
      <c r="I183" s="515"/>
      <c r="J183" s="515"/>
      <c r="K183" s="488"/>
      <c r="L183" s="427"/>
      <c r="M183" s="507"/>
      <c r="N183" s="507"/>
      <c r="O183" s="507"/>
      <c r="P183" s="101"/>
      <c r="Q183" s="101"/>
      <c r="R183" s="101"/>
      <c r="S183" s="101"/>
      <c r="T183" s="101"/>
      <c r="U183" s="101"/>
      <c r="V183" s="101"/>
      <c r="W183" s="101"/>
      <c r="X183" s="101"/>
      <c r="Y183" s="101"/>
      <c r="Z183" s="101"/>
    </row>
    <row r="184" spans="1:26" ht="15.75" customHeight="1" x14ac:dyDescent="0.3">
      <c r="A184" s="27"/>
      <c r="B184" s="512"/>
      <c r="C184" s="512"/>
      <c r="D184" s="515"/>
      <c r="E184" s="515"/>
      <c r="F184" s="515"/>
      <c r="G184" s="142">
        <v>4</v>
      </c>
      <c r="H184" s="145"/>
      <c r="I184" s="515"/>
      <c r="J184" s="515"/>
      <c r="K184" s="488"/>
      <c r="L184" s="427"/>
      <c r="M184" s="507"/>
      <c r="N184" s="507"/>
      <c r="O184" s="507"/>
      <c r="P184" s="101"/>
      <c r="Q184" s="101"/>
      <c r="R184" s="101"/>
      <c r="S184" s="101"/>
      <c r="T184" s="101"/>
      <c r="U184" s="101"/>
      <c r="V184" s="101"/>
      <c r="W184" s="101"/>
      <c r="X184" s="101"/>
      <c r="Y184" s="101"/>
      <c r="Z184" s="101"/>
    </row>
    <row r="185" spans="1:26" ht="15.75" customHeight="1" x14ac:dyDescent="0.3">
      <c r="A185" s="27"/>
      <c r="B185" s="512"/>
      <c r="C185" s="512"/>
      <c r="D185" s="515"/>
      <c r="E185" s="515"/>
      <c r="F185" s="515"/>
      <c r="G185" s="142">
        <v>5</v>
      </c>
      <c r="H185" s="145"/>
      <c r="I185" s="515"/>
      <c r="J185" s="515"/>
      <c r="K185" s="488"/>
      <c r="L185" s="427"/>
      <c r="M185" s="507"/>
      <c r="N185" s="507"/>
      <c r="O185" s="507"/>
      <c r="P185" s="101"/>
      <c r="Q185" s="101"/>
      <c r="R185" s="101"/>
      <c r="S185" s="101"/>
      <c r="T185" s="101"/>
      <c r="U185" s="101"/>
      <c r="V185" s="101"/>
      <c r="W185" s="101"/>
      <c r="X185" s="101"/>
      <c r="Y185" s="101"/>
      <c r="Z185" s="101"/>
    </row>
    <row r="186" spans="1:26" ht="15.75" customHeight="1" x14ac:dyDescent="0.3">
      <c r="A186" s="27"/>
      <c r="B186" s="512"/>
      <c r="C186" s="512"/>
      <c r="D186" s="515"/>
      <c r="E186" s="515"/>
      <c r="F186" s="515"/>
      <c r="G186" s="142">
        <v>6</v>
      </c>
      <c r="H186" s="145"/>
      <c r="I186" s="515"/>
      <c r="J186" s="515"/>
      <c r="K186" s="488"/>
      <c r="L186" s="427"/>
      <c r="M186" s="507"/>
      <c r="N186" s="507"/>
      <c r="O186" s="507"/>
      <c r="P186" s="101"/>
      <c r="Q186" s="101"/>
      <c r="R186" s="101"/>
      <c r="S186" s="101"/>
      <c r="T186" s="101"/>
      <c r="U186" s="101"/>
      <c r="V186" s="101"/>
      <c r="W186" s="101"/>
      <c r="X186" s="101"/>
      <c r="Y186" s="101"/>
      <c r="Z186" s="101"/>
    </row>
    <row r="187" spans="1:26" ht="15.75" customHeight="1" x14ac:dyDescent="0.3">
      <c r="A187" s="27"/>
      <c r="B187" s="512"/>
      <c r="C187" s="512"/>
      <c r="D187" s="515"/>
      <c r="E187" s="515"/>
      <c r="F187" s="515"/>
      <c r="G187" s="142">
        <v>7</v>
      </c>
      <c r="H187" s="145"/>
      <c r="I187" s="515"/>
      <c r="J187" s="515"/>
      <c r="K187" s="488"/>
      <c r="L187" s="427"/>
      <c r="M187" s="507"/>
      <c r="N187" s="507"/>
      <c r="O187" s="507"/>
      <c r="P187" s="101"/>
      <c r="Q187" s="101"/>
      <c r="R187" s="101"/>
      <c r="S187" s="101"/>
      <c r="T187" s="101"/>
      <c r="U187" s="101"/>
      <c r="V187" s="101"/>
      <c r="W187" s="101"/>
      <c r="X187" s="101"/>
      <c r="Y187" s="101"/>
      <c r="Z187" s="101"/>
    </row>
    <row r="188" spans="1:26" ht="15.75" customHeight="1" x14ac:dyDescent="0.3">
      <c r="A188" s="27"/>
      <c r="B188" s="494"/>
      <c r="C188" s="494"/>
      <c r="D188" s="499"/>
      <c r="E188" s="499"/>
      <c r="F188" s="499"/>
      <c r="G188" s="146">
        <v>8</v>
      </c>
      <c r="H188" s="147"/>
      <c r="I188" s="499"/>
      <c r="J188" s="499"/>
      <c r="K188" s="489"/>
      <c r="L188" s="427"/>
      <c r="M188" s="508"/>
      <c r="N188" s="508"/>
      <c r="O188" s="508"/>
      <c r="P188" s="101"/>
      <c r="Q188" s="101"/>
      <c r="R188" s="101"/>
      <c r="S188" s="101"/>
      <c r="T188" s="101"/>
      <c r="U188" s="101"/>
      <c r="V188" s="101"/>
      <c r="W188" s="101"/>
      <c r="X188" s="101"/>
      <c r="Y188" s="101"/>
      <c r="Z188" s="101"/>
    </row>
    <row r="189" spans="1:26" ht="209.25" customHeight="1" x14ac:dyDescent="0.3">
      <c r="A189" s="27"/>
      <c r="B189" s="567" t="str">
        <f>+LEFT(C189,3)</f>
        <v>5.2</v>
      </c>
      <c r="C189" s="521" t="s">
        <v>234</v>
      </c>
      <c r="D189" s="514" t="s">
        <v>235</v>
      </c>
      <c r="E189" s="516" t="s">
        <v>236</v>
      </c>
      <c r="F189" s="517">
        <v>3</v>
      </c>
      <c r="G189" s="141">
        <v>1</v>
      </c>
      <c r="H189" s="371" t="s">
        <v>588</v>
      </c>
      <c r="I189" s="568" t="s">
        <v>237</v>
      </c>
      <c r="J189" s="569">
        <v>3</v>
      </c>
      <c r="K189" s="519" t="str">
        <f>+IF(OR(ISBLANK(F189),ISBLANK(J189)),"",IF(OR(AND(F189=1,J189=1),AND(F189=1,J189=2),AND(F189=1,J189=3)),"Deficiencia de control mayor (diseño y ejecución)",IF(OR(AND(F189=2,J189=2),AND(F189=3,J189=1),AND(F189=3,J189=2),AND(F189=2,J189=1)),"Deficiencia de control (diseño o ejecución)",IF(AND(F189=2,J189=3),"Oportunidad de mejora","Mantenimiento del control"))))</f>
        <v>Mantenimiento del control</v>
      </c>
      <c r="L189" s="505">
        <f>+IF(K189="",0,IF(K189="Deficiencia de control mayor (diseño y ejecución)",4,IF(K189="Deficiencia de control (diseño o ejecución)",20,IF(K189="Oportunidad de mejora",40,60))))</f>
        <v>60</v>
      </c>
      <c r="M189" s="506">
        <v>1.28965</v>
      </c>
      <c r="N189" s="509">
        <f>+L189+M189</f>
        <v>61.289650000000002</v>
      </c>
      <c r="O189" s="510"/>
      <c r="P189" s="101"/>
      <c r="Q189" s="101"/>
      <c r="R189" s="101"/>
      <c r="S189" s="101"/>
      <c r="T189" s="101"/>
      <c r="U189" s="101"/>
      <c r="V189" s="101"/>
      <c r="W189" s="101"/>
      <c r="X189" s="101"/>
      <c r="Y189" s="101"/>
      <c r="Z189" s="101"/>
    </row>
    <row r="190" spans="1:26" ht="219.75" customHeight="1" x14ac:dyDescent="0.3">
      <c r="A190" s="27"/>
      <c r="B190" s="512"/>
      <c r="C190" s="512"/>
      <c r="D190" s="515"/>
      <c r="E190" s="515"/>
      <c r="F190" s="515"/>
      <c r="G190" s="142">
        <v>2</v>
      </c>
      <c r="H190" s="159" t="s">
        <v>238</v>
      </c>
      <c r="I190" s="427"/>
      <c r="J190" s="515"/>
      <c r="K190" s="488"/>
      <c r="L190" s="427"/>
      <c r="M190" s="507"/>
      <c r="N190" s="507"/>
      <c r="O190" s="507"/>
      <c r="P190" s="101"/>
      <c r="Q190" s="101"/>
      <c r="R190" s="101"/>
      <c r="S190" s="101"/>
      <c r="T190" s="101"/>
      <c r="U190" s="101"/>
      <c r="V190" s="101"/>
      <c r="W190" s="101"/>
      <c r="X190" s="101"/>
      <c r="Y190" s="101"/>
      <c r="Z190" s="101"/>
    </row>
    <row r="191" spans="1:26" ht="15.75" customHeight="1" x14ac:dyDescent="0.3">
      <c r="A191" s="27"/>
      <c r="B191" s="512"/>
      <c r="C191" s="512"/>
      <c r="D191" s="515"/>
      <c r="E191" s="515"/>
      <c r="F191" s="515"/>
      <c r="G191" s="142">
        <v>3</v>
      </c>
      <c r="H191" s="145"/>
      <c r="I191" s="427"/>
      <c r="J191" s="515"/>
      <c r="K191" s="488"/>
      <c r="L191" s="427"/>
      <c r="M191" s="507"/>
      <c r="N191" s="507"/>
      <c r="O191" s="507"/>
      <c r="P191" s="101"/>
      <c r="Q191" s="101"/>
      <c r="R191" s="101"/>
      <c r="S191" s="101"/>
      <c r="T191" s="101"/>
      <c r="U191" s="101"/>
      <c r="V191" s="101"/>
      <c r="W191" s="101"/>
      <c r="X191" s="101"/>
      <c r="Y191" s="101"/>
      <c r="Z191" s="101"/>
    </row>
    <row r="192" spans="1:26" ht="15.75" customHeight="1" x14ac:dyDescent="0.3">
      <c r="A192" s="27"/>
      <c r="B192" s="512"/>
      <c r="C192" s="512"/>
      <c r="D192" s="515"/>
      <c r="E192" s="515"/>
      <c r="F192" s="515"/>
      <c r="G192" s="142">
        <v>4</v>
      </c>
      <c r="H192" s="145"/>
      <c r="I192" s="427"/>
      <c r="J192" s="515"/>
      <c r="K192" s="488"/>
      <c r="L192" s="427"/>
      <c r="M192" s="507"/>
      <c r="N192" s="507"/>
      <c r="O192" s="507"/>
      <c r="P192" s="101"/>
      <c r="Q192" s="101"/>
      <c r="R192" s="101"/>
      <c r="S192" s="101"/>
      <c r="T192" s="101"/>
      <c r="U192" s="101"/>
      <c r="V192" s="101"/>
      <c r="W192" s="101"/>
      <c r="X192" s="101"/>
      <c r="Y192" s="101"/>
      <c r="Z192" s="101"/>
    </row>
    <row r="193" spans="1:26" ht="15.75" customHeight="1" x14ac:dyDescent="0.3">
      <c r="A193" s="27"/>
      <c r="B193" s="512"/>
      <c r="C193" s="512"/>
      <c r="D193" s="515"/>
      <c r="E193" s="515"/>
      <c r="F193" s="515"/>
      <c r="G193" s="142">
        <v>5</v>
      </c>
      <c r="H193" s="145"/>
      <c r="I193" s="427"/>
      <c r="J193" s="515"/>
      <c r="K193" s="488"/>
      <c r="L193" s="427"/>
      <c r="M193" s="507"/>
      <c r="N193" s="507"/>
      <c r="O193" s="507"/>
      <c r="P193" s="101"/>
      <c r="Q193" s="101"/>
      <c r="R193" s="101"/>
      <c r="S193" s="101"/>
      <c r="T193" s="101"/>
      <c r="U193" s="101"/>
      <c r="V193" s="101"/>
      <c r="W193" s="101"/>
      <c r="X193" s="101"/>
      <c r="Y193" s="101"/>
      <c r="Z193" s="101"/>
    </row>
    <row r="194" spans="1:26" ht="15.75" customHeight="1" x14ac:dyDescent="0.3">
      <c r="A194" s="27"/>
      <c r="B194" s="512"/>
      <c r="C194" s="512"/>
      <c r="D194" s="515"/>
      <c r="E194" s="515"/>
      <c r="F194" s="515"/>
      <c r="G194" s="142">
        <v>6</v>
      </c>
      <c r="H194" s="145"/>
      <c r="I194" s="427"/>
      <c r="J194" s="515"/>
      <c r="K194" s="488"/>
      <c r="L194" s="427"/>
      <c r="M194" s="507"/>
      <c r="N194" s="507"/>
      <c r="O194" s="507"/>
      <c r="P194" s="101"/>
      <c r="Q194" s="101"/>
      <c r="R194" s="101"/>
      <c r="S194" s="101"/>
      <c r="T194" s="101"/>
      <c r="U194" s="101"/>
      <c r="V194" s="101"/>
      <c r="W194" s="101"/>
      <c r="X194" s="101"/>
      <c r="Y194" s="101"/>
      <c r="Z194" s="101"/>
    </row>
    <row r="195" spans="1:26" ht="15.75" customHeight="1" x14ac:dyDescent="0.3">
      <c r="A195" s="27"/>
      <c r="B195" s="512"/>
      <c r="C195" s="512"/>
      <c r="D195" s="515"/>
      <c r="E195" s="515"/>
      <c r="F195" s="515"/>
      <c r="G195" s="142">
        <v>7</v>
      </c>
      <c r="H195" s="145"/>
      <c r="I195" s="427"/>
      <c r="J195" s="515"/>
      <c r="K195" s="488"/>
      <c r="L195" s="427"/>
      <c r="M195" s="507"/>
      <c r="N195" s="507"/>
      <c r="O195" s="507"/>
      <c r="P195" s="101"/>
      <c r="Q195" s="101"/>
      <c r="R195" s="101"/>
      <c r="S195" s="101"/>
      <c r="T195" s="101"/>
      <c r="U195" s="101"/>
      <c r="V195" s="101"/>
      <c r="W195" s="101"/>
      <c r="X195" s="101"/>
      <c r="Y195" s="101"/>
      <c r="Z195" s="101"/>
    </row>
    <row r="196" spans="1:26" ht="37.5" customHeight="1" x14ac:dyDescent="0.3">
      <c r="A196" s="27"/>
      <c r="B196" s="494"/>
      <c r="C196" s="494"/>
      <c r="D196" s="499"/>
      <c r="E196" s="499"/>
      <c r="F196" s="499"/>
      <c r="G196" s="146">
        <v>8</v>
      </c>
      <c r="H196" s="147"/>
      <c r="I196" s="427"/>
      <c r="J196" s="499"/>
      <c r="K196" s="489"/>
      <c r="L196" s="427"/>
      <c r="M196" s="508"/>
      <c r="N196" s="508"/>
      <c r="O196" s="508"/>
      <c r="P196" s="101"/>
      <c r="Q196" s="101"/>
      <c r="R196" s="101"/>
      <c r="S196" s="101"/>
      <c r="T196" s="101"/>
      <c r="U196" s="101"/>
      <c r="V196" s="101"/>
      <c r="W196" s="101"/>
      <c r="X196" s="101"/>
      <c r="Y196" s="101"/>
      <c r="Z196" s="101"/>
    </row>
    <row r="197" spans="1:26" ht="193.5" customHeight="1" x14ac:dyDescent="0.3">
      <c r="A197" s="160"/>
      <c r="B197" s="567" t="str">
        <f>+LEFT(C197,3)</f>
        <v>5.3</v>
      </c>
      <c r="C197" s="521" t="s">
        <v>239</v>
      </c>
      <c r="D197" s="514" t="s">
        <v>240</v>
      </c>
      <c r="E197" s="516" t="s">
        <v>241</v>
      </c>
      <c r="F197" s="517">
        <v>3</v>
      </c>
      <c r="G197" s="141">
        <v>1</v>
      </c>
      <c r="H197" s="159" t="s">
        <v>238</v>
      </c>
      <c r="I197" s="570" t="s">
        <v>242</v>
      </c>
      <c r="J197" s="518">
        <v>3</v>
      </c>
      <c r="K197" s="519" t="str">
        <f>+IF(OR(ISBLANK(F197),ISBLANK(J197)),"",IF(OR(AND(F197=1,J197=1),AND(F197=1,J197=2),AND(F197=1,J197=3)),"Deficiencia de control mayor (diseño y ejecución)",IF(OR(AND(F197=2,J197=2),AND(F197=3,J197=1),AND(F197=3,J197=2),AND(F197=2,J197=1)),"Deficiencia de control (diseño o ejecución)",IF(AND(F197=2,J197=3),"Oportunidad de mejora","Mantenimiento del control"))))</f>
        <v>Mantenimiento del control</v>
      </c>
      <c r="L197" s="544">
        <f>+IF(K197="",0,IF(K197="Deficiencia de control mayor (diseño y ejecución)",4,IF(K197="Deficiencia de control (diseño o ejecución)",20,IF(K197="Oportunidad de mejora",40,60))))</f>
        <v>60</v>
      </c>
      <c r="M197" s="506">
        <v>1.3896299999999999</v>
      </c>
      <c r="N197" s="509">
        <f>+L197+M197</f>
        <v>61.389629999999997</v>
      </c>
      <c r="O197" s="510"/>
      <c r="P197" s="101"/>
      <c r="Q197" s="101"/>
      <c r="R197" s="101"/>
      <c r="S197" s="101"/>
      <c r="T197" s="101"/>
      <c r="U197" s="101"/>
      <c r="V197" s="101"/>
      <c r="W197" s="101"/>
      <c r="X197" s="101"/>
      <c r="Y197" s="101"/>
      <c r="Z197" s="101"/>
    </row>
    <row r="198" spans="1:26" ht="158.25" customHeight="1" x14ac:dyDescent="0.3">
      <c r="A198" s="160"/>
      <c r="B198" s="512"/>
      <c r="C198" s="512"/>
      <c r="D198" s="515"/>
      <c r="E198" s="515"/>
      <c r="F198" s="515"/>
      <c r="G198" s="142">
        <v>2</v>
      </c>
      <c r="H198" s="366" t="s">
        <v>585</v>
      </c>
      <c r="I198" s="571"/>
      <c r="J198" s="515"/>
      <c r="K198" s="488"/>
      <c r="L198" s="507"/>
      <c r="M198" s="507"/>
      <c r="N198" s="507"/>
      <c r="O198" s="507"/>
      <c r="P198" s="101"/>
      <c r="Q198" s="101"/>
      <c r="R198" s="101"/>
      <c r="S198" s="101"/>
      <c r="T198" s="101"/>
      <c r="U198" s="101"/>
      <c r="V198" s="101"/>
      <c r="W198" s="101"/>
      <c r="X198" s="101"/>
      <c r="Y198" s="101"/>
      <c r="Z198" s="101"/>
    </row>
    <row r="199" spans="1:26" ht="15.75" customHeight="1" x14ac:dyDescent="0.3">
      <c r="A199" s="160"/>
      <c r="B199" s="512"/>
      <c r="C199" s="512"/>
      <c r="D199" s="515"/>
      <c r="E199" s="515"/>
      <c r="F199" s="515"/>
      <c r="G199" s="142">
        <v>3</v>
      </c>
      <c r="H199" s="145"/>
      <c r="I199" s="571"/>
      <c r="J199" s="515"/>
      <c r="K199" s="488"/>
      <c r="L199" s="507"/>
      <c r="M199" s="507"/>
      <c r="N199" s="507"/>
      <c r="O199" s="507"/>
      <c r="P199" s="101"/>
      <c r="Q199" s="101"/>
      <c r="R199" s="101"/>
      <c r="S199" s="101"/>
      <c r="T199" s="101"/>
      <c r="U199" s="101"/>
      <c r="V199" s="101"/>
      <c r="W199" s="101"/>
      <c r="X199" s="101"/>
      <c r="Y199" s="101"/>
      <c r="Z199" s="101"/>
    </row>
    <row r="200" spans="1:26" ht="15.75" customHeight="1" x14ac:dyDescent="0.3">
      <c r="A200" s="160"/>
      <c r="B200" s="512"/>
      <c r="C200" s="512"/>
      <c r="D200" s="515"/>
      <c r="E200" s="515"/>
      <c r="F200" s="515"/>
      <c r="G200" s="142">
        <v>4</v>
      </c>
      <c r="H200" s="145"/>
      <c r="I200" s="571"/>
      <c r="J200" s="515"/>
      <c r="K200" s="488"/>
      <c r="L200" s="507"/>
      <c r="M200" s="507"/>
      <c r="N200" s="507"/>
      <c r="O200" s="507"/>
      <c r="P200" s="101"/>
      <c r="Q200" s="101"/>
      <c r="R200" s="101"/>
      <c r="S200" s="101"/>
      <c r="T200" s="101"/>
      <c r="U200" s="101"/>
      <c r="V200" s="101"/>
      <c r="W200" s="101"/>
      <c r="X200" s="101"/>
      <c r="Y200" s="101"/>
      <c r="Z200" s="101"/>
    </row>
    <row r="201" spans="1:26" ht="15.75" customHeight="1" x14ac:dyDescent="0.3">
      <c r="A201" s="160"/>
      <c r="B201" s="512"/>
      <c r="C201" s="512"/>
      <c r="D201" s="515"/>
      <c r="E201" s="515"/>
      <c r="F201" s="515"/>
      <c r="G201" s="142">
        <v>5</v>
      </c>
      <c r="H201" s="145"/>
      <c r="I201" s="571"/>
      <c r="J201" s="515"/>
      <c r="K201" s="488"/>
      <c r="L201" s="507"/>
      <c r="M201" s="507"/>
      <c r="N201" s="507"/>
      <c r="O201" s="507"/>
      <c r="P201" s="101"/>
      <c r="Q201" s="101"/>
      <c r="R201" s="101"/>
      <c r="S201" s="101"/>
      <c r="T201" s="101"/>
      <c r="U201" s="101"/>
      <c r="V201" s="101"/>
      <c r="W201" s="101"/>
      <c r="X201" s="101"/>
      <c r="Y201" s="101"/>
      <c r="Z201" s="101"/>
    </row>
    <row r="202" spans="1:26" ht="15.75" customHeight="1" x14ac:dyDescent="0.3">
      <c r="A202" s="160"/>
      <c r="B202" s="512"/>
      <c r="C202" s="512"/>
      <c r="D202" s="515"/>
      <c r="E202" s="515"/>
      <c r="F202" s="515"/>
      <c r="G202" s="142">
        <v>6</v>
      </c>
      <c r="H202" s="145"/>
      <c r="I202" s="571"/>
      <c r="J202" s="515"/>
      <c r="K202" s="488"/>
      <c r="L202" s="507"/>
      <c r="M202" s="507"/>
      <c r="N202" s="507"/>
      <c r="O202" s="507"/>
      <c r="P202" s="101"/>
      <c r="Q202" s="101"/>
      <c r="R202" s="101"/>
      <c r="S202" s="101"/>
      <c r="T202" s="101"/>
      <c r="U202" s="101"/>
      <c r="V202" s="101"/>
      <c r="W202" s="101"/>
      <c r="X202" s="101"/>
      <c r="Y202" s="101"/>
      <c r="Z202" s="101"/>
    </row>
    <row r="203" spans="1:26" ht="15.75" customHeight="1" x14ac:dyDescent="0.3">
      <c r="A203" s="160"/>
      <c r="B203" s="512"/>
      <c r="C203" s="512"/>
      <c r="D203" s="515"/>
      <c r="E203" s="515"/>
      <c r="F203" s="515"/>
      <c r="G203" s="142">
        <v>7</v>
      </c>
      <c r="H203" s="145"/>
      <c r="I203" s="571"/>
      <c r="J203" s="515"/>
      <c r="K203" s="488"/>
      <c r="L203" s="507"/>
      <c r="M203" s="507"/>
      <c r="N203" s="507"/>
      <c r="O203" s="507"/>
      <c r="P203" s="101"/>
      <c r="Q203" s="101"/>
      <c r="R203" s="101"/>
      <c r="S203" s="101"/>
      <c r="T203" s="101"/>
      <c r="U203" s="101"/>
      <c r="V203" s="101"/>
      <c r="W203" s="101"/>
      <c r="X203" s="101"/>
      <c r="Y203" s="101"/>
      <c r="Z203" s="101"/>
    </row>
    <row r="204" spans="1:26" ht="15.75" customHeight="1" x14ac:dyDescent="0.3">
      <c r="A204" s="160"/>
      <c r="B204" s="494"/>
      <c r="C204" s="494"/>
      <c r="D204" s="499"/>
      <c r="E204" s="499"/>
      <c r="F204" s="499"/>
      <c r="G204" s="146">
        <v>8</v>
      </c>
      <c r="H204" s="147"/>
      <c r="I204" s="572"/>
      <c r="J204" s="499"/>
      <c r="K204" s="489"/>
      <c r="L204" s="508"/>
      <c r="M204" s="508"/>
      <c r="N204" s="508"/>
      <c r="O204" s="508"/>
      <c r="P204" s="101"/>
      <c r="Q204" s="101"/>
      <c r="R204" s="101"/>
      <c r="S204" s="101"/>
      <c r="T204" s="101"/>
      <c r="U204" s="101"/>
      <c r="V204" s="101"/>
      <c r="W204" s="101"/>
      <c r="X204" s="101"/>
      <c r="Y204" s="101"/>
      <c r="Z204" s="101"/>
    </row>
    <row r="205" spans="1:26" ht="158.25" customHeight="1" x14ac:dyDescent="0.3">
      <c r="A205" s="27"/>
      <c r="B205" s="545" t="str">
        <f>+LEFT(C205,3)</f>
        <v>5.4</v>
      </c>
      <c r="C205" s="521" t="s">
        <v>243</v>
      </c>
      <c r="D205" s="514" t="s">
        <v>244</v>
      </c>
      <c r="E205" s="516" t="s">
        <v>241</v>
      </c>
      <c r="F205" s="517">
        <v>3</v>
      </c>
      <c r="G205" s="141">
        <v>1</v>
      </c>
      <c r="H205" s="366" t="s">
        <v>245</v>
      </c>
      <c r="I205" s="548" t="s">
        <v>678</v>
      </c>
      <c r="J205" s="549" t="s">
        <v>169</v>
      </c>
      <c r="K205" s="519" t="str">
        <f>+IF(OR(ISBLANK(F205),ISBLANK(J205)),"",IF(OR(AND(F205=1,J205=1),AND(F205=1,J205=2),AND(F205=1,J205=3)),"Deficiencia de control mayor (diseño y ejecución)",IF(OR(AND(F205=2,J205=2),AND(F205=3,J205=1),AND(F205=3,J205=2),AND(F205=2,J205=1)),"Deficiencia de control (diseño o ejecución)",IF(AND(F205=2,J205=3),"Oportunidad de mejora","Mantenimiento del control"))))</f>
        <v>Mantenimiento del control</v>
      </c>
      <c r="L205" s="544">
        <f>+IF(K205="",0,IF(K205="Deficiencia de control mayor (diseño y ejecución)",4,IF(K205="Deficiencia de control (diseño o ejecución)",20,IF(K205="Oportunidad de mejora",40,60))))</f>
        <v>60</v>
      </c>
      <c r="M205" s="506">
        <v>1.48963</v>
      </c>
      <c r="N205" s="509">
        <f>+L205+M205</f>
        <v>61.489629999999998</v>
      </c>
      <c r="O205" s="510"/>
      <c r="P205" s="101"/>
      <c r="Q205" s="101"/>
      <c r="R205" s="101"/>
      <c r="S205" s="101"/>
      <c r="T205" s="101"/>
      <c r="U205" s="101"/>
      <c r="V205" s="101"/>
      <c r="W205" s="101"/>
      <c r="X205" s="101"/>
      <c r="Y205" s="101"/>
      <c r="Z205" s="101"/>
    </row>
    <row r="206" spans="1:26" ht="165.75" customHeight="1" x14ac:dyDescent="0.3">
      <c r="A206" s="27"/>
      <c r="B206" s="512"/>
      <c r="C206" s="512"/>
      <c r="D206" s="515"/>
      <c r="E206" s="515"/>
      <c r="F206" s="515"/>
      <c r="G206" s="142">
        <v>2</v>
      </c>
      <c r="H206" s="159" t="s">
        <v>238</v>
      </c>
      <c r="I206" s="427"/>
      <c r="J206" s="515"/>
      <c r="K206" s="488"/>
      <c r="L206" s="507"/>
      <c r="M206" s="507"/>
      <c r="N206" s="507"/>
      <c r="O206" s="507"/>
      <c r="P206" s="101"/>
      <c r="Q206" s="101"/>
      <c r="R206" s="101"/>
      <c r="S206" s="101"/>
      <c r="T206" s="101"/>
      <c r="U206" s="101"/>
      <c r="V206" s="101"/>
      <c r="W206" s="101"/>
      <c r="X206" s="101"/>
      <c r="Y206" s="101"/>
      <c r="Z206" s="101"/>
    </row>
    <row r="207" spans="1:26" ht="22.5" customHeight="1" x14ac:dyDescent="0.3">
      <c r="A207" s="27"/>
      <c r="B207" s="512"/>
      <c r="C207" s="512"/>
      <c r="D207" s="515"/>
      <c r="E207" s="515"/>
      <c r="F207" s="515"/>
      <c r="G207" s="142">
        <v>3</v>
      </c>
      <c r="H207" s="145"/>
      <c r="I207" s="427"/>
      <c r="J207" s="515"/>
      <c r="K207" s="488"/>
      <c r="L207" s="507"/>
      <c r="M207" s="507"/>
      <c r="N207" s="507"/>
      <c r="O207" s="507"/>
      <c r="P207" s="101"/>
      <c r="Q207" s="101"/>
      <c r="R207" s="101"/>
      <c r="S207" s="101"/>
      <c r="T207" s="101"/>
      <c r="U207" s="101"/>
      <c r="V207" s="101"/>
      <c r="W207" s="101"/>
      <c r="X207" s="101"/>
      <c r="Y207" s="101"/>
      <c r="Z207" s="101"/>
    </row>
    <row r="208" spans="1:26" ht="15" customHeight="1" thickBot="1" x14ac:dyDescent="0.35">
      <c r="A208" s="27"/>
      <c r="B208" s="546"/>
      <c r="C208" s="546"/>
      <c r="D208" s="547"/>
      <c r="E208" s="547"/>
      <c r="F208" s="547"/>
      <c r="G208" s="142">
        <v>4</v>
      </c>
      <c r="H208" s="145"/>
      <c r="I208" s="427"/>
      <c r="J208" s="515"/>
      <c r="K208" s="491"/>
      <c r="L208" s="508"/>
      <c r="M208" s="508"/>
      <c r="N208" s="508"/>
      <c r="O208" s="508"/>
      <c r="P208" s="101"/>
      <c r="Q208" s="101"/>
      <c r="R208" s="101"/>
      <c r="S208" s="101"/>
      <c r="T208" s="101"/>
      <c r="U208" s="101"/>
      <c r="V208" s="101"/>
      <c r="W208" s="101"/>
      <c r="X208" s="101"/>
      <c r="Y208" s="101"/>
      <c r="Z208" s="101"/>
    </row>
    <row r="209" spans="1:26" ht="165" customHeight="1" x14ac:dyDescent="0.3">
      <c r="A209" s="27"/>
      <c r="B209" s="511" t="str">
        <f>+LEFT(C209,3)</f>
        <v>5.5</v>
      </c>
      <c r="C209" s="551" t="s">
        <v>246</v>
      </c>
      <c r="D209" s="552" t="s">
        <v>247</v>
      </c>
      <c r="E209" s="553" t="s">
        <v>248</v>
      </c>
      <c r="F209" s="534">
        <v>3</v>
      </c>
      <c r="G209" s="150">
        <v>1</v>
      </c>
      <c r="H209" s="159" t="s">
        <v>238</v>
      </c>
      <c r="I209" s="554" t="s">
        <v>680</v>
      </c>
      <c r="J209" s="549">
        <v>3</v>
      </c>
      <c r="K209" s="550" t="str">
        <f>+IF(OR(ISBLANK(F209),ISBLANK(J209)),"",IF(OR(AND(F209=1,J209=1),AND(F209=1,J209=2),AND(F209=1,J209=3)),"Deficiencia de control mayor (diseño y ejecución)",IF(OR(AND(F209=2,J209=2),AND(F209=3,J209=1),AND(F209=3,J209=2),AND(F209=2,J209=1)),"Deficiencia de control (diseño o ejecución)",IF(AND(F209=2,J209=3),"Oportunidad de mejora","Mantenimiento del control"))))</f>
        <v>Mantenimiento del control</v>
      </c>
      <c r="L209" s="505">
        <f>+IF(K209="",0,IF(K209="Deficiencia de control mayor (diseño y ejecución)",4,IF(K209="Deficiencia de control (diseño o ejecución)",20,IF(K209="Oportunidad de mejora",40,60))))</f>
        <v>60</v>
      </c>
      <c r="M209" s="506">
        <v>1.58965</v>
      </c>
      <c r="N209" s="509">
        <f>+L209+M209</f>
        <v>61.589649999999999</v>
      </c>
      <c r="O209" s="510"/>
      <c r="P209" s="101"/>
      <c r="Q209" s="101"/>
      <c r="R209" s="101"/>
      <c r="S209" s="101"/>
      <c r="T209" s="101"/>
      <c r="U209" s="101"/>
      <c r="V209" s="101"/>
      <c r="W209" s="101"/>
      <c r="X209" s="101"/>
      <c r="Y209" s="101"/>
      <c r="Z209" s="101"/>
    </row>
    <row r="210" spans="1:26" ht="16.5" customHeight="1" x14ac:dyDescent="0.3">
      <c r="A210" s="27"/>
      <c r="B210" s="512"/>
      <c r="C210" s="512"/>
      <c r="D210" s="515"/>
      <c r="E210" s="515"/>
      <c r="F210" s="515"/>
      <c r="G210" s="151">
        <v>2</v>
      </c>
      <c r="H210" s="72"/>
      <c r="I210" s="555"/>
      <c r="J210" s="515"/>
      <c r="K210" s="488"/>
      <c r="L210" s="427"/>
      <c r="M210" s="507"/>
      <c r="N210" s="507"/>
      <c r="O210" s="507"/>
      <c r="P210" s="101"/>
      <c r="Q210" s="101"/>
      <c r="R210" s="101"/>
      <c r="S210" s="101"/>
      <c r="T210" s="101"/>
      <c r="U210" s="101"/>
      <c r="V210" s="101"/>
      <c r="W210" s="101"/>
      <c r="X210" s="101"/>
      <c r="Y210" s="101"/>
      <c r="Z210" s="101"/>
    </row>
    <row r="211" spans="1:26" ht="20.25" customHeight="1" x14ac:dyDescent="0.3">
      <c r="A211" s="27"/>
      <c r="B211" s="512"/>
      <c r="C211" s="512"/>
      <c r="D211" s="515"/>
      <c r="E211" s="515"/>
      <c r="F211" s="515"/>
      <c r="G211" s="151">
        <v>3</v>
      </c>
      <c r="H211" s="152"/>
      <c r="I211" s="555"/>
      <c r="J211" s="515"/>
      <c r="K211" s="488"/>
      <c r="L211" s="427"/>
      <c r="M211" s="507"/>
      <c r="N211" s="507"/>
      <c r="O211" s="507"/>
      <c r="P211" s="101"/>
      <c r="Q211" s="101"/>
      <c r="R211" s="101"/>
      <c r="S211" s="101"/>
      <c r="T211" s="101"/>
      <c r="U211" s="101"/>
      <c r="V211" s="101"/>
      <c r="W211" s="101"/>
      <c r="X211" s="101"/>
      <c r="Y211" s="101"/>
      <c r="Z211" s="101"/>
    </row>
    <row r="212" spans="1:26" ht="20.25" customHeight="1" x14ac:dyDescent="0.3">
      <c r="A212" s="27"/>
      <c r="B212" s="512"/>
      <c r="C212" s="512"/>
      <c r="D212" s="515"/>
      <c r="E212" s="515"/>
      <c r="F212" s="515"/>
      <c r="G212" s="151">
        <v>6</v>
      </c>
      <c r="H212" s="152"/>
      <c r="I212" s="555"/>
      <c r="J212" s="515"/>
      <c r="K212" s="488"/>
      <c r="L212" s="427"/>
      <c r="M212" s="507"/>
      <c r="N212" s="507"/>
      <c r="O212" s="507"/>
      <c r="P212" s="101"/>
      <c r="Q212" s="101"/>
      <c r="R212" s="101"/>
      <c r="S212" s="101"/>
      <c r="T212" s="101"/>
      <c r="U212" s="101"/>
      <c r="V212" s="101"/>
      <c r="W212" s="101"/>
      <c r="X212" s="101"/>
      <c r="Y212" s="101"/>
      <c r="Z212" s="101"/>
    </row>
    <row r="213" spans="1:26" ht="20.25" customHeight="1" x14ac:dyDescent="0.3">
      <c r="A213" s="27"/>
      <c r="B213" s="512"/>
      <c r="C213" s="512"/>
      <c r="D213" s="515"/>
      <c r="E213" s="515"/>
      <c r="F213" s="515"/>
      <c r="G213" s="151">
        <v>7</v>
      </c>
      <c r="H213" s="152"/>
      <c r="I213" s="555"/>
      <c r="J213" s="515"/>
      <c r="K213" s="488"/>
      <c r="L213" s="427"/>
      <c r="M213" s="507"/>
      <c r="N213" s="507"/>
      <c r="O213" s="507"/>
      <c r="P213" s="101"/>
      <c r="Q213" s="101"/>
      <c r="R213" s="101"/>
      <c r="S213" s="101"/>
      <c r="T213" s="101"/>
      <c r="U213" s="101"/>
      <c r="V213" s="101"/>
      <c r="W213" s="101"/>
      <c r="X213" s="101"/>
      <c r="Y213" s="101"/>
      <c r="Z213" s="101"/>
    </row>
    <row r="214" spans="1:26" ht="20.25" customHeight="1" thickBot="1" x14ac:dyDescent="0.35">
      <c r="A214" s="27"/>
      <c r="B214" s="494"/>
      <c r="C214" s="494"/>
      <c r="D214" s="499"/>
      <c r="E214" s="499"/>
      <c r="F214" s="499"/>
      <c r="G214" s="153">
        <v>8</v>
      </c>
      <c r="H214" s="154"/>
      <c r="I214" s="555"/>
      <c r="J214" s="499"/>
      <c r="K214" s="489"/>
      <c r="L214" s="427"/>
      <c r="M214" s="508"/>
      <c r="N214" s="508"/>
      <c r="O214" s="508"/>
      <c r="P214" s="101"/>
      <c r="Q214" s="101"/>
      <c r="R214" s="101"/>
      <c r="S214" s="101"/>
      <c r="T214" s="101"/>
      <c r="U214" s="101"/>
      <c r="V214" s="101"/>
      <c r="W214" s="101"/>
      <c r="X214" s="101"/>
      <c r="Y214" s="101"/>
      <c r="Z214" s="101"/>
    </row>
    <row r="215" spans="1:26" ht="169.5" customHeight="1" x14ac:dyDescent="0.3">
      <c r="A215" s="27"/>
      <c r="B215" s="511" t="str">
        <f>+LEFT(C215,3)</f>
        <v>5.6</v>
      </c>
      <c r="C215" s="551" t="s">
        <v>249</v>
      </c>
      <c r="D215" s="552" t="s">
        <v>247</v>
      </c>
      <c r="E215" s="553" t="s">
        <v>250</v>
      </c>
      <c r="F215" s="534">
        <v>3</v>
      </c>
      <c r="G215" s="150">
        <v>1</v>
      </c>
      <c r="H215" s="159" t="s">
        <v>238</v>
      </c>
      <c r="I215" s="556" t="s">
        <v>679</v>
      </c>
      <c r="J215" s="549">
        <v>3</v>
      </c>
      <c r="K215" s="550" t="str">
        <f>+IF(OR(ISBLANK(F215),ISBLANK(J215)),"",IF(OR(AND(F215=1,J215=1),AND(F215=1,J215=2),AND(F215=1,J215=3)),"Deficiencia de control mayor (diseño y ejecución)",IF(OR(AND(F215=2,J215=2),AND(F215=3,J215=1),AND(F215=3,J215=2),AND(F215=2,J215=1)),"Deficiencia de control (diseño o ejecución)",IF(AND(F215=2,J215=3),"Oportunidad de mejora","Mantenimiento del control"))))</f>
        <v>Mantenimiento del control</v>
      </c>
      <c r="L215" s="505">
        <f>+IF(K215="",0,IF(K215="Deficiencia de control mayor (diseño y ejecución)",4,IF(K215="Deficiencia de control (diseño o ejecución)",20,IF(K215="Oportunidad de mejora",40,60))))</f>
        <v>60</v>
      </c>
      <c r="M215" s="506">
        <v>1.6896530000000001</v>
      </c>
      <c r="N215" s="509">
        <f>+L215+M215</f>
        <v>61.689653</v>
      </c>
      <c r="O215" s="510"/>
      <c r="P215" s="101"/>
      <c r="Q215" s="101"/>
      <c r="R215" s="101"/>
      <c r="S215" s="101"/>
      <c r="T215" s="101"/>
      <c r="U215" s="101"/>
      <c r="V215" s="101"/>
      <c r="W215" s="101"/>
      <c r="X215" s="101"/>
      <c r="Y215" s="101"/>
      <c r="Z215" s="101"/>
    </row>
    <row r="216" spans="1:26" ht="22.5" customHeight="1" x14ac:dyDescent="0.3">
      <c r="A216" s="27"/>
      <c r="B216" s="512"/>
      <c r="C216" s="512"/>
      <c r="D216" s="515"/>
      <c r="E216" s="515"/>
      <c r="F216" s="515"/>
      <c r="G216" s="151">
        <v>2</v>
      </c>
      <c r="H216" s="155"/>
      <c r="I216" s="515"/>
      <c r="J216" s="515"/>
      <c r="K216" s="488"/>
      <c r="L216" s="427"/>
      <c r="M216" s="507"/>
      <c r="N216" s="507"/>
      <c r="O216" s="507"/>
      <c r="P216" s="101"/>
      <c r="Q216" s="101"/>
      <c r="R216" s="101"/>
      <c r="S216" s="101"/>
      <c r="T216" s="101"/>
      <c r="U216" s="101"/>
      <c r="V216" s="101"/>
      <c r="W216" s="101"/>
      <c r="X216" s="101"/>
      <c r="Y216" s="101"/>
      <c r="Z216" s="101"/>
    </row>
    <row r="217" spans="1:26" ht="19.5" customHeight="1" x14ac:dyDescent="0.3">
      <c r="A217" s="27"/>
      <c r="B217" s="512"/>
      <c r="C217" s="512"/>
      <c r="D217" s="515"/>
      <c r="E217" s="515"/>
      <c r="F217" s="515"/>
      <c r="G217" s="151">
        <v>3</v>
      </c>
      <c r="H217" s="152"/>
      <c r="I217" s="515"/>
      <c r="J217" s="515"/>
      <c r="K217" s="488"/>
      <c r="L217" s="427"/>
      <c r="M217" s="507"/>
      <c r="N217" s="507"/>
      <c r="O217" s="507"/>
      <c r="P217" s="101"/>
      <c r="Q217" s="101"/>
      <c r="R217" s="101"/>
      <c r="S217" s="101"/>
      <c r="T217" s="101"/>
      <c r="U217" s="101"/>
      <c r="V217" s="101"/>
      <c r="W217" s="101"/>
      <c r="X217" s="101"/>
      <c r="Y217" s="101"/>
      <c r="Z217" s="101"/>
    </row>
    <row r="218" spans="1:26" ht="19.5" customHeight="1" x14ac:dyDescent="0.3">
      <c r="A218" s="27"/>
      <c r="B218" s="512"/>
      <c r="C218" s="512"/>
      <c r="D218" s="515"/>
      <c r="E218" s="515"/>
      <c r="F218" s="515"/>
      <c r="G218" s="151">
        <v>4</v>
      </c>
      <c r="H218" s="152"/>
      <c r="I218" s="515"/>
      <c r="J218" s="515"/>
      <c r="K218" s="488"/>
      <c r="L218" s="427"/>
      <c r="M218" s="507"/>
      <c r="N218" s="507"/>
      <c r="O218" s="507"/>
      <c r="P218" s="101"/>
      <c r="Q218" s="101"/>
      <c r="R218" s="101"/>
      <c r="S218" s="101"/>
      <c r="T218" s="101"/>
      <c r="U218" s="101"/>
      <c r="V218" s="101"/>
      <c r="W218" s="101"/>
      <c r="X218" s="101"/>
      <c r="Y218" s="101"/>
      <c r="Z218" s="101"/>
    </row>
    <row r="219" spans="1:26" ht="19.5" customHeight="1" x14ac:dyDescent="0.3">
      <c r="A219" s="27"/>
      <c r="B219" s="512"/>
      <c r="C219" s="512"/>
      <c r="D219" s="515"/>
      <c r="E219" s="515"/>
      <c r="F219" s="515"/>
      <c r="G219" s="151">
        <v>5</v>
      </c>
      <c r="H219" s="152"/>
      <c r="I219" s="515"/>
      <c r="J219" s="515"/>
      <c r="K219" s="488"/>
      <c r="L219" s="427"/>
      <c r="M219" s="507"/>
      <c r="N219" s="507"/>
      <c r="O219" s="507"/>
      <c r="P219" s="101"/>
      <c r="Q219" s="101"/>
      <c r="R219" s="101"/>
      <c r="S219" s="101"/>
      <c r="T219" s="101"/>
      <c r="U219" s="101"/>
      <c r="V219" s="101"/>
      <c r="W219" s="101"/>
      <c r="X219" s="101"/>
      <c r="Y219" s="101"/>
      <c r="Z219" s="101"/>
    </row>
    <row r="220" spans="1:26" ht="19.5" customHeight="1" x14ac:dyDescent="0.3">
      <c r="A220" s="27"/>
      <c r="B220" s="512"/>
      <c r="C220" s="512"/>
      <c r="D220" s="515"/>
      <c r="E220" s="515"/>
      <c r="F220" s="515"/>
      <c r="G220" s="151">
        <v>6</v>
      </c>
      <c r="H220" s="152"/>
      <c r="I220" s="515"/>
      <c r="J220" s="515"/>
      <c r="K220" s="488"/>
      <c r="L220" s="427"/>
      <c r="M220" s="507"/>
      <c r="N220" s="507"/>
      <c r="O220" s="507"/>
      <c r="P220" s="101"/>
      <c r="Q220" s="101"/>
      <c r="R220" s="101"/>
      <c r="S220" s="101"/>
      <c r="T220" s="101"/>
      <c r="U220" s="101"/>
      <c r="V220" s="101"/>
      <c r="W220" s="101"/>
      <c r="X220" s="101"/>
      <c r="Y220" s="101"/>
      <c r="Z220" s="101"/>
    </row>
    <row r="221" spans="1:26" ht="19.5" customHeight="1" x14ac:dyDescent="0.3">
      <c r="A221" s="27"/>
      <c r="B221" s="512"/>
      <c r="C221" s="512"/>
      <c r="D221" s="515"/>
      <c r="E221" s="515"/>
      <c r="F221" s="515"/>
      <c r="G221" s="151">
        <v>7</v>
      </c>
      <c r="H221" s="152"/>
      <c r="I221" s="515"/>
      <c r="J221" s="515"/>
      <c r="K221" s="488"/>
      <c r="L221" s="427"/>
      <c r="M221" s="507"/>
      <c r="N221" s="507"/>
      <c r="O221" s="507"/>
      <c r="P221" s="101"/>
      <c r="Q221" s="101"/>
      <c r="R221" s="101"/>
      <c r="S221" s="101"/>
      <c r="T221" s="101"/>
      <c r="U221" s="101"/>
      <c r="V221" s="101"/>
      <c r="W221" s="101"/>
      <c r="X221" s="101"/>
      <c r="Y221" s="101"/>
      <c r="Z221" s="101"/>
    </row>
    <row r="222" spans="1:26" ht="19.5" customHeight="1" x14ac:dyDescent="0.3">
      <c r="A222" s="27"/>
      <c r="B222" s="494"/>
      <c r="C222" s="494"/>
      <c r="D222" s="499"/>
      <c r="E222" s="499"/>
      <c r="F222" s="499"/>
      <c r="G222" s="153">
        <v>8</v>
      </c>
      <c r="H222" s="154"/>
      <c r="I222" s="499"/>
      <c r="J222" s="499"/>
      <c r="K222" s="489"/>
      <c r="L222" s="427"/>
      <c r="M222" s="508"/>
      <c r="N222" s="508"/>
      <c r="O222" s="508"/>
      <c r="P222" s="101"/>
      <c r="Q222" s="101"/>
      <c r="R222" s="101"/>
      <c r="S222" s="101"/>
      <c r="T222" s="101"/>
      <c r="U222" s="101"/>
      <c r="V222" s="101"/>
      <c r="W222" s="101"/>
      <c r="X222" s="101"/>
      <c r="Y222" s="101"/>
      <c r="Z222" s="101"/>
    </row>
    <row r="223" spans="1:26" ht="22.5" customHeight="1" x14ac:dyDescent="0.3">
      <c r="A223" s="101"/>
      <c r="B223" s="101"/>
      <c r="C223" s="161"/>
      <c r="D223" s="161"/>
      <c r="E223" s="162"/>
      <c r="F223" s="162"/>
      <c r="G223" s="162"/>
      <c r="H223" s="162"/>
      <c r="I223" s="162"/>
      <c r="J223" s="101"/>
      <c r="K223" s="101"/>
      <c r="L223" s="102"/>
      <c r="M223" s="102"/>
      <c r="N223" s="103"/>
      <c r="O223" s="104"/>
      <c r="P223" s="101"/>
      <c r="Q223" s="101"/>
      <c r="R223" s="101"/>
      <c r="S223" s="101"/>
      <c r="T223" s="101"/>
      <c r="U223" s="101"/>
      <c r="V223" s="101"/>
      <c r="W223" s="101"/>
      <c r="X223" s="101"/>
      <c r="Y223" s="101"/>
      <c r="Z223" s="101"/>
    </row>
    <row r="224" spans="1:26" ht="12" customHeight="1" x14ac:dyDescent="0.3">
      <c r="A224" s="101"/>
      <c r="B224" s="101"/>
      <c r="C224" s="161"/>
      <c r="D224" s="161"/>
      <c r="E224" s="162"/>
      <c r="F224" s="162"/>
      <c r="G224" s="162"/>
      <c r="H224" s="162"/>
      <c r="I224" s="162"/>
      <c r="J224" s="101"/>
      <c r="K224" s="101"/>
      <c r="L224" s="102"/>
      <c r="M224" s="102"/>
      <c r="N224" s="103"/>
      <c r="O224" s="104"/>
      <c r="P224" s="101"/>
      <c r="Q224" s="101"/>
      <c r="R224" s="101"/>
      <c r="S224" s="101"/>
      <c r="T224" s="101"/>
      <c r="U224" s="101"/>
      <c r="V224" s="101"/>
      <c r="W224" s="101"/>
      <c r="X224" s="101"/>
      <c r="Y224" s="101"/>
      <c r="Z224" s="101"/>
    </row>
    <row r="225" spans="1:26" ht="22.5" customHeight="1" x14ac:dyDescent="0.3">
      <c r="A225" s="101"/>
      <c r="B225" s="101"/>
      <c r="C225" s="161"/>
      <c r="D225" s="161"/>
      <c r="E225" s="162"/>
      <c r="F225" s="162"/>
      <c r="G225" s="162"/>
      <c r="H225" s="162"/>
      <c r="I225" s="162"/>
      <c r="J225" s="101"/>
      <c r="K225" s="101"/>
      <c r="L225" s="102"/>
      <c r="M225" s="102"/>
      <c r="N225" s="103"/>
      <c r="O225" s="104"/>
      <c r="P225" s="101"/>
      <c r="Q225" s="101"/>
      <c r="R225" s="101"/>
      <c r="S225" s="101"/>
      <c r="T225" s="101"/>
      <c r="U225" s="101"/>
      <c r="V225" s="101"/>
      <c r="W225" s="101"/>
      <c r="X225" s="101"/>
      <c r="Y225" s="101"/>
      <c r="Z225" s="101"/>
    </row>
    <row r="226" spans="1:26" ht="22.5" customHeight="1" x14ac:dyDescent="0.3">
      <c r="A226" s="101"/>
      <c r="B226" s="101"/>
      <c r="C226" s="161"/>
      <c r="D226" s="161"/>
      <c r="E226" s="162"/>
      <c r="F226" s="162"/>
      <c r="G226" s="162"/>
      <c r="H226" s="162"/>
      <c r="I226" s="162"/>
      <c r="J226" s="101"/>
      <c r="K226" s="101"/>
      <c r="L226" s="102"/>
      <c r="M226" s="102"/>
      <c r="N226" s="103"/>
      <c r="O226" s="104"/>
      <c r="P226" s="101"/>
      <c r="Q226" s="101"/>
      <c r="R226" s="101"/>
      <c r="S226" s="101"/>
      <c r="T226" s="101"/>
      <c r="U226" s="101"/>
      <c r="V226" s="101"/>
      <c r="W226" s="101"/>
      <c r="X226" s="101"/>
      <c r="Y226" s="101"/>
      <c r="Z226" s="101"/>
    </row>
    <row r="227" spans="1:26" ht="22.5" customHeight="1" x14ac:dyDescent="0.3">
      <c r="A227" s="101"/>
      <c r="B227" s="101"/>
      <c r="C227" s="161"/>
      <c r="D227" s="161"/>
      <c r="E227" s="162"/>
      <c r="F227" s="162"/>
      <c r="G227" s="162"/>
      <c r="H227" s="162"/>
      <c r="I227" s="162"/>
      <c r="J227" s="101"/>
      <c r="K227" s="101"/>
      <c r="L227" s="102"/>
      <c r="M227" s="102"/>
      <c r="N227" s="103"/>
      <c r="O227" s="104"/>
      <c r="P227" s="101"/>
      <c r="Q227" s="101"/>
      <c r="R227" s="101"/>
      <c r="S227" s="101"/>
      <c r="T227" s="101"/>
      <c r="U227" s="101"/>
      <c r="V227" s="101"/>
      <c r="W227" s="101"/>
      <c r="X227" s="101"/>
      <c r="Y227" s="101"/>
      <c r="Z227" s="101"/>
    </row>
    <row r="228" spans="1:26" ht="22.5" customHeight="1" x14ac:dyDescent="0.3">
      <c r="A228" s="101"/>
      <c r="B228" s="101"/>
      <c r="C228" s="161"/>
      <c r="D228" s="161"/>
      <c r="E228" s="162"/>
      <c r="F228" s="162"/>
      <c r="G228" s="162"/>
      <c r="H228" s="162"/>
      <c r="I228" s="162"/>
      <c r="J228" s="101"/>
      <c r="K228" s="101"/>
      <c r="L228" s="102"/>
      <c r="M228" s="102"/>
      <c r="N228" s="103"/>
      <c r="O228" s="104"/>
      <c r="P228" s="101"/>
      <c r="Q228" s="101"/>
      <c r="R228" s="101"/>
      <c r="S228" s="101"/>
      <c r="T228" s="101"/>
      <c r="U228" s="101"/>
      <c r="V228" s="101"/>
      <c r="W228" s="101"/>
      <c r="X228" s="101"/>
      <c r="Y228" s="101"/>
      <c r="Z228" s="101"/>
    </row>
    <row r="229" spans="1:26" ht="22.5" customHeight="1" x14ac:dyDescent="0.3">
      <c r="A229" s="101"/>
      <c r="B229" s="101"/>
      <c r="C229" s="161"/>
      <c r="D229" s="161"/>
      <c r="E229" s="162"/>
      <c r="F229" s="162"/>
      <c r="G229" s="162"/>
      <c r="H229" s="162"/>
      <c r="I229" s="162"/>
      <c r="J229" s="101"/>
      <c r="K229" s="101"/>
      <c r="L229" s="102"/>
      <c r="M229" s="102"/>
      <c r="N229" s="103"/>
      <c r="O229" s="104"/>
      <c r="P229" s="101"/>
      <c r="Q229" s="101"/>
      <c r="R229" s="101"/>
      <c r="S229" s="101"/>
      <c r="T229" s="101"/>
      <c r="U229" s="101"/>
      <c r="V229" s="101"/>
      <c r="W229" s="101"/>
      <c r="X229" s="101"/>
      <c r="Y229" s="101"/>
      <c r="Z229" s="101"/>
    </row>
    <row r="230" spans="1:26" ht="22.5" customHeight="1" x14ac:dyDescent="0.3">
      <c r="A230" s="101"/>
      <c r="B230" s="101"/>
      <c r="C230" s="161"/>
      <c r="D230" s="161"/>
      <c r="E230" s="162"/>
      <c r="F230" s="162"/>
      <c r="G230" s="162"/>
      <c r="H230" s="162"/>
      <c r="I230" s="162"/>
      <c r="J230" s="101"/>
      <c r="K230" s="101"/>
      <c r="L230" s="102"/>
      <c r="M230" s="102"/>
      <c r="N230" s="103"/>
      <c r="O230" s="104"/>
      <c r="P230" s="101"/>
      <c r="Q230" s="101"/>
      <c r="R230" s="101"/>
      <c r="S230" s="101"/>
      <c r="T230" s="101"/>
      <c r="U230" s="101"/>
      <c r="V230" s="101"/>
      <c r="W230" s="101"/>
      <c r="X230" s="101"/>
      <c r="Y230" s="101"/>
      <c r="Z230" s="101"/>
    </row>
    <row r="231" spans="1:26" ht="22.5" customHeight="1" x14ac:dyDescent="0.3">
      <c r="A231" s="101"/>
      <c r="B231" s="101"/>
      <c r="C231" s="161"/>
      <c r="D231" s="161"/>
      <c r="E231" s="162"/>
      <c r="F231" s="162"/>
      <c r="G231" s="162"/>
      <c r="H231" s="162"/>
      <c r="I231" s="162"/>
      <c r="J231" s="101"/>
      <c r="K231" s="101"/>
      <c r="L231" s="102"/>
      <c r="M231" s="102"/>
      <c r="N231" s="103"/>
      <c r="O231" s="104"/>
      <c r="P231" s="101"/>
      <c r="Q231" s="101"/>
      <c r="R231" s="101"/>
      <c r="S231" s="101"/>
      <c r="T231" s="101"/>
      <c r="U231" s="101"/>
      <c r="V231" s="101"/>
      <c r="W231" s="101"/>
      <c r="X231" s="101"/>
      <c r="Y231" s="101"/>
      <c r="Z231" s="101"/>
    </row>
    <row r="232" spans="1:26" ht="22.5" customHeight="1" x14ac:dyDescent="0.3">
      <c r="A232" s="101"/>
      <c r="B232" s="101"/>
      <c r="C232" s="161"/>
      <c r="D232" s="161"/>
      <c r="E232" s="162"/>
      <c r="F232" s="162"/>
      <c r="G232" s="162"/>
      <c r="H232" s="162"/>
      <c r="I232" s="162"/>
      <c r="J232" s="101"/>
      <c r="K232" s="101"/>
      <c r="L232" s="102"/>
      <c r="M232" s="102"/>
      <c r="N232" s="103"/>
      <c r="O232" s="104"/>
      <c r="P232" s="101"/>
      <c r="Q232" s="101"/>
      <c r="R232" s="101"/>
      <c r="S232" s="101"/>
      <c r="T232" s="101"/>
      <c r="U232" s="101"/>
      <c r="V232" s="101"/>
      <c r="W232" s="101"/>
      <c r="X232" s="101"/>
      <c r="Y232" s="101"/>
      <c r="Z232" s="101"/>
    </row>
    <row r="233" spans="1:26" ht="22.5" customHeight="1" x14ac:dyDescent="0.3">
      <c r="A233" s="101"/>
      <c r="B233" s="101"/>
      <c r="C233" s="161"/>
      <c r="D233" s="161"/>
      <c r="E233" s="162"/>
      <c r="F233" s="162"/>
      <c r="G233" s="162"/>
      <c r="H233" s="162"/>
      <c r="I233" s="162"/>
      <c r="J233" s="101"/>
      <c r="K233" s="101"/>
      <c r="L233" s="102"/>
      <c r="M233" s="102"/>
      <c r="N233" s="103"/>
      <c r="O233" s="104"/>
      <c r="P233" s="101"/>
      <c r="Q233" s="101"/>
      <c r="R233" s="101"/>
      <c r="S233" s="101"/>
      <c r="T233" s="101"/>
      <c r="U233" s="101"/>
      <c r="V233" s="101"/>
      <c r="W233" s="101"/>
      <c r="X233" s="101"/>
      <c r="Y233" s="101"/>
      <c r="Z233" s="101"/>
    </row>
    <row r="234" spans="1:26" ht="22.5" customHeight="1" x14ac:dyDescent="0.3">
      <c r="A234" s="101"/>
      <c r="B234" s="101"/>
      <c r="C234" s="161"/>
      <c r="D234" s="161"/>
      <c r="E234" s="162"/>
      <c r="F234" s="162"/>
      <c r="G234" s="162"/>
      <c r="H234" s="162"/>
      <c r="I234" s="162"/>
      <c r="J234" s="101"/>
      <c r="K234" s="101"/>
      <c r="L234" s="102"/>
      <c r="M234" s="102"/>
      <c r="N234" s="103"/>
      <c r="O234" s="104"/>
      <c r="P234" s="101"/>
      <c r="Q234" s="101"/>
      <c r="R234" s="101"/>
      <c r="S234" s="101"/>
      <c r="T234" s="101"/>
      <c r="U234" s="101"/>
      <c r="V234" s="101"/>
      <c r="W234" s="101"/>
      <c r="X234" s="101"/>
      <c r="Y234" s="101"/>
      <c r="Z234" s="101"/>
    </row>
    <row r="235" spans="1:26" ht="22.5" customHeight="1" x14ac:dyDescent="0.3">
      <c r="A235" s="101"/>
      <c r="B235" s="101"/>
      <c r="C235" s="161"/>
      <c r="D235" s="161"/>
      <c r="E235" s="162"/>
      <c r="F235" s="162"/>
      <c r="G235" s="162"/>
      <c r="H235" s="162"/>
      <c r="I235" s="162"/>
      <c r="J235" s="101"/>
      <c r="K235" s="101"/>
      <c r="L235" s="102"/>
      <c r="M235" s="102"/>
      <c r="N235" s="103"/>
      <c r="O235" s="104"/>
      <c r="P235" s="101"/>
      <c r="Q235" s="101"/>
      <c r="R235" s="101"/>
      <c r="S235" s="101"/>
      <c r="T235" s="101"/>
      <c r="U235" s="101"/>
      <c r="V235" s="101"/>
      <c r="W235" s="101"/>
      <c r="X235" s="101"/>
      <c r="Y235" s="101"/>
      <c r="Z235" s="101"/>
    </row>
    <row r="236" spans="1:26" ht="22.5" customHeight="1" x14ac:dyDescent="0.3">
      <c r="A236" s="101"/>
      <c r="B236" s="101"/>
      <c r="C236" s="101"/>
      <c r="D236" s="101"/>
      <c r="E236" s="163"/>
      <c r="F236" s="163"/>
      <c r="G236" s="163"/>
      <c r="H236" s="163"/>
      <c r="I236" s="163"/>
      <c r="J236" s="101"/>
      <c r="K236" s="101"/>
      <c r="L236" s="102"/>
      <c r="M236" s="102"/>
      <c r="N236" s="103"/>
      <c r="O236" s="104"/>
      <c r="P236" s="101"/>
      <c r="Q236" s="101"/>
      <c r="R236" s="101"/>
      <c r="S236" s="101"/>
      <c r="T236" s="101"/>
      <c r="U236" s="101"/>
      <c r="V236" s="101"/>
      <c r="W236" s="101"/>
      <c r="X236" s="101"/>
      <c r="Y236" s="101"/>
      <c r="Z236" s="101"/>
    </row>
    <row r="237" spans="1:26" ht="22.5" customHeight="1" x14ac:dyDescent="0.3">
      <c r="A237" s="101"/>
      <c r="B237" s="101"/>
      <c r="C237" s="101"/>
      <c r="D237" s="101"/>
      <c r="E237" s="163"/>
      <c r="F237" s="163"/>
      <c r="G237" s="163"/>
      <c r="H237" s="163"/>
      <c r="I237" s="163"/>
      <c r="J237" s="101"/>
      <c r="K237" s="101"/>
      <c r="L237" s="102"/>
      <c r="M237" s="102"/>
      <c r="N237" s="103"/>
      <c r="O237" s="104"/>
      <c r="P237" s="101"/>
      <c r="Q237" s="101"/>
      <c r="R237" s="101"/>
      <c r="S237" s="101"/>
      <c r="T237" s="101"/>
      <c r="U237" s="101"/>
      <c r="V237" s="101"/>
      <c r="W237" s="101"/>
      <c r="X237" s="101"/>
      <c r="Y237" s="101"/>
      <c r="Z237" s="101"/>
    </row>
    <row r="238" spans="1:26" ht="22.5" customHeight="1" x14ac:dyDescent="0.3">
      <c r="A238" s="101"/>
      <c r="B238" s="101"/>
      <c r="C238" s="101"/>
      <c r="D238" s="101"/>
      <c r="E238" s="163"/>
      <c r="F238" s="163"/>
      <c r="G238" s="163"/>
      <c r="H238" s="163"/>
      <c r="I238" s="163"/>
      <c r="J238" s="101"/>
      <c r="K238" s="101"/>
      <c r="L238" s="102"/>
      <c r="M238" s="102"/>
      <c r="N238" s="103"/>
      <c r="O238" s="104"/>
      <c r="P238" s="101"/>
      <c r="Q238" s="101"/>
      <c r="R238" s="101"/>
      <c r="S238" s="101"/>
      <c r="T238" s="101"/>
      <c r="U238" s="101"/>
      <c r="V238" s="101"/>
      <c r="W238" s="101"/>
      <c r="X238" s="101"/>
      <c r="Y238" s="101"/>
      <c r="Z238" s="101"/>
    </row>
    <row r="239" spans="1:26" ht="22.5" customHeight="1" x14ac:dyDescent="0.3">
      <c r="A239" s="101"/>
      <c r="B239" s="101"/>
      <c r="C239" s="101"/>
      <c r="D239" s="101"/>
      <c r="E239" s="101"/>
      <c r="F239" s="101"/>
      <c r="G239" s="101"/>
      <c r="H239" s="101"/>
      <c r="I239" s="101"/>
      <c r="J239" s="101"/>
      <c r="K239" s="101"/>
      <c r="L239" s="102"/>
      <c r="M239" s="102"/>
      <c r="N239" s="103"/>
      <c r="O239" s="104"/>
      <c r="P239" s="101"/>
      <c r="Q239" s="101"/>
      <c r="R239" s="101"/>
      <c r="S239" s="101"/>
      <c r="T239" s="101"/>
      <c r="U239" s="101"/>
      <c r="V239" s="101"/>
      <c r="W239" s="101"/>
      <c r="X239" s="101"/>
      <c r="Y239" s="101"/>
      <c r="Z239" s="101"/>
    </row>
    <row r="240" spans="1:26" ht="22.5" customHeight="1" x14ac:dyDescent="0.3">
      <c r="A240" s="101"/>
      <c r="B240" s="101"/>
      <c r="C240" s="101"/>
      <c r="D240" s="101"/>
      <c r="E240" s="101"/>
      <c r="F240" s="101"/>
      <c r="G240" s="101"/>
      <c r="H240" s="101"/>
      <c r="I240" s="101"/>
      <c r="J240" s="101"/>
      <c r="K240" s="101"/>
      <c r="L240" s="102"/>
      <c r="M240" s="102"/>
      <c r="N240" s="103"/>
      <c r="O240" s="104"/>
      <c r="P240" s="101"/>
      <c r="Q240" s="101"/>
      <c r="R240" s="101"/>
      <c r="S240" s="101"/>
      <c r="T240" s="101"/>
      <c r="U240" s="101"/>
      <c r="V240" s="101"/>
      <c r="W240" s="101"/>
      <c r="X240" s="101"/>
      <c r="Y240" s="101"/>
      <c r="Z240" s="101"/>
    </row>
    <row r="241" spans="1:26" ht="22.5" customHeight="1" x14ac:dyDescent="0.3">
      <c r="A241" s="101"/>
      <c r="B241" s="101"/>
      <c r="C241" s="101"/>
      <c r="D241" s="101"/>
      <c r="E241" s="101"/>
      <c r="F241" s="101"/>
      <c r="G241" s="101"/>
      <c r="H241" s="101"/>
      <c r="I241" s="101"/>
      <c r="J241" s="101"/>
      <c r="K241" s="101"/>
      <c r="L241" s="102"/>
      <c r="M241" s="102"/>
      <c r="N241" s="103"/>
      <c r="O241" s="104"/>
      <c r="P241" s="101"/>
      <c r="Q241" s="101"/>
      <c r="R241" s="101"/>
      <c r="S241" s="101"/>
      <c r="T241" s="101"/>
      <c r="U241" s="101"/>
      <c r="V241" s="101"/>
      <c r="W241" s="101"/>
      <c r="X241" s="101"/>
      <c r="Y241" s="101"/>
      <c r="Z241" s="101"/>
    </row>
    <row r="242" spans="1:26" ht="22.5" customHeight="1" x14ac:dyDescent="0.3">
      <c r="A242" s="101"/>
      <c r="B242" s="101"/>
      <c r="C242" s="101"/>
      <c r="D242" s="101"/>
      <c r="E242" s="101"/>
      <c r="F242" s="101"/>
      <c r="G242" s="101"/>
      <c r="H242" s="101"/>
      <c r="I242" s="101"/>
      <c r="J242" s="101"/>
      <c r="K242" s="101"/>
      <c r="L242" s="102"/>
      <c r="M242" s="102"/>
      <c r="N242" s="103"/>
      <c r="O242" s="104"/>
      <c r="P242" s="101"/>
      <c r="Q242" s="101"/>
      <c r="R242" s="101"/>
      <c r="S242" s="101"/>
      <c r="T242" s="101"/>
      <c r="U242" s="101"/>
      <c r="V242" s="101"/>
      <c r="W242" s="101"/>
      <c r="X242" s="101"/>
      <c r="Y242" s="101"/>
      <c r="Z242" s="101"/>
    </row>
    <row r="243" spans="1:26" ht="22.5" customHeight="1" x14ac:dyDescent="0.3">
      <c r="A243" s="101"/>
      <c r="B243" s="101"/>
      <c r="C243" s="101"/>
      <c r="D243" s="101"/>
      <c r="E243" s="101"/>
      <c r="F243" s="101"/>
      <c r="G243" s="101"/>
      <c r="H243" s="101"/>
      <c r="I243" s="101"/>
      <c r="J243" s="101"/>
      <c r="K243" s="101"/>
      <c r="L243" s="102"/>
      <c r="M243" s="102"/>
      <c r="N243" s="103"/>
      <c r="O243" s="104"/>
      <c r="P243" s="101"/>
      <c r="Q243" s="101"/>
      <c r="R243" s="101"/>
      <c r="S243" s="101"/>
      <c r="T243" s="101"/>
      <c r="U243" s="101"/>
      <c r="V243" s="101"/>
      <c r="W243" s="101"/>
      <c r="X243" s="101"/>
      <c r="Y243" s="101"/>
      <c r="Z243" s="101"/>
    </row>
    <row r="244" spans="1:26" ht="22.5" customHeight="1" x14ac:dyDescent="0.3">
      <c r="A244" s="101"/>
      <c r="B244" s="101"/>
      <c r="C244" s="101"/>
      <c r="D244" s="101"/>
      <c r="E244" s="101"/>
      <c r="F244" s="101"/>
      <c r="G244" s="101"/>
      <c r="H244" s="101"/>
      <c r="I244" s="101"/>
      <c r="J244" s="101"/>
      <c r="K244" s="101"/>
      <c r="L244" s="102"/>
      <c r="M244" s="102"/>
      <c r="N244" s="103"/>
      <c r="O244" s="104"/>
      <c r="P244" s="101"/>
      <c r="Q244" s="101"/>
      <c r="R244" s="101"/>
      <c r="S244" s="101"/>
      <c r="T244" s="101"/>
      <c r="U244" s="101"/>
      <c r="V244" s="101"/>
      <c r="W244" s="101"/>
      <c r="X244" s="101"/>
      <c r="Y244" s="101"/>
      <c r="Z244" s="101"/>
    </row>
    <row r="245" spans="1:26" ht="22.5" customHeight="1" x14ac:dyDescent="0.3">
      <c r="A245" s="101"/>
      <c r="B245" s="101"/>
      <c r="C245" s="101"/>
      <c r="D245" s="101"/>
      <c r="E245" s="101"/>
      <c r="F245" s="101"/>
      <c r="G245" s="101"/>
      <c r="H245" s="101"/>
      <c r="I245" s="101"/>
      <c r="J245" s="101"/>
      <c r="K245" s="101"/>
      <c r="L245" s="102"/>
      <c r="M245" s="102"/>
      <c r="N245" s="103"/>
      <c r="O245" s="104"/>
      <c r="P245" s="101"/>
      <c r="Q245" s="101"/>
      <c r="R245" s="101"/>
      <c r="S245" s="101"/>
      <c r="T245" s="101"/>
      <c r="U245" s="101"/>
      <c r="V245" s="101"/>
      <c r="W245" s="101"/>
      <c r="X245" s="101"/>
      <c r="Y245" s="101"/>
      <c r="Z245" s="101"/>
    </row>
    <row r="246" spans="1:26" ht="22.5" customHeight="1" x14ac:dyDescent="0.3">
      <c r="A246" s="101"/>
      <c r="B246" s="101"/>
      <c r="C246" s="101"/>
      <c r="D246" s="101"/>
      <c r="E246" s="101"/>
      <c r="F246" s="101"/>
      <c r="G246" s="101"/>
      <c r="H246" s="101"/>
      <c r="I246" s="101"/>
      <c r="J246" s="101"/>
      <c r="K246" s="101"/>
      <c r="L246" s="102"/>
      <c r="M246" s="102"/>
      <c r="N246" s="103"/>
      <c r="O246" s="104"/>
      <c r="P246" s="101"/>
      <c r="Q246" s="101"/>
      <c r="R246" s="101"/>
      <c r="S246" s="101"/>
      <c r="T246" s="101"/>
      <c r="U246" s="101"/>
      <c r="V246" s="101"/>
      <c r="W246" s="101"/>
      <c r="X246" s="101"/>
      <c r="Y246" s="101"/>
      <c r="Z246" s="101"/>
    </row>
    <row r="247" spans="1:26" ht="22.5" customHeight="1" x14ac:dyDescent="0.3">
      <c r="A247" s="101"/>
      <c r="B247" s="101"/>
      <c r="C247" s="101"/>
      <c r="D247" s="101"/>
      <c r="E247" s="101"/>
      <c r="F247" s="101"/>
      <c r="G247" s="101"/>
      <c r="H247" s="101"/>
      <c r="I247" s="101"/>
      <c r="J247" s="101"/>
      <c r="K247" s="101"/>
      <c r="L247" s="102"/>
      <c r="M247" s="102"/>
      <c r="N247" s="103"/>
      <c r="O247" s="104"/>
      <c r="P247" s="101"/>
      <c r="Q247" s="101"/>
      <c r="R247" s="101"/>
      <c r="S247" s="101"/>
      <c r="T247" s="101"/>
      <c r="U247" s="101"/>
      <c r="V247" s="101"/>
      <c r="W247" s="101"/>
      <c r="X247" s="101"/>
      <c r="Y247" s="101"/>
      <c r="Z247" s="101"/>
    </row>
    <row r="248" spans="1:26" ht="22.5" customHeight="1" x14ac:dyDescent="0.3">
      <c r="A248" s="101"/>
      <c r="B248" s="101"/>
      <c r="C248" s="101"/>
      <c r="D248" s="101"/>
      <c r="E248" s="101"/>
      <c r="F248" s="101"/>
      <c r="G248" s="101"/>
      <c r="H248" s="101"/>
      <c r="I248" s="101"/>
      <c r="J248" s="101"/>
      <c r="K248" s="101"/>
      <c r="L248" s="102"/>
      <c r="M248" s="102"/>
      <c r="N248" s="103"/>
      <c r="O248" s="104"/>
      <c r="P248" s="101"/>
      <c r="Q248" s="101"/>
      <c r="R248" s="101"/>
      <c r="S248" s="101"/>
      <c r="T248" s="101"/>
      <c r="U248" s="101"/>
      <c r="V248" s="101"/>
      <c r="W248" s="101"/>
      <c r="X248" s="101"/>
      <c r="Y248" s="101"/>
      <c r="Z248" s="101"/>
    </row>
    <row r="249" spans="1:26" ht="22.5" customHeight="1" x14ac:dyDescent="0.3">
      <c r="A249" s="101"/>
      <c r="B249" s="101"/>
      <c r="C249" s="101"/>
      <c r="D249" s="101"/>
      <c r="E249" s="101"/>
      <c r="F249" s="101"/>
      <c r="G249" s="101"/>
      <c r="H249" s="101"/>
      <c r="I249" s="101"/>
      <c r="J249" s="101"/>
      <c r="K249" s="101"/>
      <c r="L249" s="102"/>
      <c r="M249" s="102"/>
      <c r="N249" s="103"/>
      <c r="O249" s="104"/>
      <c r="P249" s="101"/>
      <c r="Q249" s="101"/>
      <c r="R249" s="101"/>
      <c r="S249" s="101"/>
      <c r="T249" s="101"/>
      <c r="U249" s="101"/>
      <c r="V249" s="101"/>
      <c r="W249" s="101"/>
      <c r="X249" s="101"/>
      <c r="Y249" s="101"/>
      <c r="Z249" s="101"/>
    </row>
    <row r="250" spans="1:26" ht="22.5" customHeight="1" x14ac:dyDescent="0.3">
      <c r="A250" s="101"/>
      <c r="B250" s="101"/>
      <c r="C250" s="101"/>
      <c r="D250" s="101"/>
      <c r="E250" s="101"/>
      <c r="F250" s="101"/>
      <c r="G250" s="101"/>
      <c r="H250" s="101"/>
      <c r="I250" s="101"/>
      <c r="J250" s="101"/>
      <c r="K250" s="101"/>
      <c r="L250" s="102"/>
      <c r="M250" s="102"/>
      <c r="N250" s="103"/>
      <c r="O250" s="104"/>
      <c r="P250" s="101"/>
      <c r="Q250" s="101"/>
      <c r="R250" s="101"/>
      <c r="S250" s="101"/>
      <c r="T250" s="101"/>
      <c r="U250" s="101"/>
      <c r="V250" s="101"/>
      <c r="W250" s="101"/>
      <c r="X250" s="101"/>
      <c r="Y250" s="101"/>
      <c r="Z250" s="101"/>
    </row>
    <row r="251" spans="1:26" ht="22.5" customHeight="1" x14ac:dyDescent="0.3">
      <c r="A251" s="101"/>
      <c r="B251" s="101"/>
      <c r="C251" s="101"/>
      <c r="D251" s="101"/>
      <c r="E251" s="101"/>
      <c r="F251" s="101"/>
      <c r="G251" s="101"/>
      <c r="H251" s="101"/>
      <c r="I251" s="101"/>
      <c r="J251" s="101"/>
      <c r="K251" s="101"/>
      <c r="L251" s="102"/>
      <c r="M251" s="102"/>
      <c r="N251" s="103"/>
      <c r="O251" s="104"/>
      <c r="P251" s="101"/>
      <c r="Q251" s="101"/>
      <c r="R251" s="101"/>
      <c r="S251" s="101"/>
      <c r="T251" s="101"/>
      <c r="U251" s="101"/>
      <c r="V251" s="101"/>
      <c r="W251" s="101"/>
      <c r="X251" s="101"/>
      <c r="Y251" s="101"/>
      <c r="Z251" s="101"/>
    </row>
    <row r="252" spans="1:26" ht="22.5" customHeight="1" x14ac:dyDescent="0.3">
      <c r="A252" s="101"/>
      <c r="B252" s="101"/>
      <c r="C252" s="101"/>
      <c r="D252" s="101"/>
      <c r="E252" s="101"/>
      <c r="F252" s="101"/>
      <c r="G252" s="101"/>
      <c r="H252" s="101"/>
      <c r="I252" s="101"/>
      <c r="J252" s="101"/>
      <c r="K252" s="101"/>
      <c r="L252" s="102"/>
      <c r="M252" s="102"/>
      <c r="N252" s="103"/>
      <c r="O252" s="104"/>
      <c r="P252" s="101"/>
      <c r="Q252" s="101"/>
      <c r="R252" s="101"/>
      <c r="S252" s="101"/>
      <c r="T252" s="101"/>
      <c r="U252" s="101"/>
      <c r="V252" s="101"/>
      <c r="W252" s="101"/>
      <c r="X252" s="101"/>
      <c r="Y252" s="101"/>
      <c r="Z252" s="101"/>
    </row>
    <row r="253" spans="1:26" ht="22.5" customHeight="1" x14ac:dyDescent="0.3">
      <c r="A253" s="101"/>
      <c r="B253" s="101"/>
      <c r="C253" s="101"/>
      <c r="D253" s="101"/>
      <c r="E253" s="101"/>
      <c r="F253" s="101"/>
      <c r="G253" s="101"/>
      <c r="H253" s="101"/>
      <c r="I253" s="101"/>
      <c r="J253" s="101"/>
      <c r="K253" s="101"/>
      <c r="L253" s="102"/>
      <c r="M253" s="102"/>
      <c r="N253" s="103"/>
      <c r="O253" s="104"/>
      <c r="P253" s="101"/>
      <c r="Q253" s="101"/>
      <c r="R253" s="101"/>
      <c r="S253" s="101"/>
      <c r="T253" s="101"/>
      <c r="U253" s="101"/>
      <c r="V253" s="101"/>
      <c r="W253" s="101"/>
      <c r="X253" s="101"/>
      <c r="Y253" s="101"/>
      <c r="Z253" s="101"/>
    </row>
    <row r="254" spans="1:26" ht="22.5" customHeight="1" x14ac:dyDescent="0.3">
      <c r="A254" s="101"/>
      <c r="B254" s="101"/>
      <c r="C254" s="101"/>
      <c r="D254" s="101"/>
      <c r="E254" s="101"/>
      <c r="F254" s="101"/>
      <c r="G254" s="101"/>
      <c r="H254" s="101"/>
      <c r="I254" s="101"/>
      <c r="J254" s="101"/>
      <c r="K254" s="101"/>
      <c r="L254" s="102"/>
      <c r="M254" s="102"/>
      <c r="N254" s="103"/>
      <c r="O254" s="104"/>
      <c r="P254" s="101"/>
      <c r="Q254" s="101"/>
      <c r="R254" s="101"/>
      <c r="S254" s="101"/>
      <c r="T254" s="101"/>
      <c r="U254" s="101"/>
      <c r="V254" s="101"/>
      <c r="W254" s="101"/>
      <c r="X254" s="101"/>
      <c r="Y254" s="101"/>
      <c r="Z254" s="101"/>
    </row>
    <row r="255" spans="1:26" ht="22.5" customHeight="1" x14ac:dyDescent="0.3">
      <c r="A255" s="101"/>
      <c r="B255" s="101"/>
      <c r="C255" s="101"/>
      <c r="D255" s="101"/>
      <c r="E255" s="101"/>
      <c r="F255" s="101"/>
      <c r="G255" s="101"/>
      <c r="H255" s="101"/>
      <c r="I255" s="101"/>
      <c r="J255" s="101"/>
      <c r="K255" s="101"/>
      <c r="L255" s="102"/>
      <c r="M255" s="102"/>
      <c r="N255" s="103"/>
      <c r="O255" s="104"/>
      <c r="P255" s="101"/>
      <c r="Q255" s="101"/>
      <c r="R255" s="101"/>
      <c r="S255" s="101"/>
      <c r="T255" s="101"/>
      <c r="U255" s="101"/>
      <c r="V255" s="101"/>
      <c r="W255" s="101"/>
      <c r="X255" s="101"/>
      <c r="Y255" s="101"/>
      <c r="Z255" s="101"/>
    </row>
    <row r="256" spans="1:26" ht="22.5" customHeight="1" x14ac:dyDescent="0.3">
      <c r="A256" s="101"/>
      <c r="B256" s="101"/>
      <c r="C256" s="101"/>
      <c r="D256" s="101"/>
      <c r="E256" s="101"/>
      <c r="F256" s="101"/>
      <c r="G256" s="101"/>
      <c r="H256" s="101"/>
      <c r="I256" s="101"/>
      <c r="J256" s="101"/>
      <c r="K256" s="101"/>
      <c r="L256" s="102"/>
      <c r="M256" s="102"/>
      <c r="N256" s="103"/>
      <c r="O256" s="104"/>
      <c r="P256" s="101"/>
      <c r="Q256" s="101"/>
      <c r="R256" s="101"/>
      <c r="S256" s="101"/>
      <c r="T256" s="101"/>
      <c r="U256" s="101"/>
      <c r="V256" s="101"/>
      <c r="W256" s="101"/>
      <c r="X256" s="101"/>
      <c r="Y256" s="101"/>
      <c r="Z256" s="101"/>
    </row>
    <row r="257" spans="1:26" ht="22.5" customHeight="1" x14ac:dyDescent="0.3">
      <c r="A257" s="101"/>
      <c r="B257" s="101"/>
      <c r="C257" s="101"/>
      <c r="D257" s="101"/>
      <c r="E257" s="101"/>
      <c r="F257" s="101"/>
      <c r="G257" s="101"/>
      <c r="H257" s="101"/>
      <c r="I257" s="101"/>
      <c r="J257" s="101"/>
      <c r="K257" s="101"/>
      <c r="L257" s="102"/>
      <c r="M257" s="102"/>
      <c r="N257" s="103"/>
      <c r="O257" s="104"/>
      <c r="P257" s="101"/>
      <c r="Q257" s="101"/>
      <c r="R257" s="101"/>
      <c r="S257" s="101"/>
      <c r="T257" s="101"/>
      <c r="U257" s="101"/>
      <c r="V257" s="101"/>
      <c r="W257" s="101"/>
      <c r="X257" s="101"/>
      <c r="Y257" s="101"/>
      <c r="Z257" s="101"/>
    </row>
    <row r="258" spans="1:26" ht="22.5" customHeight="1" x14ac:dyDescent="0.3">
      <c r="A258" s="101"/>
      <c r="B258" s="101"/>
      <c r="C258" s="101"/>
      <c r="D258" s="101"/>
      <c r="E258" s="101"/>
      <c r="F258" s="101"/>
      <c r="G258" s="101"/>
      <c r="H258" s="101"/>
      <c r="I258" s="101"/>
      <c r="J258" s="101"/>
      <c r="K258" s="101"/>
      <c r="L258" s="102"/>
      <c r="M258" s="102"/>
      <c r="N258" s="103"/>
      <c r="O258" s="104"/>
      <c r="P258" s="101"/>
      <c r="Q258" s="101"/>
      <c r="R258" s="101"/>
      <c r="S258" s="101"/>
      <c r="T258" s="101"/>
      <c r="U258" s="101"/>
      <c r="V258" s="101"/>
      <c r="W258" s="101"/>
      <c r="X258" s="101"/>
      <c r="Y258" s="101"/>
      <c r="Z258" s="101"/>
    </row>
    <row r="259" spans="1:26" ht="22.5" customHeight="1" x14ac:dyDescent="0.3">
      <c r="A259" s="101"/>
      <c r="B259" s="101"/>
      <c r="C259" s="101"/>
      <c r="D259" s="101"/>
      <c r="E259" s="101"/>
      <c r="F259" s="101"/>
      <c r="G259" s="101"/>
      <c r="H259" s="101"/>
      <c r="I259" s="101"/>
      <c r="J259" s="101"/>
      <c r="K259" s="101"/>
      <c r="L259" s="102"/>
      <c r="M259" s="102"/>
      <c r="N259" s="103"/>
      <c r="O259" s="104"/>
      <c r="P259" s="101"/>
      <c r="Q259" s="101"/>
      <c r="R259" s="101"/>
      <c r="S259" s="101"/>
      <c r="T259" s="101"/>
      <c r="U259" s="101"/>
      <c r="V259" s="101"/>
      <c r="W259" s="101"/>
      <c r="X259" s="101"/>
      <c r="Y259" s="101"/>
      <c r="Z259" s="101"/>
    </row>
    <row r="260" spans="1:26" ht="22.5" customHeight="1" x14ac:dyDescent="0.3">
      <c r="A260" s="101"/>
      <c r="B260" s="101"/>
      <c r="C260" s="101"/>
      <c r="D260" s="101"/>
      <c r="E260" s="101"/>
      <c r="F260" s="101"/>
      <c r="G260" s="101"/>
      <c r="H260" s="101"/>
      <c r="I260" s="101"/>
      <c r="J260" s="101"/>
      <c r="K260" s="101"/>
      <c r="L260" s="102"/>
      <c r="M260" s="102"/>
      <c r="N260" s="103"/>
      <c r="O260" s="104"/>
      <c r="P260" s="101"/>
      <c r="Q260" s="101"/>
      <c r="R260" s="101"/>
      <c r="S260" s="101"/>
      <c r="T260" s="101"/>
      <c r="U260" s="101"/>
      <c r="V260" s="101"/>
      <c r="W260" s="101"/>
      <c r="X260" s="101"/>
      <c r="Y260" s="101"/>
      <c r="Z260" s="101"/>
    </row>
    <row r="261" spans="1:26" ht="22.5" customHeight="1" x14ac:dyDescent="0.3">
      <c r="A261" s="101"/>
      <c r="B261" s="101"/>
      <c r="C261" s="101"/>
      <c r="D261" s="101"/>
      <c r="E261" s="101"/>
      <c r="F261" s="101"/>
      <c r="G261" s="101"/>
      <c r="H261" s="101"/>
      <c r="I261" s="101"/>
      <c r="J261" s="101"/>
      <c r="K261" s="101"/>
      <c r="L261" s="102"/>
      <c r="M261" s="102"/>
      <c r="N261" s="103"/>
      <c r="O261" s="104"/>
      <c r="P261" s="101"/>
      <c r="Q261" s="101"/>
      <c r="R261" s="101"/>
      <c r="S261" s="101"/>
      <c r="T261" s="101"/>
      <c r="U261" s="101"/>
      <c r="V261" s="101"/>
      <c r="W261" s="101"/>
      <c r="X261" s="101"/>
      <c r="Y261" s="101"/>
      <c r="Z261" s="101"/>
    </row>
    <row r="262" spans="1:26" ht="22.5" customHeight="1" x14ac:dyDescent="0.3">
      <c r="A262" s="101"/>
      <c r="B262" s="101"/>
      <c r="C262" s="101"/>
      <c r="D262" s="101"/>
      <c r="E262" s="101"/>
      <c r="F262" s="101"/>
      <c r="G262" s="101"/>
      <c r="H262" s="101"/>
      <c r="I262" s="101"/>
      <c r="J262" s="101"/>
      <c r="K262" s="101"/>
      <c r="L262" s="102"/>
      <c r="M262" s="102"/>
      <c r="N262" s="103"/>
      <c r="O262" s="104"/>
      <c r="P262" s="101"/>
      <c r="Q262" s="101"/>
      <c r="R262" s="101"/>
      <c r="S262" s="101"/>
      <c r="T262" s="101"/>
      <c r="U262" s="101"/>
      <c r="V262" s="101"/>
      <c r="W262" s="101"/>
      <c r="X262" s="101"/>
      <c r="Y262" s="101"/>
      <c r="Z262" s="101"/>
    </row>
    <row r="263" spans="1:26" ht="22.5" customHeight="1" x14ac:dyDescent="0.3">
      <c r="A263" s="101"/>
      <c r="B263" s="101"/>
      <c r="C263" s="101"/>
      <c r="D263" s="101"/>
      <c r="E263" s="101"/>
      <c r="F263" s="101"/>
      <c r="G263" s="101"/>
      <c r="H263" s="101"/>
      <c r="I263" s="101"/>
      <c r="J263" s="101"/>
      <c r="K263" s="101"/>
      <c r="L263" s="102"/>
      <c r="M263" s="102"/>
      <c r="N263" s="103"/>
      <c r="O263" s="104"/>
      <c r="P263" s="101"/>
      <c r="Q263" s="101"/>
      <c r="R263" s="101"/>
      <c r="S263" s="101"/>
      <c r="T263" s="101"/>
      <c r="U263" s="101"/>
      <c r="V263" s="101"/>
      <c r="W263" s="101"/>
      <c r="X263" s="101"/>
      <c r="Y263" s="101"/>
      <c r="Z263" s="101"/>
    </row>
    <row r="264" spans="1:26" ht="22.5" customHeight="1" x14ac:dyDescent="0.3">
      <c r="A264" s="101"/>
      <c r="B264" s="101"/>
      <c r="C264" s="101"/>
      <c r="D264" s="101"/>
      <c r="E264" s="101"/>
      <c r="F264" s="101"/>
      <c r="G264" s="101"/>
      <c r="H264" s="101"/>
      <c r="I264" s="101"/>
      <c r="J264" s="101"/>
      <c r="K264" s="101"/>
      <c r="L264" s="102"/>
      <c r="M264" s="102"/>
      <c r="N264" s="103"/>
      <c r="O264" s="104"/>
      <c r="P264" s="101"/>
      <c r="Q264" s="101"/>
      <c r="R264" s="101"/>
      <c r="S264" s="101"/>
      <c r="T264" s="101"/>
      <c r="U264" s="101"/>
      <c r="V264" s="101"/>
      <c r="W264" s="101"/>
      <c r="X264" s="101"/>
      <c r="Y264" s="101"/>
      <c r="Z264" s="101"/>
    </row>
    <row r="265" spans="1:26" ht="22.5" customHeight="1" x14ac:dyDescent="0.3">
      <c r="A265" s="101"/>
      <c r="B265" s="101"/>
      <c r="C265" s="101"/>
      <c r="D265" s="101"/>
      <c r="E265" s="101"/>
      <c r="F265" s="101"/>
      <c r="G265" s="101"/>
      <c r="H265" s="101"/>
      <c r="I265" s="101"/>
      <c r="J265" s="101"/>
      <c r="K265" s="101"/>
      <c r="L265" s="102"/>
      <c r="M265" s="102"/>
      <c r="N265" s="103"/>
      <c r="O265" s="104"/>
      <c r="P265" s="101"/>
      <c r="Q265" s="101"/>
      <c r="R265" s="101"/>
      <c r="S265" s="101"/>
      <c r="T265" s="101"/>
      <c r="U265" s="101"/>
      <c r="V265" s="101"/>
      <c r="W265" s="101"/>
      <c r="X265" s="101"/>
      <c r="Y265" s="101"/>
      <c r="Z265" s="101"/>
    </row>
    <row r="266" spans="1:26" ht="22.5" customHeight="1" x14ac:dyDescent="0.3">
      <c r="A266" s="101"/>
      <c r="B266" s="101"/>
      <c r="C266" s="101"/>
      <c r="D266" s="101"/>
      <c r="E266" s="101"/>
      <c r="F266" s="101"/>
      <c r="G266" s="101"/>
      <c r="H266" s="101"/>
      <c r="I266" s="101"/>
      <c r="J266" s="101"/>
      <c r="K266" s="101"/>
      <c r="L266" s="102"/>
      <c r="M266" s="102"/>
      <c r="N266" s="103"/>
      <c r="O266" s="104"/>
      <c r="P266" s="101"/>
      <c r="Q266" s="101"/>
      <c r="R266" s="101"/>
      <c r="S266" s="101"/>
      <c r="T266" s="101"/>
      <c r="U266" s="101"/>
      <c r="V266" s="101"/>
      <c r="W266" s="101"/>
      <c r="X266" s="101"/>
      <c r="Y266" s="101"/>
      <c r="Z266" s="101"/>
    </row>
    <row r="267" spans="1:26" ht="22.5" customHeight="1" x14ac:dyDescent="0.3">
      <c r="A267" s="101"/>
      <c r="B267" s="101"/>
      <c r="C267" s="101"/>
      <c r="D267" s="101"/>
      <c r="E267" s="101"/>
      <c r="F267" s="101"/>
      <c r="G267" s="101"/>
      <c r="H267" s="101"/>
      <c r="I267" s="101"/>
      <c r="J267" s="101"/>
      <c r="K267" s="101"/>
      <c r="L267" s="102"/>
      <c r="M267" s="102"/>
      <c r="N267" s="103"/>
      <c r="O267" s="104"/>
      <c r="P267" s="101"/>
      <c r="Q267" s="101"/>
      <c r="R267" s="101"/>
      <c r="S267" s="101"/>
      <c r="T267" s="101"/>
      <c r="U267" s="101"/>
      <c r="V267" s="101"/>
      <c r="W267" s="101"/>
      <c r="X267" s="101"/>
      <c r="Y267" s="101"/>
      <c r="Z267" s="101"/>
    </row>
    <row r="268" spans="1:26" ht="22.5" customHeight="1" x14ac:dyDescent="0.3">
      <c r="A268" s="101"/>
      <c r="B268" s="101"/>
      <c r="C268" s="101"/>
      <c r="D268" s="101"/>
      <c r="E268" s="101"/>
      <c r="F268" s="101"/>
      <c r="G268" s="101"/>
      <c r="H268" s="101"/>
      <c r="I268" s="101"/>
      <c r="J268" s="101"/>
      <c r="K268" s="101"/>
      <c r="L268" s="102"/>
      <c r="M268" s="102"/>
      <c r="N268" s="103"/>
      <c r="O268" s="104"/>
      <c r="P268" s="101"/>
      <c r="Q268" s="101"/>
      <c r="R268" s="101"/>
      <c r="S268" s="101"/>
      <c r="T268" s="101"/>
      <c r="U268" s="101"/>
      <c r="V268" s="101"/>
      <c r="W268" s="101"/>
      <c r="X268" s="101"/>
      <c r="Y268" s="101"/>
      <c r="Z268" s="101"/>
    </row>
    <row r="269" spans="1:26" ht="22.5" customHeight="1" x14ac:dyDescent="0.3">
      <c r="A269" s="101"/>
      <c r="B269" s="101"/>
      <c r="C269" s="101"/>
      <c r="D269" s="101"/>
      <c r="E269" s="101"/>
      <c r="F269" s="101"/>
      <c r="G269" s="101"/>
      <c r="H269" s="101"/>
      <c r="I269" s="101"/>
      <c r="J269" s="101"/>
      <c r="K269" s="101"/>
      <c r="L269" s="102"/>
      <c r="M269" s="102"/>
      <c r="N269" s="103"/>
      <c r="O269" s="104"/>
      <c r="P269" s="101"/>
      <c r="Q269" s="101"/>
      <c r="R269" s="101"/>
      <c r="S269" s="101"/>
      <c r="T269" s="101"/>
      <c r="U269" s="101"/>
      <c r="V269" s="101"/>
      <c r="W269" s="101"/>
      <c r="X269" s="101"/>
      <c r="Y269" s="101"/>
      <c r="Z269" s="101"/>
    </row>
    <row r="270" spans="1:26" ht="22.5" customHeight="1" x14ac:dyDescent="0.3">
      <c r="A270" s="101"/>
      <c r="B270" s="101"/>
      <c r="C270" s="101"/>
      <c r="D270" s="101"/>
      <c r="E270" s="101"/>
      <c r="F270" s="101"/>
      <c r="G270" s="101"/>
      <c r="H270" s="101"/>
      <c r="I270" s="101"/>
      <c r="J270" s="101"/>
      <c r="K270" s="101"/>
      <c r="L270" s="102"/>
      <c r="M270" s="102"/>
      <c r="N270" s="103"/>
      <c r="O270" s="104"/>
      <c r="P270" s="101"/>
      <c r="Q270" s="101"/>
      <c r="R270" s="101"/>
      <c r="S270" s="101"/>
      <c r="T270" s="101"/>
      <c r="U270" s="101"/>
      <c r="V270" s="101"/>
      <c r="W270" s="101"/>
      <c r="X270" s="101"/>
      <c r="Y270" s="101"/>
      <c r="Z270" s="101"/>
    </row>
    <row r="271" spans="1:26" ht="22.5" customHeight="1" x14ac:dyDescent="0.3">
      <c r="A271" s="101"/>
      <c r="B271" s="101"/>
      <c r="C271" s="101"/>
      <c r="D271" s="101"/>
      <c r="E271" s="101"/>
      <c r="F271" s="101"/>
      <c r="G271" s="101"/>
      <c r="H271" s="101"/>
      <c r="I271" s="101"/>
      <c r="J271" s="101"/>
      <c r="K271" s="101"/>
      <c r="L271" s="102"/>
      <c r="M271" s="102"/>
      <c r="N271" s="103"/>
      <c r="O271" s="104"/>
      <c r="P271" s="101"/>
      <c r="Q271" s="101"/>
      <c r="R271" s="101"/>
      <c r="S271" s="101"/>
      <c r="T271" s="101"/>
      <c r="U271" s="101"/>
      <c r="V271" s="101"/>
      <c r="W271" s="101"/>
      <c r="X271" s="101"/>
      <c r="Y271" s="101"/>
      <c r="Z271" s="101"/>
    </row>
    <row r="272" spans="1:26" ht="22.5" customHeight="1" x14ac:dyDescent="0.3">
      <c r="A272" s="101"/>
      <c r="B272" s="101"/>
      <c r="C272" s="101"/>
      <c r="D272" s="101"/>
      <c r="E272" s="101"/>
      <c r="F272" s="101"/>
      <c r="G272" s="101"/>
      <c r="H272" s="101"/>
      <c r="I272" s="101"/>
      <c r="J272" s="101"/>
      <c r="K272" s="101"/>
      <c r="L272" s="102"/>
      <c r="M272" s="102"/>
      <c r="N272" s="103"/>
      <c r="O272" s="104"/>
      <c r="P272" s="101"/>
      <c r="Q272" s="101"/>
      <c r="R272" s="101"/>
      <c r="S272" s="101"/>
      <c r="T272" s="101"/>
      <c r="U272" s="101"/>
      <c r="V272" s="101"/>
      <c r="W272" s="101"/>
      <c r="X272" s="101"/>
      <c r="Y272" s="101"/>
      <c r="Z272" s="101"/>
    </row>
    <row r="273" spans="1:26" ht="22.5" customHeight="1" x14ac:dyDescent="0.3">
      <c r="A273" s="101"/>
      <c r="B273" s="101"/>
      <c r="C273" s="101"/>
      <c r="D273" s="101"/>
      <c r="E273" s="101"/>
      <c r="F273" s="101"/>
      <c r="G273" s="101"/>
      <c r="H273" s="101"/>
      <c r="I273" s="101"/>
      <c r="J273" s="101"/>
      <c r="K273" s="101"/>
      <c r="L273" s="102"/>
      <c r="M273" s="102"/>
      <c r="N273" s="103"/>
      <c r="O273" s="104"/>
      <c r="P273" s="101"/>
      <c r="Q273" s="101"/>
      <c r="R273" s="101"/>
      <c r="S273" s="101"/>
      <c r="T273" s="101"/>
      <c r="U273" s="101"/>
      <c r="V273" s="101"/>
      <c r="W273" s="101"/>
      <c r="X273" s="101"/>
      <c r="Y273" s="101"/>
      <c r="Z273" s="101"/>
    </row>
    <row r="274" spans="1:26" ht="22.5" customHeight="1" x14ac:dyDescent="0.3">
      <c r="A274" s="101"/>
      <c r="B274" s="101"/>
      <c r="C274" s="101"/>
      <c r="D274" s="101"/>
      <c r="E274" s="101"/>
      <c r="F274" s="101"/>
      <c r="G274" s="101"/>
      <c r="H274" s="101"/>
      <c r="I274" s="101"/>
      <c r="J274" s="101"/>
      <c r="K274" s="101"/>
      <c r="L274" s="102"/>
      <c r="M274" s="102"/>
      <c r="N274" s="103"/>
      <c r="O274" s="104"/>
      <c r="P274" s="101"/>
      <c r="Q274" s="101"/>
      <c r="R274" s="101"/>
      <c r="S274" s="101"/>
      <c r="T274" s="101"/>
      <c r="U274" s="101"/>
      <c r="V274" s="101"/>
      <c r="W274" s="101"/>
      <c r="X274" s="101"/>
      <c r="Y274" s="101"/>
      <c r="Z274" s="101"/>
    </row>
    <row r="275" spans="1:26" ht="22.5" customHeight="1" x14ac:dyDescent="0.3">
      <c r="A275" s="101"/>
      <c r="B275" s="101"/>
      <c r="C275" s="101"/>
      <c r="D275" s="101"/>
      <c r="E275" s="101"/>
      <c r="F275" s="101"/>
      <c r="G275" s="101"/>
      <c r="H275" s="101"/>
      <c r="I275" s="101"/>
      <c r="J275" s="101"/>
      <c r="K275" s="101"/>
      <c r="L275" s="102"/>
      <c r="M275" s="102"/>
      <c r="N275" s="103"/>
      <c r="O275" s="104"/>
      <c r="P275" s="101"/>
      <c r="Q275" s="101"/>
      <c r="R275" s="101"/>
      <c r="S275" s="101"/>
      <c r="T275" s="101"/>
      <c r="U275" s="101"/>
      <c r="V275" s="101"/>
      <c r="W275" s="101"/>
      <c r="X275" s="101"/>
      <c r="Y275" s="101"/>
      <c r="Z275" s="101"/>
    </row>
    <row r="276" spans="1:26" ht="22.5" customHeight="1" x14ac:dyDescent="0.3">
      <c r="A276" s="101"/>
      <c r="B276" s="101"/>
      <c r="C276" s="101"/>
      <c r="D276" s="101"/>
      <c r="E276" s="101"/>
      <c r="F276" s="101"/>
      <c r="G276" s="101"/>
      <c r="H276" s="101"/>
      <c r="I276" s="101"/>
      <c r="J276" s="101"/>
      <c r="K276" s="101"/>
      <c r="L276" s="102"/>
      <c r="M276" s="102"/>
      <c r="N276" s="103"/>
      <c r="O276" s="104"/>
      <c r="P276" s="101"/>
      <c r="Q276" s="101"/>
      <c r="R276" s="101"/>
      <c r="S276" s="101"/>
      <c r="T276" s="101"/>
      <c r="U276" s="101"/>
      <c r="V276" s="101"/>
      <c r="W276" s="101"/>
      <c r="X276" s="101"/>
      <c r="Y276" s="101"/>
      <c r="Z276" s="101"/>
    </row>
    <row r="277" spans="1:26" ht="22.5" customHeight="1" x14ac:dyDescent="0.3">
      <c r="A277" s="101"/>
      <c r="B277" s="101"/>
      <c r="C277" s="101"/>
      <c r="D277" s="101"/>
      <c r="E277" s="101"/>
      <c r="F277" s="101"/>
      <c r="G277" s="101"/>
      <c r="H277" s="101"/>
      <c r="I277" s="101"/>
      <c r="J277" s="101"/>
      <c r="K277" s="101"/>
      <c r="L277" s="102"/>
      <c r="M277" s="102"/>
      <c r="N277" s="103"/>
      <c r="O277" s="104"/>
      <c r="P277" s="101"/>
      <c r="Q277" s="101"/>
      <c r="R277" s="101"/>
      <c r="S277" s="101"/>
      <c r="T277" s="101"/>
      <c r="U277" s="101"/>
      <c r="V277" s="101"/>
      <c r="W277" s="101"/>
      <c r="X277" s="101"/>
      <c r="Y277" s="101"/>
      <c r="Z277" s="101"/>
    </row>
    <row r="278" spans="1:26" ht="22.5" customHeight="1" x14ac:dyDescent="0.3">
      <c r="A278" s="101"/>
      <c r="B278" s="101"/>
      <c r="C278" s="101"/>
      <c r="D278" s="101"/>
      <c r="E278" s="101"/>
      <c r="F278" s="101"/>
      <c r="G278" s="101"/>
      <c r="H278" s="101"/>
      <c r="I278" s="101"/>
      <c r="J278" s="101"/>
      <c r="K278" s="101"/>
      <c r="L278" s="102"/>
      <c r="M278" s="102"/>
      <c r="N278" s="103"/>
      <c r="O278" s="104"/>
      <c r="P278" s="101"/>
      <c r="Q278" s="101"/>
      <c r="R278" s="101"/>
      <c r="S278" s="101"/>
      <c r="T278" s="101"/>
      <c r="U278" s="101"/>
      <c r="V278" s="101"/>
      <c r="W278" s="101"/>
      <c r="X278" s="101"/>
      <c r="Y278" s="101"/>
      <c r="Z278" s="101"/>
    </row>
    <row r="279" spans="1:26" ht="22.5" customHeight="1" x14ac:dyDescent="0.3">
      <c r="A279" s="101"/>
      <c r="B279" s="101"/>
      <c r="C279" s="101"/>
      <c r="D279" s="101"/>
      <c r="E279" s="101"/>
      <c r="F279" s="101"/>
      <c r="G279" s="101"/>
      <c r="H279" s="101"/>
      <c r="I279" s="101"/>
      <c r="J279" s="101"/>
      <c r="K279" s="101"/>
      <c r="L279" s="102"/>
      <c r="M279" s="102"/>
      <c r="N279" s="103"/>
      <c r="O279" s="104"/>
      <c r="P279" s="101"/>
      <c r="Q279" s="101"/>
      <c r="R279" s="101"/>
      <c r="S279" s="101"/>
      <c r="T279" s="101"/>
      <c r="U279" s="101"/>
      <c r="V279" s="101"/>
      <c r="W279" s="101"/>
      <c r="X279" s="101"/>
      <c r="Y279" s="101"/>
      <c r="Z279" s="101"/>
    </row>
    <row r="280" spans="1:26" ht="22.5" customHeight="1" x14ac:dyDescent="0.3">
      <c r="A280" s="101"/>
      <c r="B280" s="101"/>
      <c r="C280" s="101"/>
      <c r="D280" s="101"/>
      <c r="E280" s="101"/>
      <c r="F280" s="101"/>
      <c r="G280" s="101"/>
      <c r="H280" s="101"/>
      <c r="I280" s="101"/>
      <c r="J280" s="101"/>
      <c r="K280" s="101"/>
      <c r="L280" s="102"/>
      <c r="M280" s="102"/>
      <c r="N280" s="103"/>
      <c r="O280" s="104"/>
      <c r="P280" s="101"/>
      <c r="Q280" s="101"/>
      <c r="R280" s="101"/>
      <c r="S280" s="101"/>
      <c r="T280" s="101"/>
      <c r="U280" s="101"/>
      <c r="V280" s="101"/>
      <c r="W280" s="101"/>
      <c r="X280" s="101"/>
      <c r="Y280" s="101"/>
      <c r="Z280" s="101"/>
    </row>
    <row r="281" spans="1:26" ht="22.5" customHeight="1" x14ac:dyDescent="0.3">
      <c r="A281" s="101"/>
      <c r="B281" s="101"/>
      <c r="C281" s="101"/>
      <c r="D281" s="101"/>
      <c r="E281" s="101"/>
      <c r="F281" s="101"/>
      <c r="G281" s="101"/>
      <c r="H281" s="101"/>
      <c r="I281" s="101"/>
      <c r="J281" s="101"/>
      <c r="K281" s="101"/>
      <c r="L281" s="102"/>
      <c r="M281" s="102"/>
      <c r="N281" s="103"/>
      <c r="O281" s="104"/>
      <c r="P281" s="101"/>
      <c r="Q281" s="101"/>
      <c r="R281" s="101"/>
      <c r="S281" s="101"/>
      <c r="T281" s="101"/>
      <c r="U281" s="101"/>
      <c r="V281" s="101"/>
      <c r="W281" s="101"/>
      <c r="X281" s="101"/>
      <c r="Y281" s="101"/>
      <c r="Z281" s="101"/>
    </row>
    <row r="282" spans="1:26" ht="22.5" customHeight="1" x14ac:dyDescent="0.3">
      <c r="A282" s="101"/>
      <c r="B282" s="101"/>
      <c r="C282" s="101"/>
      <c r="D282" s="101"/>
      <c r="E282" s="101"/>
      <c r="F282" s="101"/>
      <c r="G282" s="101"/>
      <c r="H282" s="101"/>
      <c r="I282" s="101"/>
      <c r="J282" s="101"/>
      <c r="K282" s="101"/>
      <c r="L282" s="102"/>
      <c r="M282" s="102"/>
      <c r="N282" s="103"/>
      <c r="O282" s="104"/>
      <c r="P282" s="101"/>
      <c r="Q282" s="101"/>
      <c r="R282" s="101"/>
      <c r="S282" s="101"/>
      <c r="T282" s="101"/>
      <c r="U282" s="101"/>
      <c r="V282" s="101"/>
      <c r="W282" s="101"/>
      <c r="X282" s="101"/>
      <c r="Y282" s="101"/>
      <c r="Z282" s="101"/>
    </row>
    <row r="283" spans="1:26" ht="22.5" customHeight="1" x14ac:dyDescent="0.3">
      <c r="A283" s="101"/>
      <c r="B283" s="101"/>
      <c r="C283" s="101"/>
      <c r="D283" s="101"/>
      <c r="E283" s="101"/>
      <c r="F283" s="101"/>
      <c r="G283" s="101"/>
      <c r="H283" s="101"/>
      <c r="I283" s="101"/>
      <c r="J283" s="101"/>
      <c r="K283" s="101"/>
      <c r="L283" s="102"/>
      <c r="M283" s="102"/>
      <c r="N283" s="103"/>
      <c r="O283" s="104"/>
      <c r="P283" s="101"/>
      <c r="Q283" s="101"/>
      <c r="R283" s="101"/>
      <c r="S283" s="101"/>
      <c r="T283" s="101"/>
      <c r="U283" s="101"/>
      <c r="V283" s="101"/>
      <c r="W283" s="101"/>
      <c r="X283" s="101"/>
      <c r="Y283" s="101"/>
      <c r="Z283" s="101"/>
    </row>
    <row r="284" spans="1:26" ht="22.5" customHeight="1" x14ac:dyDescent="0.3">
      <c r="A284" s="101"/>
      <c r="B284" s="101"/>
      <c r="C284" s="101"/>
      <c r="D284" s="101"/>
      <c r="E284" s="101"/>
      <c r="F284" s="101"/>
      <c r="G284" s="101"/>
      <c r="H284" s="101"/>
      <c r="I284" s="101"/>
      <c r="J284" s="101"/>
      <c r="K284" s="101"/>
      <c r="L284" s="102"/>
      <c r="M284" s="102"/>
      <c r="N284" s="103"/>
      <c r="O284" s="104"/>
      <c r="P284" s="101"/>
      <c r="Q284" s="101"/>
      <c r="R284" s="101"/>
      <c r="S284" s="101"/>
      <c r="T284" s="101"/>
      <c r="U284" s="101"/>
      <c r="V284" s="101"/>
      <c r="W284" s="101"/>
      <c r="X284" s="101"/>
      <c r="Y284" s="101"/>
      <c r="Z284" s="101"/>
    </row>
    <row r="285" spans="1:26" ht="22.5" customHeight="1" x14ac:dyDescent="0.3">
      <c r="A285" s="101"/>
      <c r="B285" s="101"/>
      <c r="C285" s="101"/>
      <c r="D285" s="101"/>
      <c r="E285" s="101"/>
      <c r="F285" s="101"/>
      <c r="G285" s="101"/>
      <c r="H285" s="101"/>
      <c r="I285" s="101"/>
      <c r="J285" s="101"/>
      <c r="K285" s="101"/>
      <c r="L285" s="102"/>
      <c r="M285" s="102"/>
      <c r="N285" s="103"/>
      <c r="O285" s="104"/>
      <c r="P285" s="101"/>
      <c r="Q285" s="101"/>
      <c r="R285" s="101"/>
      <c r="S285" s="101"/>
      <c r="T285" s="101"/>
      <c r="U285" s="101"/>
      <c r="V285" s="101"/>
      <c r="W285" s="101"/>
      <c r="X285" s="101"/>
      <c r="Y285" s="101"/>
      <c r="Z285" s="101"/>
    </row>
    <row r="286" spans="1:26" ht="22.5" customHeight="1" x14ac:dyDescent="0.3">
      <c r="A286" s="101"/>
      <c r="B286" s="101"/>
      <c r="C286" s="101"/>
      <c r="D286" s="101"/>
      <c r="E286" s="101"/>
      <c r="F286" s="101"/>
      <c r="G286" s="101"/>
      <c r="H286" s="101"/>
      <c r="I286" s="101"/>
      <c r="J286" s="101"/>
      <c r="K286" s="101"/>
      <c r="L286" s="102"/>
      <c r="M286" s="102"/>
      <c r="N286" s="103"/>
      <c r="O286" s="104"/>
      <c r="P286" s="101"/>
      <c r="Q286" s="101"/>
      <c r="R286" s="101"/>
      <c r="S286" s="101"/>
      <c r="T286" s="101"/>
      <c r="U286" s="101"/>
      <c r="V286" s="101"/>
      <c r="W286" s="101"/>
      <c r="X286" s="101"/>
      <c r="Y286" s="101"/>
      <c r="Z286" s="101"/>
    </row>
    <row r="287" spans="1:26" ht="22.5" customHeight="1" x14ac:dyDescent="0.3">
      <c r="A287" s="101"/>
      <c r="B287" s="101"/>
      <c r="C287" s="101"/>
      <c r="D287" s="101"/>
      <c r="E287" s="101"/>
      <c r="F287" s="101"/>
      <c r="G287" s="101"/>
      <c r="H287" s="101"/>
      <c r="I287" s="101"/>
      <c r="J287" s="101"/>
      <c r="K287" s="101"/>
      <c r="L287" s="102"/>
      <c r="M287" s="102"/>
      <c r="N287" s="103"/>
      <c r="O287" s="104"/>
      <c r="P287" s="101"/>
      <c r="Q287" s="101"/>
      <c r="R287" s="101"/>
      <c r="S287" s="101"/>
      <c r="T287" s="101"/>
      <c r="U287" s="101"/>
      <c r="V287" s="101"/>
      <c r="W287" s="101"/>
      <c r="X287" s="101"/>
      <c r="Y287" s="101"/>
      <c r="Z287" s="101"/>
    </row>
    <row r="288" spans="1:26" ht="22.5" customHeight="1" x14ac:dyDescent="0.3">
      <c r="A288" s="101"/>
      <c r="B288" s="101"/>
      <c r="C288" s="101"/>
      <c r="D288" s="101"/>
      <c r="E288" s="101"/>
      <c r="F288" s="101"/>
      <c r="G288" s="101"/>
      <c r="H288" s="101"/>
      <c r="I288" s="101"/>
      <c r="J288" s="101"/>
      <c r="K288" s="101"/>
      <c r="L288" s="102"/>
      <c r="M288" s="102"/>
      <c r="N288" s="103"/>
      <c r="O288" s="104"/>
      <c r="P288" s="101"/>
      <c r="Q288" s="101"/>
      <c r="R288" s="101"/>
      <c r="S288" s="101"/>
      <c r="T288" s="101"/>
      <c r="U288" s="101"/>
      <c r="V288" s="101"/>
      <c r="W288" s="101"/>
      <c r="X288" s="101"/>
      <c r="Y288" s="101"/>
      <c r="Z288" s="101"/>
    </row>
    <row r="289" spans="1:26" ht="22.5" customHeight="1" x14ac:dyDescent="0.3">
      <c r="A289" s="101"/>
      <c r="B289" s="101"/>
      <c r="C289" s="101"/>
      <c r="D289" s="101"/>
      <c r="E289" s="101"/>
      <c r="F289" s="101"/>
      <c r="G289" s="101"/>
      <c r="H289" s="101"/>
      <c r="I289" s="101"/>
      <c r="J289" s="101"/>
      <c r="K289" s="101"/>
      <c r="L289" s="102"/>
      <c r="M289" s="102"/>
      <c r="N289" s="103"/>
      <c r="O289" s="104"/>
      <c r="P289" s="101"/>
      <c r="Q289" s="101"/>
      <c r="R289" s="101"/>
      <c r="S289" s="101"/>
      <c r="T289" s="101"/>
      <c r="U289" s="101"/>
      <c r="V289" s="101"/>
      <c r="W289" s="101"/>
      <c r="X289" s="101"/>
      <c r="Y289" s="101"/>
      <c r="Z289" s="101"/>
    </row>
    <row r="290" spans="1:26" ht="22.5" customHeight="1" x14ac:dyDescent="0.3">
      <c r="A290" s="101"/>
      <c r="B290" s="101"/>
      <c r="C290" s="101"/>
      <c r="D290" s="101"/>
      <c r="E290" s="101"/>
      <c r="F290" s="101"/>
      <c r="G290" s="101"/>
      <c r="H290" s="101"/>
      <c r="I290" s="101"/>
      <c r="J290" s="101"/>
      <c r="K290" s="101"/>
      <c r="L290" s="102"/>
      <c r="M290" s="102"/>
      <c r="N290" s="103"/>
      <c r="O290" s="104"/>
      <c r="P290" s="101"/>
      <c r="Q290" s="101"/>
      <c r="R290" s="101"/>
      <c r="S290" s="101"/>
      <c r="T290" s="101"/>
      <c r="U290" s="101"/>
      <c r="V290" s="101"/>
      <c r="W290" s="101"/>
      <c r="X290" s="101"/>
      <c r="Y290" s="101"/>
      <c r="Z290" s="101"/>
    </row>
    <row r="291" spans="1:26" ht="22.5" customHeight="1" x14ac:dyDescent="0.3">
      <c r="A291" s="101"/>
      <c r="B291" s="101"/>
      <c r="C291" s="101"/>
      <c r="D291" s="101"/>
      <c r="E291" s="101"/>
      <c r="F291" s="101"/>
      <c r="G291" s="101"/>
      <c r="H291" s="101"/>
      <c r="I291" s="101"/>
      <c r="J291" s="101"/>
      <c r="K291" s="101"/>
      <c r="L291" s="102"/>
      <c r="M291" s="102"/>
      <c r="N291" s="103"/>
      <c r="O291" s="104"/>
      <c r="P291" s="101"/>
      <c r="Q291" s="101"/>
      <c r="R291" s="101"/>
      <c r="S291" s="101"/>
      <c r="T291" s="101"/>
      <c r="U291" s="101"/>
      <c r="V291" s="101"/>
      <c r="W291" s="101"/>
      <c r="X291" s="101"/>
      <c r="Y291" s="101"/>
      <c r="Z291" s="101"/>
    </row>
    <row r="292" spans="1:26" ht="22.5" customHeight="1" x14ac:dyDescent="0.3">
      <c r="A292" s="101"/>
      <c r="B292" s="101"/>
      <c r="C292" s="101"/>
      <c r="D292" s="101"/>
      <c r="E292" s="101"/>
      <c r="F292" s="101"/>
      <c r="G292" s="101"/>
      <c r="H292" s="101"/>
      <c r="I292" s="101"/>
      <c r="J292" s="101"/>
      <c r="K292" s="101"/>
      <c r="L292" s="102"/>
      <c r="M292" s="102"/>
      <c r="N292" s="103"/>
      <c r="O292" s="104"/>
      <c r="P292" s="101"/>
      <c r="Q292" s="101"/>
      <c r="R292" s="101"/>
      <c r="S292" s="101"/>
      <c r="T292" s="101"/>
      <c r="U292" s="101"/>
      <c r="V292" s="101"/>
      <c r="W292" s="101"/>
      <c r="X292" s="101"/>
      <c r="Y292" s="101"/>
      <c r="Z292" s="101"/>
    </row>
    <row r="293" spans="1:26" ht="22.5" customHeight="1" x14ac:dyDescent="0.3">
      <c r="A293" s="101"/>
      <c r="B293" s="101"/>
      <c r="C293" s="101"/>
      <c r="D293" s="101"/>
      <c r="E293" s="101"/>
      <c r="F293" s="101"/>
      <c r="G293" s="101"/>
      <c r="H293" s="101"/>
      <c r="I293" s="101"/>
      <c r="J293" s="101"/>
      <c r="K293" s="101"/>
      <c r="L293" s="102"/>
      <c r="M293" s="102"/>
      <c r="N293" s="103"/>
      <c r="O293" s="104"/>
      <c r="P293" s="101"/>
      <c r="Q293" s="101"/>
      <c r="R293" s="101"/>
      <c r="S293" s="101"/>
      <c r="T293" s="101"/>
      <c r="U293" s="101"/>
      <c r="V293" s="101"/>
      <c r="W293" s="101"/>
      <c r="X293" s="101"/>
      <c r="Y293" s="101"/>
      <c r="Z293" s="101"/>
    </row>
    <row r="294" spans="1:26" ht="22.5" customHeight="1" x14ac:dyDescent="0.3">
      <c r="A294" s="101"/>
      <c r="B294" s="101"/>
      <c r="C294" s="101"/>
      <c r="D294" s="101"/>
      <c r="E294" s="101"/>
      <c r="F294" s="101"/>
      <c r="G294" s="101"/>
      <c r="H294" s="101"/>
      <c r="I294" s="101"/>
      <c r="J294" s="101"/>
      <c r="K294" s="101"/>
      <c r="L294" s="102"/>
      <c r="M294" s="102"/>
      <c r="N294" s="103"/>
      <c r="O294" s="104"/>
      <c r="P294" s="101"/>
      <c r="Q294" s="101"/>
      <c r="R294" s="101"/>
      <c r="S294" s="101"/>
      <c r="T294" s="101"/>
      <c r="U294" s="101"/>
      <c r="V294" s="101"/>
      <c r="W294" s="101"/>
      <c r="X294" s="101"/>
      <c r="Y294" s="101"/>
      <c r="Z294" s="101"/>
    </row>
    <row r="295" spans="1:26" ht="22.5" customHeight="1" x14ac:dyDescent="0.3">
      <c r="A295" s="101"/>
      <c r="B295" s="101"/>
      <c r="C295" s="101"/>
      <c r="D295" s="101"/>
      <c r="E295" s="101"/>
      <c r="F295" s="101"/>
      <c r="G295" s="101"/>
      <c r="H295" s="101"/>
      <c r="I295" s="101"/>
      <c r="J295" s="101"/>
      <c r="K295" s="101"/>
      <c r="L295" s="102"/>
      <c r="M295" s="102"/>
      <c r="N295" s="103"/>
      <c r="O295" s="104"/>
      <c r="P295" s="101"/>
      <c r="Q295" s="101"/>
      <c r="R295" s="101"/>
      <c r="S295" s="101"/>
      <c r="T295" s="101"/>
      <c r="U295" s="101"/>
      <c r="V295" s="101"/>
      <c r="W295" s="101"/>
      <c r="X295" s="101"/>
      <c r="Y295" s="101"/>
      <c r="Z295" s="101"/>
    </row>
    <row r="296" spans="1:26" ht="22.5" customHeight="1" x14ac:dyDescent="0.3">
      <c r="A296" s="101"/>
      <c r="B296" s="101"/>
      <c r="C296" s="101"/>
      <c r="D296" s="101"/>
      <c r="E296" s="101"/>
      <c r="F296" s="101"/>
      <c r="G296" s="101"/>
      <c r="H296" s="101"/>
      <c r="I296" s="101"/>
      <c r="J296" s="101"/>
      <c r="K296" s="101"/>
      <c r="L296" s="102"/>
      <c r="M296" s="102"/>
      <c r="N296" s="103"/>
      <c r="O296" s="104"/>
      <c r="P296" s="101"/>
      <c r="Q296" s="101"/>
      <c r="R296" s="101"/>
      <c r="S296" s="101"/>
      <c r="T296" s="101"/>
      <c r="U296" s="101"/>
      <c r="V296" s="101"/>
      <c r="W296" s="101"/>
      <c r="X296" s="101"/>
      <c r="Y296" s="101"/>
      <c r="Z296" s="101"/>
    </row>
    <row r="297" spans="1:26" ht="22.5" customHeight="1" x14ac:dyDescent="0.3">
      <c r="A297" s="101"/>
      <c r="B297" s="101"/>
      <c r="C297" s="101"/>
      <c r="D297" s="101"/>
      <c r="E297" s="101"/>
      <c r="F297" s="101"/>
      <c r="G297" s="101"/>
      <c r="H297" s="101"/>
      <c r="I297" s="101"/>
      <c r="J297" s="101"/>
      <c r="K297" s="101"/>
      <c r="L297" s="102"/>
      <c r="M297" s="102"/>
      <c r="N297" s="103"/>
      <c r="O297" s="104"/>
      <c r="P297" s="101"/>
      <c r="Q297" s="101"/>
      <c r="R297" s="101"/>
      <c r="S297" s="101"/>
      <c r="T297" s="101"/>
      <c r="U297" s="101"/>
      <c r="V297" s="101"/>
      <c r="W297" s="101"/>
      <c r="X297" s="101"/>
      <c r="Y297" s="101"/>
      <c r="Z297" s="101"/>
    </row>
    <row r="298" spans="1:26" ht="22.5" customHeight="1" x14ac:dyDescent="0.3">
      <c r="A298" s="101"/>
      <c r="B298" s="101"/>
      <c r="C298" s="101"/>
      <c r="D298" s="101"/>
      <c r="E298" s="101"/>
      <c r="F298" s="101"/>
      <c r="G298" s="101"/>
      <c r="H298" s="101"/>
      <c r="I298" s="101"/>
      <c r="J298" s="101"/>
      <c r="K298" s="101"/>
      <c r="L298" s="102"/>
      <c r="M298" s="102"/>
      <c r="N298" s="103"/>
      <c r="O298" s="104"/>
      <c r="P298" s="101"/>
      <c r="Q298" s="101"/>
      <c r="R298" s="101"/>
      <c r="S298" s="101"/>
      <c r="T298" s="101"/>
      <c r="U298" s="101"/>
      <c r="V298" s="101"/>
      <c r="W298" s="101"/>
      <c r="X298" s="101"/>
      <c r="Y298" s="101"/>
      <c r="Z298" s="101"/>
    </row>
    <row r="299" spans="1:26" ht="22.5" customHeight="1" x14ac:dyDescent="0.3">
      <c r="A299" s="101"/>
      <c r="B299" s="101"/>
      <c r="C299" s="101"/>
      <c r="D299" s="101"/>
      <c r="E299" s="101"/>
      <c r="F299" s="101"/>
      <c r="G299" s="101"/>
      <c r="H299" s="101"/>
      <c r="I299" s="101"/>
      <c r="J299" s="101"/>
      <c r="K299" s="101"/>
      <c r="L299" s="102"/>
      <c r="M299" s="102"/>
      <c r="N299" s="103"/>
      <c r="O299" s="104"/>
      <c r="P299" s="101"/>
      <c r="Q299" s="101"/>
      <c r="R299" s="101"/>
      <c r="S299" s="101"/>
      <c r="T299" s="101"/>
      <c r="U299" s="101"/>
      <c r="V299" s="101"/>
      <c r="W299" s="101"/>
      <c r="X299" s="101"/>
      <c r="Y299" s="101"/>
      <c r="Z299" s="101"/>
    </row>
    <row r="300" spans="1:26" ht="22.5" customHeight="1" x14ac:dyDescent="0.3">
      <c r="A300" s="101"/>
      <c r="B300" s="101"/>
      <c r="C300" s="101"/>
      <c r="D300" s="101"/>
      <c r="E300" s="101"/>
      <c r="F300" s="101"/>
      <c r="G300" s="101"/>
      <c r="H300" s="101"/>
      <c r="I300" s="101"/>
      <c r="J300" s="101"/>
      <c r="K300" s="101"/>
      <c r="L300" s="102"/>
      <c r="M300" s="102"/>
      <c r="N300" s="103"/>
      <c r="O300" s="104"/>
      <c r="P300" s="101"/>
      <c r="Q300" s="101"/>
      <c r="R300" s="101"/>
      <c r="S300" s="101"/>
      <c r="T300" s="101"/>
      <c r="U300" s="101"/>
      <c r="V300" s="101"/>
      <c r="W300" s="101"/>
      <c r="X300" s="101"/>
      <c r="Y300" s="101"/>
      <c r="Z300" s="101"/>
    </row>
    <row r="301" spans="1:26" ht="22.5" customHeight="1" x14ac:dyDescent="0.3">
      <c r="A301" s="101"/>
      <c r="B301" s="101"/>
      <c r="C301" s="101"/>
      <c r="D301" s="101"/>
      <c r="E301" s="101"/>
      <c r="F301" s="101"/>
      <c r="G301" s="101"/>
      <c r="H301" s="101"/>
      <c r="I301" s="101"/>
      <c r="J301" s="101"/>
      <c r="K301" s="101"/>
      <c r="L301" s="102"/>
      <c r="M301" s="102"/>
      <c r="N301" s="103"/>
      <c r="O301" s="104"/>
      <c r="P301" s="101"/>
      <c r="Q301" s="101"/>
      <c r="R301" s="101"/>
      <c r="S301" s="101"/>
      <c r="T301" s="101"/>
      <c r="U301" s="101"/>
      <c r="V301" s="101"/>
      <c r="W301" s="101"/>
      <c r="X301" s="101"/>
      <c r="Y301" s="101"/>
      <c r="Z301" s="101"/>
    </row>
    <row r="302" spans="1:26" ht="22.5" customHeight="1" x14ac:dyDescent="0.3">
      <c r="A302" s="101"/>
      <c r="B302" s="101"/>
      <c r="C302" s="101"/>
      <c r="D302" s="101"/>
      <c r="E302" s="101"/>
      <c r="F302" s="101"/>
      <c r="G302" s="101"/>
      <c r="H302" s="101"/>
      <c r="I302" s="101"/>
      <c r="J302" s="101"/>
      <c r="K302" s="101"/>
      <c r="L302" s="102"/>
      <c r="M302" s="102"/>
      <c r="N302" s="103"/>
      <c r="O302" s="104"/>
      <c r="P302" s="101"/>
      <c r="Q302" s="101"/>
      <c r="R302" s="101"/>
      <c r="S302" s="101"/>
      <c r="T302" s="101"/>
      <c r="U302" s="101"/>
      <c r="V302" s="101"/>
      <c r="W302" s="101"/>
      <c r="X302" s="101"/>
      <c r="Y302" s="101"/>
      <c r="Z302" s="101"/>
    </row>
    <row r="303" spans="1:26" ht="22.5" customHeight="1" x14ac:dyDescent="0.3">
      <c r="A303" s="101"/>
      <c r="B303" s="101"/>
      <c r="C303" s="101"/>
      <c r="D303" s="101"/>
      <c r="E303" s="101"/>
      <c r="F303" s="101"/>
      <c r="G303" s="101"/>
      <c r="H303" s="101"/>
      <c r="I303" s="101"/>
      <c r="J303" s="101"/>
      <c r="K303" s="101"/>
      <c r="L303" s="102"/>
      <c r="M303" s="102"/>
      <c r="N303" s="103"/>
      <c r="O303" s="104"/>
      <c r="P303" s="101"/>
      <c r="Q303" s="101"/>
      <c r="R303" s="101"/>
      <c r="S303" s="101"/>
      <c r="T303" s="101"/>
      <c r="U303" s="101"/>
      <c r="V303" s="101"/>
      <c r="W303" s="101"/>
      <c r="X303" s="101"/>
      <c r="Y303" s="101"/>
      <c r="Z303" s="101"/>
    </row>
    <row r="304" spans="1:26" ht="22.5" customHeight="1" x14ac:dyDescent="0.3">
      <c r="A304" s="101"/>
      <c r="B304" s="101"/>
      <c r="C304" s="101"/>
      <c r="D304" s="101"/>
      <c r="E304" s="101"/>
      <c r="F304" s="101"/>
      <c r="G304" s="101"/>
      <c r="H304" s="101"/>
      <c r="I304" s="101"/>
      <c r="J304" s="101"/>
      <c r="K304" s="101"/>
      <c r="L304" s="102"/>
      <c r="M304" s="102"/>
      <c r="N304" s="103"/>
      <c r="O304" s="104"/>
      <c r="P304" s="101"/>
      <c r="Q304" s="101"/>
      <c r="R304" s="101"/>
      <c r="S304" s="101"/>
      <c r="T304" s="101"/>
      <c r="U304" s="101"/>
      <c r="V304" s="101"/>
      <c r="W304" s="101"/>
      <c r="X304" s="101"/>
      <c r="Y304" s="101"/>
      <c r="Z304" s="101"/>
    </row>
    <row r="305" spans="1:26" ht="22.5" customHeight="1" x14ac:dyDescent="0.3">
      <c r="A305" s="101"/>
      <c r="B305" s="101"/>
      <c r="C305" s="101"/>
      <c r="D305" s="101"/>
      <c r="E305" s="101"/>
      <c r="F305" s="101"/>
      <c r="G305" s="101"/>
      <c r="H305" s="101"/>
      <c r="I305" s="101"/>
      <c r="J305" s="101"/>
      <c r="K305" s="101"/>
      <c r="L305" s="102"/>
      <c r="M305" s="102"/>
      <c r="N305" s="103"/>
      <c r="O305" s="104"/>
      <c r="P305" s="101"/>
      <c r="Q305" s="101"/>
      <c r="R305" s="101"/>
      <c r="S305" s="101"/>
      <c r="T305" s="101"/>
      <c r="U305" s="101"/>
      <c r="V305" s="101"/>
      <c r="W305" s="101"/>
      <c r="X305" s="101"/>
      <c r="Y305" s="101"/>
      <c r="Z305" s="101"/>
    </row>
    <row r="306" spans="1:26" ht="22.5" customHeight="1" x14ac:dyDescent="0.3">
      <c r="A306" s="101"/>
      <c r="B306" s="101"/>
      <c r="C306" s="101"/>
      <c r="D306" s="101"/>
      <c r="E306" s="101"/>
      <c r="F306" s="101"/>
      <c r="G306" s="101"/>
      <c r="H306" s="101"/>
      <c r="I306" s="101"/>
      <c r="J306" s="101"/>
      <c r="K306" s="101"/>
      <c r="L306" s="102"/>
      <c r="M306" s="102"/>
      <c r="N306" s="103"/>
      <c r="O306" s="104"/>
      <c r="P306" s="101"/>
      <c r="Q306" s="101"/>
      <c r="R306" s="101"/>
      <c r="S306" s="101"/>
      <c r="T306" s="101"/>
      <c r="U306" s="101"/>
      <c r="V306" s="101"/>
      <c r="W306" s="101"/>
      <c r="X306" s="101"/>
      <c r="Y306" s="101"/>
      <c r="Z306" s="101"/>
    </row>
    <row r="307" spans="1:26" ht="22.5" customHeight="1" x14ac:dyDescent="0.3">
      <c r="A307" s="101"/>
      <c r="B307" s="101"/>
      <c r="C307" s="101"/>
      <c r="D307" s="101"/>
      <c r="E307" s="101"/>
      <c r="F307" s="101"/>
      <c r="G307" s="101"/>
      <c r="H307" s="101"/>
      <c r="I307" s="101"/>
      <c r="J307" s="101"/>
      <c r="K307" s="101"/>
      <c r="L307" s="102"/>
      <c r="M307" s="102"/>
      <c r="N307" s="103"/>
      <c r="O307" s="104"/>
      <c r="P307" s="101"/>
      <c r="Q307" s="101"/>
      <c r="R307" s="101"/>
      <c r="S307" s="101"/>
      <c r="T307" s="101"/>
      <c r="U307" s="101"/>
      <c r="V307" s="101"/>
      <c r="W307" s="101"/>
      <c r="X307" s="101"/>
      <c r="Y307" s="101"/>
      <c r="Z307" s="101"/>
    </row>
    <row r="308" spans="1:26" ht="22.5" customHeight="1" x14ac:dyDescent="0.3">
      <c r="A308" s="101"/>
      <c r="B308" s="101"/>
      <c r="C308" s="101"/>
      <c r="D308" s="101"/>
      <c r="E308" s="101"/>
      <c r="F308" s="101"/>
      <c r="G308" s="101"/>
      <c r="H308" s="101"/>
      <c r="I308" s="101"/>
      <c r="J308" s="101"/>
      <c r="K308" s="101"/>
      <c r="L308" s="102"/>
      <c r="M308" s="102"/>
      <c r="N308" s="103"/>
      <c r="O308" s="104"/>
      <c r="P308" s="101"/>
      <c r="Q308" s="101"/>
      <c r="R308" s="101"/>
      <c r="S308" s="101"/>
      <c r="T308" s="101"/>
      <c r="U308" s="101"/>
      <c r="V308" s="101"/>
      <c r="W308" s="101"/>
      <c r="X308" s="101"/>
      <c r="Y308" s="101"/>
      <c r="Z308" s="101"/>
    </row>
    <row r="309" spans="1:26" ht="22.5" customHeight="1" x14ac:dyDescent="0.3">
      <c r="A309" s="101"/>
      <c r="B309" s="101"/>
      <c r="C309" s="101"/>
      <c r="D309" s="101"/>
      <c r="E309" s="101"/>
      <c r="F309" s="101"/>
      <c r="G309" s="101"/>
      <c r="H309" s="101"/>
      <c r="I309" s="101"/>
      <c r="J309" s="101"/>
      <c r="K309" s="101"/>
      <c r="L309" s="102"/>
      <c r="M309" s="102"/>
      <c r="N309" s="103"/>
      <c r="O309" s="104"/>
      <c r="P309" s="101"/>
      <c r="Q309" s="101"/>
      <c r="R309" s="101"/>
      <c r="S309" s="101"/>
      <c r="T309" s="101"/>
      <c r="U309" s="101"/>
      <c r="V309" s="101"/>
      <c r="W309" s="101"/>
      <c r="X309" s="101"/>
      <c r="Y309" s="101"/>
      <c r="Z309" s="101"/>
    </row>
    <row r="310" spans="1:26" ht="22.5" customHeight="1" x14ac:dyDescent="0.3">
      <c r="A310" s="101"/>
      <c r="B310" s="101"/>
      <c r="C310" s="101"/>
      <c r="D310" s="101"/>
      <c r="E310" s="101"/>
      <c r="F310" s="101"/>
      <c r="G310" s="101"/>
      <c r="H310" s="101"/>
      <c r="I310" s="101"/>
      <c r="J310" s="101"/>
      <c r="K310" s="101"/>
      <c r="L310" s="102"/>
      <c r="M310" s="102"/>
      <c r="N310" s="103"/>
      <c r="O310" s="104"/>
      <c r="P310" s="101"/>
      <c r="Q310" s="101"/>
      <c r="R310" s="101"/>
      <c r="S310" s="101"/>
      <c r="T310" s="101"/>
      <c r="U310" s="101"/>
      <c r="V310" s="101"/>
      <c r="W310" s="101"/>
      <c r="X310" s="101"/>
      <c r="Y310" s="101"/>
      <c r="Z310" s="101"/>
    </row>
    <row r="311" spans="1:26" ht="22.5" customHeight="1" x14ac:dyDescent="0.3">
      <c r="A311" s="101"/>
      <c r="B311" s="101"/>
      <c r="C311" s="101"/>
      <c r="D311" s="101"/>
      <c r="E311" s="101"/>
      <c r="F311" s="101"/>
      <c r="G311" s="101"/>
      <c r="H311" s="101"/>
      <c r="I311" s="101"/>
      <c r="J311" s="101"/>
      <c r="K311" s="101"/>
      <c r="L311" s="102"/>
      <c r="M311" s="102"/>
      <c r="N311" s="103"/>
      <c r="O311" s="104"/>
      <c r="P311" s="101"/>
      <c r="Q311" s="101"/>
      <c r="R311" s="101"/>
      <c r="S311" s="101"/>
      <c r="T311" s="101"/>
      <c r="U311" s="101"/>
      <c r="V311" s="101"/>
      <c r="W311" s="101"/>
      <c r="X311" s="101"/>
      <c r="Y311" s="101"/>
      <c r="Z311" s="101"/>
    </row>
    <row r="312" spans="1:26" ht="22.5" customHeight="1" x14ac:dyDescent="0.3">
      <c r="A312" s="101"/>
      <c r="B312" s="101"/>
      <c r="C312" s="101"/>
      <c r="D312" s="101"/>
      <c r="E312" s="101"/>
      <c r="F312" s="101"/>
      <c r="G312" s="101"/>
      <c r="H312" s="101"/>
      <c r="I312" s="101"/>
      <c r="J312" s="101"/>
      <c r="K312" s="101"/>
      <c r="L312" s="102"/>
      <c r="M312" s="102"/>
      <c r="N312" s="103"/>
      <c r="O312" s="104"/>
      <c r="P312" s="101"/>
      <c r="Q312" s="101"/>
      <c r="R312" s="101"/>
      <c r="S312" s="101"/>
      <c r="T312" s="101"/>
      <c r="U312" s="101"/>
      <c r="V312" s="101"/>
      <c r="W312" s="101"/>
      <c r="X312" s="101"/>
      <c r="Y312" s="101"/>
      <c r="Z312" s="101"/>
    </row>
    <row r="313" spans="1:26" ht="22.5" customHeight="1" x14ac:dyDescent="0.3">
      <c r="A313" s="101"/>
      <c r="B313" s="101"/>
      <c r="C313" s="101"/>
      <c r="D313" s="101"/>
      <c r="E313" s="101"/>
      <c r="F313" s="101"/>
      <c r="G313" s="101"/>
      <c r="H313" s="101"/>
      <c r="I313" s="101"/>
      <c r="J313" s="101"/>
      <c r="K313" s="101"/>
      <c r="L313" s="102"/>
      <c r="M313" s="102"/>
      <c r="N313" s="103"/>
      <c r="O313" s="104"/>
      <c r="P313" s="101"/>
      <c r="Q313" s="101"/>
      <c r="R313" s="101"/>
      <c r="S313" s="101"/>
      <c r="T313" s="101"/>
      <c r="U313" s="101"/>
      <c r="V313" s="101"/>
      <c r="W313" s="101"/>
      <c r="X313" s="101"/>
      <c r="Y313" s="101"/>
      <c r="Z313" s="101"/>
    </row>
    <row r="314" spans="1:26" ht="22.5" customHeight="1" x14ac:dyDescent="0.3">
      <c r="A314" s="101"/>
      <c r="B314" s="101"/>
      <c r="C314" s="101"/>
      <c r="D314" s="101"/>
      <c r="E314" s="101"/>
      <c r="F314" s="101"/>
      <c r="G314" s="101"/>
      <c r="H314" s="101"/>
      <c r="I314" s="101"/>
      <c r="J314" s="101"/>
      <c r="K314" s="101"/>
      <c r="L314" s="102"/>
      <c r="M314" s="102"/>
      <c r="N314" s="103"/>
      <c r="O314" s="104"/>
      <c r="P314" s="101"/>
      <c r="Q314" s="101"/>
      <c r="R314" s="101"/>
      <c r="S314" s="101"/>
      <c r="T314" s="101"/>
      <c r="U314" s="101"/>
      <c r="V314" s="101"/>
      <c r="W314" s="101"/>
      <c r="X314" s="101"/>
      <c r="Y314" s="101"/>
      <c r="Z314" s="101"/>
    </row>
    <row r="315" spans="1:26" ht="22.5" customHeight="1" x14ac:dyDescent="0.3">
      <c r="A315" s="101"/>
      <c r="B315" s="101"/>
      <c r="C315" s="101"/>
      <c r="D315" s="101"/>
      <c r="E315" s="101"/>
      <c r="F315" s="101"/>
      <c r="G315" s="101"/>
      <c r="H315" s="101"/>
      <c r="I315" s="101"/>
      <c r="J315" s="101"/>
      <c r="K315" s="101"/>
      <c r="L315" s="102"/>
      <c r="M315" s="102"/>
      <c r="N315" s="103"/>
      <c r="O315" s="104"/>
      <c r="P315" s="101"/>
      <c r="Q315" s="101"/>
      <c r="R315" s="101"/>
      <c r="S315" s="101"/>
      <c r="T315" s="101"/>
      <c r="U315" s="101"/>
      <c r="V315" s="101"/>
      <c r="W315" s="101"/>
      <c r="X315" s="101"/>
      <c r="Y315" s="101"/>
      <c r="Z315" s="101"/>
    </row>
    <row r="316" spans="1:26" ht="22.5" customHeight="1" x14ac:dyDescent="0.3">
      <c r="A316" s="101"/>
      <c r="B316" s="101"/>
      <c r="C316" s="101"/>
      <c r="D316" s="101"/>
      <c r="E316" s="101"/>
      <c r="F316" s="101"/>
      <c r="G316" s="101"/>
      <c r="H316" s="101"/>
      <c r="I316" s="101"/>
      <c r="J316" s="101"/>
      <c r="K316" s="101"/>
      <c r="L316" s="102"/>
      <c r="M316" s="102"/>
      <c r="N316" s="103"/>
      <c r="O316" s="104"/>
      <c r="P316" s="101"/>
      <c r="Q316" s="101"/>
      <c r="R316" s="101"/>
      <c r="S316" s="101"/>
      <c r="T316" s="101"/>
      <c r="U316" s="101"/>
      <c r="V316" s="101"/>
      <c r="W316" s="101"/>
      <c r="X316" s="101"/>
      <c r="Y316" s="101"/>
      <c r="Z316" s="101"/>
    </row>
    <row r="317" spans="1:26" ht="22.5" customHeight="1" x14ac:dyDescent="0.3">
      <c r="A317" s="101"/>
      <c r="B317" s="101"/>
      <c r="C317" s="101"/>
      <c r="D317" s="101"/>
      <c r="E317" s="101"/>
      <c r="F317" s="101"/>
      <c r="G317" s="101"/>
      <c r="H317" s="101"/>
      <c r="I317" s="101"/>
      <c r="J317" s="101"/>
      <c r="K317" s="101"/>
      <c r="L317" s="102"/>
      <c r="M317" s="102"/>
      <c r="N317" s="103"/>
      <c r="O317" s="104"/>
      <c r="P317" s="101"/>
      <c r="Q317" s="101"/>
      <c r="R317" s="101"/>
      <c r="S317" s="101"/>
      <c r="T317" s="101"/>
      <c r="U317" s="101"/>
      <c r="V317" s="101"/>
      <c r="W317" s="101"/>
      <c r="X317" s="101"/>
      <c r="Y317" s="101"/>
      <c r="Z317" s="101"/>
    </row>
    <row r="318" spans="1:26" ht="22.5" customHeight="1" x14ac:dyDescent="0.3">
      <c r="A318" s="101"/>
      <c r="B318" s="101"/>
      <c r="C318" s="101"/>
      <c r="D318" s="101"/>
      <c r="E318" s="101"/>
      <c r="F318" s="101"/>
      <c r="G318" s="101"/>
      <c r="H318" s="101"/>
      <c r="I318" s="101"/>
      <c r="J318" s="101"/>
      <c r="K318" s="101"/>
      <c r="L318" s="102"/>
      <c r="M318" s="102"/>
      <c r="N318" s="103"/>
      <c r="O318" s="104"/>
      <c r="P318" s="101"/>
      <c r="Q318" s="101"/>
      <c r="R318" s="101"/>
      <c r="S318" s="101"/>
      <c r="T318" s="101"/>
      <c r="U318" s="101"/>
      <c r="V318" s="101"/>
      <c r="W318" s="101"/>
      <c r="X318" s="101"/>
      <c r="Y318" s="101"/>
      <c r="Z318" s="101"/>
    </row>
    <row r="319" spans="1:26" ht="22.5" customHeight="1" x14ac:dyDescent="0.3">
      <c r="A319" s="101"/>
      <c r="B319" s="101"/>
      <c r="C319" s="101"/>
      <c r="D319" s="101"/>
      <c r="E319" s="101"/>
      <c r="F319" s="101"/>
      <c r="G319" s="101"/>
      <c r="H319" s="101"/>
      <c r="I319" s="101"/>
      <c r="J319" s="101"/>
      <c r="K319" s="101"/>
      <c r="L319" s="102"/>
      <c r="M319" s="102"/>
      <c r="N319" s="103"/>
      <c r="O319" s="104"/>
      <c r="P319" s="101"/>
      <c r="Q319" s="101"/>
      <c r="R319" s="101"/>
      <c r="S319" s="101"/>
      <c r="T319" s="101"/>
      <c r="U319" s="101"/>
      <c r="V319" s="101"/>
      <c r="W319" s="101"/>
      <c r="X319" s="101"/>
      <c r="Y319" s="101"/>
      <c r="Z319" s="101"/>
    </row>
    <row r="320" spans="1:26" ht="22.5" customHeight="1" x14ac:dyDescent="0.3">
      <c r="A320" s="101"/>
      <c r="B320" s="101"/>
      <c r="C320" s="101"/>
      <c r="D320" s="101"/>
      <c r="E320" s="101"/>
      <c r="F320" s="101"/>
      <c r="G320" s="101"/>
      <c r="H320" s="101"/>
      <c r="I320" s="101"/>
      <c r="J320" s="101"/>
      <c r="K320" s="101"/>
      <c r="L320" s="102"/>
      <c r="M320" s="102"/>
      <c r="N320" s="103"/>
      <c r="O320" s="104"/>
      <c r="P320" s="101"/>
      <c r="Q320" s="101"/>
      <c r="R320" s="101"/>
      <c r="S320" s="101"/>
      <c r="T320" s="101"/>
      <c r="U320" s="101"/>
      <c r="V320" s="101"/>
      <c r="W320" s="101"/>
      <c r="X320" s="101"/>
      <c r="Y320" s="101"/>
      <c r="Z320" s="101"/>
    </row>
    <row r="321" spans="1:26" ht="22.5" customHeight="1" x14ac:dyDescent="0.3">
      <c r="A321" s="101"/>
      <c r="B321" s="101"/>
      <c r="C321" s="101"/>
      <c r="D321" s="101"/>
      <c r="E321" s="101"/>
      <c r="F321" s="101"/>
      <c r="G321" s="101"/>
      <c r="H321" s="101"/>
      <c r="I321" s="101"/>
      <c r="J321" s="101"/>
      <c r="K321" s="101"/>
      <c r="L321" s="102"/>
      <c r="M321" s="102"/>
      <c r="N321" s="103"/>
      <c r="O321" s="104"/>
      <c r="P321" s="101"/>
      <c r="Q321" s="101"/>
      <c r="R321" s="101"/>
      <c r="S321" s="101"/>
      <c r="T321" s="101"/>
      <c r="U321" s="101"/>
      <c r="V321" s="101"/>
      <c r="W321" s="101"/>
      <c r="X321" s="101"/>
      <c r="Y321" s="101"/>
      <c r="Z321" s="101"/>
    </row>
    <row r="322" spans="1:26" ht="22.5" customHeight="1" x14ac:dyDescent="0.3">
      <c r="A322" s="101"/>
      <c r="B322" s="101"/>
      <c r="C322" s="101"/>
      <c r="D322" s="101"/>
      <c r="E322" s="101"/>
      <c r="F322" s="101"/>
      <c r="G322" s="101"/>
      <c r="H322" s="101"/>
      <c r="I322" s="101"/>
      <c r="J322" s="101"/>
      <c r="K322" s="101"/>
      <c r="L322" s="102"/>
      <c r="M322" s="102"/>
      <c r="N322" s="103"/>
      <c r="O322" s="104"/>
      <c r="P322" s="101"/>
      <c r="Q322" s="101"/>
      <c r="R322" s="101"/>
      <c r="S322" s="101"/>
      <c r="T322" s="101"/>
      <c r="U322" s="101"/>
      <c r="V322" s="101"/>
      <c r="W322" s="101"/>
      <c r="X322" s="101"/>
      <c r="Y322" s="101"/>
      <c r="Z322" s="101"/>
    </row>
    <row r="323" spans="1:26" ht="22.5" customHeight="1" x14ac:dyDescent="0.3">
      <c r="A323" s="101"/>
      <c r="B323" s="101"/>
      <c r="C323" s="101"/>
      <c r="D323" s="101"/>
      <c r="E323" s="101"/>
      <c r="F323" s="101"/>
      <c r="G323" s="101"/>
      <c r="H323" s="101"/>
      <c r="I323" s="101"/>
      <c r="J323" s="101"/>
      <c r="K323" s="101"/>
      <c r="L323" s="102"/>
      <c r="M323" s="102"/>
      <c r="N323" s="103"/>
      <c r="O323" s="104"/>
      <c r="P323" s="101"/>
      <c r="Q323" s="101"/>
      <c r="R323" s="101"/>
      <c r="S323" s="101"/>
      <c r="T323" s="101"/>
      <c r="U323" s="101"/>
      <c r="V323" s="101"/>
      <c r="W323" s="101"/>
      <c r="X323" s="101"/>
      <c r="Y323" s="101"/>
      <c r="Z323" s="101"/>
    </row>
    <row r="324" spans="1:26" ht="22.5" customHeight="1" x14ac:dyDescent="0.3">
      <c r="A324" s="101"/>
      <c r="B324" s="101"/>
      <c r="C324" s="101"/>
      <c r="D324" s="101"/>
      <c r="E324" s="101"/>
      <c r="F324" s="101"/>
      <c r="G324" s="101"/>
      <c r="H324" s="101"/>
      <c r="I324" s="101"/>
      <c r="J324" s="101"/>
      <c r="K324" s="101"/>
      <c r="L324" s="102"/>
      <c r="M324" s="102"/>
      <c r="N324" s="103"/>
      <c r="O324" s="104"/>
      <c r="P324" s="101"/>
      <c r="Q324" s="101"/>
      <c r="R324" s="101"/>
      <c r="S324" s="101"/>
      <c r="T324" s="101"/>
      <c r="U324" s="101"/>
      <c r="V324" s="101"/>
      <c r="W324" s="101"/>
      <c r="X324" s="101"/>
      <c r="Y324" s="101"/>
      <c r="Z324" s="101"/>
    </row>
    <row r="325" spans="1:26" ht="22.5" customHeight="1" x14ac:dyDescent="0.3">
      <c r="A325" s="101"/>
      <c r="B325" s="101"/>
      <c r="C325" s="101"/>
      <c r="D325" s="101"/>
      <c r="E325" s="101"/>
      <c r="F325" s="101"/>
      <c r="G325" s="101"/>
      <c r="H325" s="101"/>
      <c r="I325" s="101"/>
      <c r="J325" s="101"/>
      <c r="K325" s="101"/>
      <c r="L325" s="102"/>
      <c r="M325" s="102"/>
      <c r="N325" s="103"/>
      <c r="O325" s="104"/>
      <c r="P325" s="101"/>
      <c r="Q325" s="101"/>
      <c r="R325" s="101"/>
      <c r="S325" s="101"/>
      <c r="T325" s="101"/>
      <c r="U325" s="101"/>
      <c r="V325" s="101"/>
      <c r="W325" s="101"/>
      <c r="X325" s="101"/>
      <c r="Y325" s="101"/>
      <c r="Z325" s="101"/>
    </row>
    <row r="326" spans="1:26" ht="22.5" customHeight="1" x14ac:dyDescent="0.3">
      <c r="A326" s="101"/>
      <c r="B326" s="101"/>
      <c r="C326" s="101"/>
      <c r="D326" s="101"/>
      <c r="E326" s="101"/>
      <c r="F326" s="101"/>
      <c r="G326" s="101"/>
      <c r="H326" s="101"/>
      <c r="I326" s="101"/>
      <c r="J326" s="101"/>
      <c r="K326" s="101"/>
      <c r="L326" s="102"/>
      <c r="M326" s="102"/>
      <c r="N326" s="103"/>
      <c r="O326" s="104"/>
      <c r="P326" s="101"/>
      <c r="Q326" s="101"/>
      <c r="R326" s="101"/>
      <c r="S326" s="101"/>
      <c r="T326" s="101"/>
      <c r="U326" s="101"/>
      <c r="V326" s="101"/>
      <c r="W326" s="101"/>
      <c r="X326" s="101"/>
      <c r="Y326" s="101"/>
      <c r="Z326" s="101"/>
    </row>
    <row r="327" spans="1:26" ht="22.5" customHeight="1" x14ac:dyDescent="0.3">
      <c r="A327" s="101"/>
      <c r="B327" s="101"/>
      <c r="C327" s="101"/>
      <c r="D327" s="101"/>
      <c r="E327" s="101"/>
      <c r="F327" s="101"/>
      <c r="G327" s="101"/>
      <c r="H327" s="101"/>
      <c r="I327" s="101"/>
      <c r="J327" s="101"/>
      <c r="K327" s="101"/>
      <c r="L327" s="102"/>
      <c r="M327" s="102"/>
      <c r="N327" s="103"/>
      <c r="O327" s="104"/>
      <c r="P327" s="101"/>
      <c r="Q327" s="101"/>
      <c r="R327" s="101"/>
      <c r="S327" s="101"/>
      <c r="T327" s="101"/>
      <c r="U327" s="101"/>
      <c r="V327" s="101"/>
      <c r="W327" s="101"/>
      <c r="X327" s="101"/>
      <c r="Y327" s="101"/>
      <c r="Z327" s="101"/>
    </row>
    <row r="328" spans="1:26" ht="22.5" customHeight="1" x14ac:dyDescent="0.3">
      <c r="A328" s="101"/>
      <c r="B328" s="101"/>
      <c r="C328" s="101"/>
      <c r="D328" s="101"/>
      <c r="E328" s="101"/>
      <c r="F328" s="101"/>
      <c r="G328" s="101"/>
      <c r="H328" s="101"/>
      <c r="I328" s="101"/>
      <c r="J328" s="101"/>
      <c r="K328" s="101"/>
      <c r="L328" s="102"/>
      <c r="M328" s="102"/>
      <c r="N328" s="103"/>
      <c r="O328" s="104"/>
      <c r="P328" s="101"/>
      <c r="Q328" s="101"/>
      <c r="R328" s="101"/>
      <c r="S328" s="101"/>
      <c r="T328" s="101"/>
      <c r="U328" s="101"/>
      <c r="V328" s="101"/>
      <c r="W328" s="101"/>
      <c r="X328" s="101"/>
      <c r="Y328" s="101"/>
      <c r="Z328" s="101"/>
    </row>
    <row r="329" spans="1:26" ht="22.5" customHeight="1" x14ac:dyDescent="0.3">
      <c r="A329" s="101"/>
      <c r="B329" s="101"/>
      <c r="C329" s="101"/>
      <c r="D329" s="101"/>
      <c r="E329" s="101"/>
      <c r="F329" s="101"/>
      <c r="G329" s="101"/>
      <c r="H329" s="101"/>
      <c r="I329" s="101"/>
      <c r="J329" s="101"/>
      <c r="K329" s="101"/>
      <c r="L329" s="102"/>
      <c r="M329" s="102"/>
      <c r="N329" s="103"/>
      <c r="O329" s="104"/>
      <c r="P329" s="101"/>
      <c r="Q329" s="101"/>
      <c r="R329" s="101"/>
      <c r="S329" s="101"/>
      <c r="T329" s="101"/>
      <c r="U329" s="101"/>
      <c r="V329" s="101"/>
      <c r="W329" s="101"/>
      <c r="X329" s="101"/>
      <c r="Y329" s="101"/>
      <c r="Z329" s="101"/>
    </row>
    <row r="330" spans="1:26" ht="22.5" customHeight="1" x14ac:dyDescent="0.3">
      <c r="A330" s="101"/>
      <c r="B330" s="101"/>
      <c r="C330" s="101"/>
      <c r="D330" s="101"/>
      <c r="E330" s="101"/>
      <c r="F330" s="101"/>
      <c r="G330" s="101"/>
      <c r="H330" s="101"/>
      <c r="I330" s="101"/>
      <c r="J330" s="101"/>
      <c r="K330" s="101"/>
      <c r="L330" s="102"/>
      <c r="M330" s="102"/>
      <c r="N330" s="103"/>
      <c r="O330" s="104"/>
      <c r="P330" s="101"/>
      <c r="Q330" s="101"/>
      <c r="R330" s="101"/>
      <c r="S330" s="101"/>
      <c r="T330" s="101"/>
      <c r="U330" s="101"/>
      <c r="V330" s="101"/>
      <c r="W330" s="101"/>
      <c r="X330" s="101"/>
      <c r="Y330" s="101"/>
      <c r="Z330" s="101"/>
    </row>
    <row r="331" spans="1:26" ht="22.5" customHeight="1" x14ac:dyDescent="0.3">
      <c r="A331" s="101"/>
      <c r="B331" s="101"/>
      <c r="C331" s="101"/>
      <c r="D331" s="101"/>
      <c r="E331" s="101"/>
      <c r="F331" s="101"/>
      <c r="G331" s="101"/>
      <c r="H331" s="101"/>
      <c r="I331" s="101"/>
      <c r="J331" s="101"/>
      <c r="K331" s="101"/>
      <c r="L331" s="102"/>
      <c r="M331" s="102"/>
      <c r="N331" s="103"/>
      <c r="O331" s="104"/>
      <c r="P331" s="101"/>
      <c r="Q331" s="101"/>
      <c r="R331" s="101"/>
      <c r="S331" s="101"/>
      <c r="T331" s="101"/>
      <c r="U331" s="101"/>
      <c r="V331" s="101"/>
      <c r="W331" s="101"/>
      <c r="X331" s="101"/>
      <c r="Y331" s="101"/>
      <c r="Z331" s="101"/>
    </row>
    <row r="332" spans="1:26" ht="22.5" customHeight="1" x14ac:dyDescent="0.3">
      <c r="A332" s="101"/>
      <c r="B332" s="101"/>
      <c r="C332" s="101"/>
      <c r="D332" s="101"/>
      <c r="E332" s="101"/>
      <c r="F332" s="101"/>
      <c r="G332" s="101"/>
      <c r="H332" s="101"/>
      <c r="I332" s="101"/>
      <c r="J332" s="101"/>
      <c r="K332" s="101"/>
      <c r="L332" s="102"/>
      <c r="M332" s="102"/>
      <c r="N332" s="103"/>
      <c r="O332" s="104"/>
      <c r="P332" s="101"/>
      <c r="Q332" s="101"/>
      <c r="R332" s="101"/>
      <c r="S332" s="101"/>
      <c r="T332" s="101"/>
      <c r="U332" s="101"/>
      <c r="V332" s="101"/>
      <c r="W332" s="101"/>
      <c r="X332" s="101"/>
      <c r="Y332" s="101"/>
      <c r="Z332" s="101"/>
    </row>
    <row r="333" spans="1:26" ht="22.5" customHeight="1" x14ac:dyDescent="0.3">
      <c r="A333" s="101"/>
      <c r="B333" s="101"/>
      <c r="C333" s="101"/>
      <c r="D333" s="101"/>
      <c r="E333" s="101"/>
      <c r="F333" s="101"/>
      <c r="G333" s="101"/>
      <c r="H333" s="101"/>
      <c r="I333" s="101"/>
      <c r="J333" s="101"/>
      <c r="K333" s="101"/>
      <c r="L333" s="102"/>
      <c r="M333" s="102"/>
      <c r="N333" s="103"/>
      <c r="O333" s="104"/>
      <c r="P333" s="101"/>
      <c r="Q333" s="101"/>
      <c r="R333" s="101"/>
      <c r="S333" s="101"/>
      <c r="T333" s="101"/>
      <c r="U333" s="101"/>
      <c r="V333" s="101"/>
      <c r="W333" s="101"/>
      <c r="X333" s="101"/>
      <c r="Y333" s="101"/>
      <c r="Z333" s="101"/>
    </row>
    <row r="334" spans="1:26" ht="22.5" customHeight="1" x14ac:dyDescent="0.3">
      <c r="A334" s="101"/>
      <c r="B334" s="101"/>
      <c r="C334" s="101"/>
      <c r="D334" s="101"/>
      <c r="E334" s="101"/>
      <c r="F334" s="101"/>
      <c r="G334" s="101"/>
      <c r="H334" s="101"/>
      <c r="I334" s="101"/>
      <c r="J334" s="101"/>
      <c r="K334" s="101"/>
      <c r="L334" s="102"/>
      <c r="M334" s="102"/>
      <c r="N334" s="103"/>
      <c r="O334" s="104"/>
      <c r="P334" s="101"/>
      <c r="Q334" s="101"/>
      <c r="R334" s="101"/>
      <c r="S334" s="101"/>
      <c r="T334" s="101"/>
      <c r="U334" s="101"/>
      <c r="V334" s="101"/>
      <c r="W334" s="101"/>
      <c r="X334" s="101"/>
      <c r="Y334" s="101"/>
      <c r="Z334" s="101"/>
    </row>
    <row r="335" spans="1:26" ht="22.5" customHeight="1" x14ac:dyDescent="0.3">
      <c r="A335" s="101"/>
      <c r="B335" s="101"/>
      <c r="C335" s="101"/>
      <c r="D335" s="101"/>
      <c r="E335" s="101"/>
      <c r="F335" s="101"/>
      <c r="G335" s="101"/>
      <c r="H335" s="101"/>
      <c r="I335" s="101"/>
      <c r="J335" s="101"/>
      <c r="K335" s="101"/>
      <c r="L335" s="102"/>
      <c r="M335" s="102"/>
      <c r="N335" s="103"/>
      <c r="O335" s="104"/>
      <c r="P335" s="101"/>
      <c r="Q335" s="101"/>
      <c r="R335" s="101"/>
      <c r="S335" s="101"/>
      <c r="T335" s="101"/>
      <c r="U335" s="101"/>
      <c r="V335" s="101"/>
      <c r="W335" s="101"/>
      <c r="X335" s="101"/>
      <c r="Y335" s="101"/>
      <c r="Z335" s="101"/>
    </row>
    <row r="336" spans="1:26" ht="22.5" customHeight="1" x14ac:dyDescent="0.3">
      <c r="A336" s="101"/>
      <c r="B336" s="101"/>
      <c r="C336" s="101"/>
      <c r="D336" s="101"/>
      <c r="E336" s="101"/>
      <c r="F336" s="101"/>
      <c r="G336" s="101"/>
      <c r="H336" s="101"/>
      <c r="I336" s="101"/>
      <c r="J336" s="101"/>
      <c r="K336" s="101"/>
      <c r="L336" s="102"/>
      <c r="M336" s="102"/>
      <c r="N336" s="103"/>
      <c r="O336" s="104"/>
      <c r="P336" s="101"/>
      <c r="Q336" s="101"/>
      <c r="R336" s="101"/>
      <c r="S336" s="101"/>
      <c r="T336" s="101"/>
      <c r="U336" s="101"/>
      <c r="V336" s="101"/>
      <c r="W336" s="101"/>
      <c r="X336" s="101"/>
      <c r="Y336" s="101"/>
      <c r="Z336" s="101"/>
    </row>
    <row r="337" spans="1:26" ht="22.5" customHeight="1" x14ac:dyDescent="0.3">
      <c r="A337" s="101"/>
      <c r="B337" s="101"/>
      <c r="C337" s="101"/>
      <c r="D337" s="101"/>
      <c r="E337" s="101"/>
      <c r="F337" s="101"/>
      <c r="G337" s="101"/>
      <c r="H337" s="101"/>
      <c r="I337" s="101"/>
      <c r="J337" s="101"/>
      <c r="K337" s="101"/>
      <c r="L337" s="102"/>
      <c r="M337" s="102"/>
      <c r="N337" s="103"/>
      <c r="O337" s="104"/>
      <c r="P337" s="101"/>
      <c r="Q337" s="101"/>
      <c r="R337" s="101"/>
      <c r="S337" s="101"/>
      <c r="T337" s="101"/>
      <c r="U337" s="101"/>
      <c r="V337" s="101"/>
      <c r="W337" s="101"/>
      <c r="X337" s="101"/>
      <c r="Y337" s="101"/>
      <c r="Z337" s="101"/>
    </row>
    <row r="338" spans="1:26" ht="22.5" customHeight="1" x14ac:dyDescent="0.3">
      <c r="A338" s="101"/>
      <c r="B338" s="101"/>
      <c r="C338" s="101"/>
      <c r="D338" s="101"/>
      <c r="E338" s="101"/>
      <c r="F338" s="101"/>
      <c r="G338" s="101"/>
      <c r="H338" s="101"/>
      <c r="I338" s="101"/>
      <c r="J338" s="101"/>
      <c r="K338" s="101"/>
      <c r="L338" s="102"/>
      <c r="M338" s="102"/>
      <c r="N338" s="103"/>
      <c r="O338" s="104"/>
      <c r="P338" s="101"/>
      <c r="Q338" s="101"/>
      <c r="R338" s="101"/>
      <c r="S338" s="101"/>
      <c r="T338" s="101"/>
      <c r="U338" s="101"/>
      <c r="V338" s="101"/>
      <c r="W338" s="101"/>
      <c r="X338" s="101"/>
      <c r="Y338" s="101"/>
      <c r="Z338" s="101"/>
    </row>
    <row r="339" spans="1:26" ht="22.5" customHeight="1" x14ac:dyDescent="0.3">
      <c r="A339" s="101"/>
      <c r="B339" s="101"/>
      <c r="C339" s="101"/>
      <c r="D339" s="101"/>
      <c r="E339" s="101"/>
      <c r="F339" s="101"/>
      <c r="G339" s="101"/>
      <c r="H339" s="101"/>
      <c r="I339" s="101"/>
      <c r="J339" s="101"/>
      <c r="K339" s="101"/>
      <c r="L339" s="102"/>
      <c r="M339" s="102"/>
      <c r="N339" s="103"/>
      <c r="O339" s="104"/>
      <c r="P339" s="101"/>
      <c r="Q339" s="101"/>
      <c r="R339" s="101"/>
      <c r="S339" s="101"/>
      <c r="T339" s="101"/>
      <c r="U339" s="101"/>
      <c r="V339" s="101"/>
      <c r="W339" s="101"/>
      <c r="X339" s="101"/>
      <c r="Y339" s="101"/>
      <c r="Z339" s="101"/>
    </row>
    <row r="340" spans="1:26" ht="15.75" customHeight="1" x14ac:dyDescent="0.3">
      <c r="A340" s="101"/>
      <c r="B340" s="101"/>
      <c r="C340" s="101"/>
      <c r="D340" s="101"/>
      <c r="E340" s="101"/>
      <c r="F340" s="101"/>
      <c r="G340" s="101"/>
      <c r="H340" s="101"/>
      <c r="I340" s="101"/>
      <c r="J340" s="101"/>
      <c r="K340" s="101"/>
      <c r="L340" s="102"/>
      <c r="M340" s="102"/>
      <c r="N340" s="103"/>
      <c r="O340" s="104"/>
      <c r="P340" s="101"/>
      <c r="Q340" s="101"/>
      <c r="R340" s="101"/>
      <c r="S340" s="101"/>
      <c r="T340" s="101"/>
      <c r="U340" s="101"/>
      <c r="V340" s="101"/>
      <c r="W340" s="101"/>
      <c r="X340" s="101"/>
      <c r="Y340" s="101"/>
      <c r="Z340" s="101"/>
    </row>
    <row r="341" spans="1:26" ht="15.75" customHeight="1" x14ac:dyDescent="0.3">
      <c r="A341" s="101"/>
      <c r="B341" s="101"/>
      <c r="C341" s="101"/>
      <c r="D341" s="101"/>
      <c r="E341" s="101"/>
      <c r="F341" s="101"/>
      <c r="G341" s="101"/>
      <c r="H341" s="101"/>
      <c r="I341" s="101"/>
      <c r="J341" s="101"/>
      <c r="K341" s="101"/>
      <c r="L341" s="102"/>
      <c r="M341" s="102"/>
      <c r="N341" s="103"/>
      <c r="O341" s="104"/>
      <c r="P341" s="101"/>
      <c r="Q341" s="101"/>
      <c r="R341" s="101"/>
      <c r="S341" s="101"/>
      <c r="T341" s="101"/>
      <c r="U341" s="101"/>
      <c r="V341" s="101"/>
      <c r="W341" s="101"/>
      <c r="X341" s="101"/>
      <c r="Y341" s="101"/>
      <c r="Z341" s="101"/>
    </row>
    <row r="342" spans="1:26" ht="15.75" customHeight="1" x14ac:dyDescent="0.3">
      <c r="A342" s="101"/>
      <c r="B342" s="101"/>
      <c r="C342" s="101"/>
      <c r="D342" s="101"/>
      <c r="E342" s="101"/>
      <c r="F342" s="101"/>
      <c r="G342" s="101"/>
      <c r="H342" s="101"/>
      <c r="I342" s="101"/>
      <c r="J342" s="101"/>
      <c r="K342" s="101"/>
      <c r="L342" s="102"/>
      <c r="M342" s="102"/>
      <c r="N342" s="103"/>
      <c r="O342" s="104"/>
      <c r="P342" s="101"/>
      <c r="Q342" s="101"/>
      <c r="R342" s="101"/>
      <c r="S342" s="101"/>
      <c r="T342" s="101"/>
      <c r="U342" s="101"/>
      <c r="V342" s="101"/>
      <c r="W342" s="101"/>
      <c r="X342" s="101"/>
      <c r="Y342" s="101"/>
      <c r="Z342" s="101"/>
    </row>
    <row r="343" spans="1:26" ht="15.75" customHeight="1" x14ac:dyDescent="0.3">
      <c r="A343" s="101"/>
      <c r="B343" s="101"/>
      <c r="C343" s="101"/>
      <c r="D343" s="101"/>
      <c r="E343" s="101"/>
      <c r="F343" s="101"/>
      <c r="G343" s="101"/>
      <c r="H343" s="101"/>
      <c r="I343" s="101"/>
      <c r="J343" s="101"/>
      <c r="K343" s="101"/>
      <c r="L343" s="102"/>
      <c r="M343" s="102"/>
      <c r="N343" s="103"/>
      <c r="O343" s="104"/>
      <c r="P343" s="101"/>
      <c r="Q343" s="101"/>
      <c r="R343" s="101"/>
      <c r="S343" s="101"/>
      <c r="T343" s="101"/>
      <c r="U343" s="101"/>
      <c r="V343" s="101"/>
      <c r="W343" s="101"/>
      <c r="X343" s="101"/>
      <c r="Y343" s="101"/>
      <c r="Z343" s="101"/>
    </row>
    <row r="344" spans="1:26" ht="15.75" customHeight="1" x14ac:dyDescent="0.3">
      <c r="A344" s="101"/>
      <c r="B344" s="101"/>
      <c r="C344" s="101"/>
      <c r="D344" s="101"/>
      <c r="E344" s="101"/>
      <c r="F344" s="101"/>
      <c r="G344" s="101"/>
      <c r="H344" s="101"/>
      <c r="I344" s="101"/>
      <c r="J344" s="101"/>
      <c r="K344" s="101"/>
      <c r="L344" s="102"/>
      <c r="M344" s="102"/>
      <c r="N344" s="103"/>
      <c r="O344" s="104"/>
      <c r="P344" s="101"/>
      <c r="Q344" s="101"/>
      <c r="R344" s="101"/>
      <c r="S344" s="101"/>
      <c r="T344" s="101"/>
      <c r="U344" s="101"/>
      <c r="V344" s="101"/>
      <c r="W344" s="101"/>
      <c r="X344" s="101"/>
      <c r="Y344" s="101"/>
      <c r="Z344" s="101"/>
    </row>
    <row r="345" spans="1:26" ht="15.75" customHeight="1" x14ac:dyDescent="0.3">
      <c r="A345" s="101"/>
      <c r="B345" s="101"/>
      <c r="C345" s="101"/>
      <c r="D345" s="101"/>
      <c r="E345" s="101"/>
      <c r="F345" s="101"/>
      <c r="G345" s="101"/>
      <c r="H345" s="101"/>
      <c r="I345" s="101"/>
      <c r="J345" s="101"/>
      <c r="K345" s="101"/>
      <c r="L345" s="102"/>
      <c r="M345" s="102"/>
      <c r="N345" s="103"/>
      <c r="O345" s="104"/>
      <c r="P345" s="101"/>
      <c r="Q345" s="101"/>
      <c r="R345" s="101"/>
      <c r="S345" s="101"/>
      <c r="T345" s="101"/>
      <c r="U345" s="101"/>
      <c r="V345" s="101"/>
      <c r="W345" s="101"/>
      <c r="X345" s="101"/>
      <c r="Y345" s="101"/>
      <c r="Z345" s="101"/>
    </row>
    <row r="346" spans="1:26" ht="15.75" customHeight="1" x14ac:dyDescent="0.3">
      <c r="A346" s="101"/>
      <c r="B346" s="101"/>
      <c r="C346" s="101"/>
      <c r="D346" s="101"/>
      <c r="E346" s="101"/>
      <c r="F346" s="101"/>
      <c r="G346" s="101"/>
      <c r="H346" s="101"/>
      <c r="I346" s="101"/>
      <c r="J346" s="101"/>
      <c r="K346" s="101"/>
      <c r="L346" s="102"/>
      <c r="M346" s="102"/>
      <c r="N346" s="103"/>
      <c r="O346" s="104"/>
      <c r="P346" s="101"/>
      <c r="Q346" s="101"/>
      <c r="R346" s="101"/>
      <c r="S346" s="101"/>
      <c r="T346" s="101"/>
      <c r="U346" s="101"/>
      <c r="V346" s="101"/>
      <c r="W346" s="101"/>
      <c r="X346" s="101"/>
      <c r="Y346" s="101"/>
      <c r="Z346" s="101"/>
    </row>
    <row r="347" spans="1:26" ht="15.75" customHeight="1" x14ac:dyDescent="0.3">
      <c r="A347" s="101"/>
      <c r="B347" s="101"/>
      <c r="C347" s="101"/>
      <c r="D347" s="101"/>
      <c r="E347" s="101"/>
      <c r="F347" s="101"/>
      <c r="G347" s="101"/>
      <c r="H347" s="101"/>
      <c r="I347" s="101"/>
      <c r="J347" s="101"/>
      <c r="K347" s="101"/>
      <c r="L347" s="102"/>
      <c r="M347" s="102"/>
      <c r="N347" s="103"/>
      <c r="O347" s="104"/>
      <c r="P347" s="101"/>
      <c r="Q347" s="101"/>
      <c r="R347" s="101"/>
      <c r="S347" s="101"/>
      <c r="T347" s="101"/>
      <c r="U347" s="101"/>
      <c r="V347" s="101"/>
      <c r="W347" s="101"/>
      <c r="X347" s="101"/>
      <c r="Y347" s="101"/>
      <c r="Z347" s="101"/>
    </row>
    <row r="348" spans="1:26" ht="15.75" customHeight="1" x14ac:dyDescent="0.3">
      <c r="A348" s="101"/>
      <c r="B348" s="101"/>
      <c r="C348" s="101"/>
      <c r="D348" s="101"/>
      <c r="E348" s="101"/>
      <c r="F348" s="101"/>
      <c r="G348" s="101"/>
      <c r="H348" s="101"/>
      <c r="I348" s="101"/>
      <c r="J348" s="101"/>
      <c r="K348" s="101"/>
      <c r="L348" s="102"/>
      <c r="M348" s="102"/>
      <c r="N348" s="103"/>
      <c r="O348" s="104"/>
      <c r="P348" s="101"/>
      <c r="Q348" s="101"/>
      <c r="R348" s="101"/>
      <c r="S348" s="101"/>
      <c r="T348" s="101"/>
      <c r="U348" s="101"/>
      <c r="V348" s="101"/>
      <c r="W348" s="101"/>
      <c r="X348" s="101"/>
      <c r="Y348" s="101"/>
      <c r="Z348" s="101"/>
    </row>
    <row r="349" spans="1:26" ht="15.75" customHeight="1" x14ac:dyDescent="0.3">
      <c r="A349" s="101"/>
      <c r="B349" s="101"/>
      <c r="C349" s="101"/>
      <c r="D349" s="101"/>
      <c r="E349" s="101"/>
      <c r="F349" s="101"/>
      <c r="G349" s="101"/>
      <c r="H349" s="101"/>
      <c r="I349" s="101"/>
      <c r="J349" s="101"/>
      <c r="K349" s="101"/>
      <c r="L349" s="102"/>
      <c r="M349" s="102"/>
      <c r="N349" s="103"/>
      <c r="O349" s="104"/>
      <c r="P349" s="101"/>
      <c r="Q349" s="101"/>
      <c r="R349" s="101"/>
      <c r="S349" s="101"/>
      <c r="T349" s="101"/>
      <c r="U349" s="101"/>
      <c r="V349" s="101"/>
      <c r="W349" s="101"/>
      <c r="X349" s="101"/>
      <c r="Y349" s="101"/>
      <c r="Z349" s="101"/>
    </row>
    <row r="350" spans="1:26" ht="15.75" customHeight="1" x14ac:dyDescent="0.3">
      <c r="A350" s="101"/>
      <c r="B350" s="101"/>
      <c r="C350" s="101"/>
      <c r="D350" s="101"/>
      <c r="E350" s="101"/>
      <c r="F350" s="101"/>
      <c r="G350" s="101"/>
      <c r="H350" s="101"/>
      <c r="I350" s="101"/>
      <c r="J350" s="101"/>
      <c r="K350" s="101"/>
      <c r="L350" s="102"/>
      <c r="M350" s="102"/>
      <c r="N350" s="103"/>
      <c r="O350" s="104"/>
      <c r="P350" s="101"/>
      <c r="Q350" s="101"/>
      <c r="R350" s="101"/>
      <c r="S350" s="101"/>
      <c r="T350" s="101"/>
      <c r="U350" s="101"/>
      <c r="V350" s="101"/>
      <c r="W350" s="101"/>
      <c r="X350" s="101"/>
      <c r="Y350" s="101"/>
      <c r="Z350" s="101"/>
    </row>
    <row r="351" spans="1:26" ht="15.75" customHeight="1" x14ac:dyDescent="0.3">
      <c r="A351" s="101"/>
      <c r="B351" s="101"/>
      <c r="C351" s="101"/>
      <c r="D351" s="101"/>
      <c r="E351" s="101"/>
      <c r="F351" s="101"/>
      <c r="G351" s="101"/>
      <c r="H351" s="101"/>
      <c r="I351" s="101"/>
      <c r="J351" s="101"/>
      <c r="K351" s="101"/>
      <c r="L351" s="102"/>
      <c r="M351" s="102"/>
      <c r="N351" s="103"/>
      <c r="O351" s="104"/>
      <c r="P351" s="101"/>
      <c r="Q351" s="101"/>
      <c r="R351" s="101"/>
      <c r="S351" s="101"/>
      <c r="T351" s="101"/>
      <c r="U351" s="101"/>
      <c r="V351" s="101"/>
      <c r="W351" s="101"/>
      <c r="X351" s="101"/>
      <c r="Y351" s="101"/>
      <c r="Z351" s="101"/>
    </row>
    <row r="352" spans="1:26" ht="15.75" customHeight="1" x14ac:dyDescent="0.3">
      <c r="A352" s="101"/>
      <c r="B352" s="101"/>
      <c r="C352" s="101"/>
      <c r="D352" s="101"/>
      <c r="E352" s="101"/>
      <c r="F352" s="101"/>
      <c r="G352" s="101"/>
      <c r="H352" s="101"/>
      <c r="I352" s="101"/>
      <c r="J352" s="101"/>
      <c r="K352" s="101"/>
      <c r="L352" s="102"/>
      <c r="M352" s="102"/>
      <c r="N352" s="103"/>
      <c r="O352" s="104"/>
      <c r="P352" s="101"/>
      <c r="Q352" s="101"/>
      <c r="R352" s="101"/>
      <c r="S352" s="101"/>
      <c r="T352" s="101"/>
      <c r="U352" s="101"/>
      <c r="V352" s="101"/>
      <c r="W352" s="101"/>
      <c r="X352" s="101"/>
      <c r="Y352" s="101"/>
      <c r="Z352" s="101"/>
    </row>
    <row r="353" spans="1:26" ht="15.75" customHeight="1" x14ac:dyDescent="0.3">
      <c r="A353" s="101"/>
      <c r="B353" s="101"/>
      <c r="C353" s="101"/>
      <c r="D353" s="101"/>
      <c r="E353" s="101"/>
      <c r="F353" s="101"/>
      <c r="G353" s="101"/>
      <c r="H353" s="101"/>
      <c r="I353" s="101"/>
      <c r="J353" s="101"/>
      <c r="K353" s="101"/>
      <c r="L353" s="102"/>
      <c r="M353" s="102"/>
      <c r="N353" s="103"/>
      <c r="O353" s="104"/>
      <c r="P353" s="101"/>
      <c r="Q353" s="101"/>
      <c r="R353" s="101"/>
      <c r="S353" s="101"/>
      <c r="T353" s="101"/>
      <c r="U353" s="101"/>
      <c r="V353" s="101"/>
      <c r="W353" s="101"/>
      <c r="X353" s="101"/>
      <c r="Y353" s="101"/>
      <c r="Z353" s="101"/>
    </row>
    <row r="354" spans="1:26" ht="15.75" customHeight="1" x14ac:dyDescent="0.3">
      <c r="A354" s="101"/>
      <c r="B354" s="101"/>
      <c r="C354" s="101"/>
      <c r="D354" s="101"/>
      <c r="E354" s="101"/>
      <c r="F354" s="101"/>
      <c r="G354" s="101"/>
      <c r="H354" s="101"/>
      <c r="I354" s="101"/>
      <c r="J354" s="101"/>
      <c r="K354" s="101"/>
      <c r="L354" s="102"/>
      <c r="M354" s="102"/>
      <c r="N354" s="103"/>
      <c r="O354" s="104"/>
      <c r="P354" s="101"/>
      <c r="Q354" s="101"/>
      <c r="R354" s="101"/>
      <c r="S354" s="101"/>
      <c r="T354" s="101"/>
      <c r="U354" s="101"/>
      <c r="V354" s="101"/>
      <c r="W354" s="101"/>
      <c r="X354" s="101"/>
      <c r="Y354" s="101"/>
      <c r="Z354" s="101"/>
    </row>
    <row r="355" spans="1:26" ht="15.75" customHeight="1" x14ac:dyDescent="0.3">
      <c r="A355" s="101"/>
      <c r="B355" s="101"/>
      <c r="C355" s="101"/>
      <c r="D355" s="101"/>
      <c r="E355" s="101"/>
      <c r="F355" s="101"/>
      <c r="G355" s="101"/>
      <c r="H355" s="101"/>
      <c r="I355" s="101"/>
      <c r="J355" s="101"/>
      <c r="K355" s="101"/>
      <c r="L355" s="102"/>
      <c r="M355" s="102"/>
      <c r="N355" s="103"/>
      <c r="O355" s="104"/>
      <c r="P355" s="101"/>
      <c r="Q355" s="101"/>
      <c r="R355" s="101"/>
      <c r="S355" s="101"/>
      <c r="T355" s="101"/>
      <c r="U355" s="101"/>
      <c r="V355" s="101"/>
      <c r="W355" s="101"/>
      <c r="X355" s="101"/>
      <c r="Y355" s="101"/>
      <c r="Z355" s="101"/>
    </row>
    <row r="356" spans="1:26" ht="15.75" customHeight="1" x14ac:dyDescent="0.3">
      <c r="A356" s="101"/>
      <c r="B356" s="101"/>
      <c r="C356" s="101"/>
      <c r="D356" s="101"/>
      <c r="E356" s="101"/>
      <c r="F356" s="101"/>
      <c r="G356" s="101"/>
      <c r="H356" s="101"/>
      <c r="I356" s="101"/>
      <c r="J356" s="101"/>
      <c r="K356" s="101"/>
      <c r="L356" s="102"/>
      <c r="M356" s="102"/>
      <c r="N356" s="103"/>
      <c r="O356" s="104"/>
      <c r="P356" s="101"/>
      <c r="Q356" s="101"/>
      <c r="R356" s="101"/>
      <c r="S356" s="101"/>
      <c r="T356" s="101"/>
      <c r="U356" s="101"/>
      <c r="V356" s="101"/>
      <c r="W356" s="101"/>
      <c r="X356" s="101"/>
      <c r="Y356" s="101"/>
      <c r="Z356" s="101"/>
    </row>
    <row r="357" spans="1:26" ht="15.75" customHeight="1" x14ac:dyDescent="0.3">
      <c r="A357" s="101"/>
      <c r="B357" s="101"/>
      <c r="C357" s="101"/>
      <c r="D357" s="101"/>
      <c r="E357" s="101"/>
      <c r="F357" s="101"/>
      <c r="G357" s="101"/>
      <c r="H357" s="101"/>
      <c r="I357" s="101"/>
      <c r="J357" s="101"/>
      <c r="K357" s="101"/>
      <c r="L357" s="102"/>
      <c r="M357" s="102"/>
      <c r="N357" s="103"/>
      <c r="O357" s="104"/>
      <c r="P357" s="101"/>
      <c r="Q357" s="101"/>
      <c r="R357" s="101"/>
      <c r="S357" s="101"/>
      <c r="T357" s="101"/>
      <c r="U357" s="101"/>
      <c r="V357" s="101"/>
      <c r="W357" s="101"/>
      <c r="X357" s="101"/>
      <c r="Y357" s="101"/>
      <c r="Z357" s="101"/>
    </row>
    <row r="358" spans="1:26" ht="15.75" customHeight="1" x14ac:dyDescent="0.3">
      <c r="A358" s="101"/>
      <c r="B358" s="101"/>
      <c r="C358" s="101"/>
      <c r="D358" s="101"/>
      <c r="E358" s="101"/>
      <c r="F358" s="101"/>
      <c r="G358" s="101"/>
      <c r="H358" s="101"/>
      <c r="I358" s="101"/>
      <c r="J358" s="101"/>
      <c r="K358" s="101"/>
      <c r="L358" s="102"/>
      <c r="M358" s="102"/>
      <c r="N358" s="103"/>
      <c r="O358" s="104"/>
      <c r="P358" s="101"/>
      <c r="Q358" s="101"/>
      <c r="R358" s="101"/>
      <c r="S358" s="101"/>
      <c r="T358" s="101"/>
      <c r="U358" s="101"/>
      <c r="V358" s="101"/>
      <c r="W358" s="101"/>
      <c r="X358" s="101"/>
      <c r="Y358" s="101"/>
      <c r="Z358" s="101"/>
    </row>
    <row r="359" spans="1:26" ht="15.75" customHeight="1" x14ac:dyDescent="0.3">
      <c r="A359" s="101"/>
      <c r="B359" s="101"/>
      <c r="C359" s="101"/>
      <c r="D359" s="101"/>
      <c r="E359" s="101"/>
      <c r="F359" s="101"/>
      <c r="G359" s="101"/>
      <c r="H359" s="101"/>
      <c r="I359" s="101"/>
      <c r="J359" s="101"/>
      <c r="K359" s="101"/>
      <c r="L359" s="102"/>
      <c r="M359" s="102"/>
      <c r="N359" s="103"/>
      <c r="O359" s="104"/>
      <c r="P359" s="101"/>
      <c r="Q359" s="101"/>
      <c r="R359" s="101"/>
      <c r="S359" s="101"/>
      <c r="T359" s="101"/>
      <c r="U359" s="101"/>
      <c r="V359" s="101"/>
      <c r="W359" s="101"/>
      <c r="X359" s="101"/>
      <c r="Y359" s="101"/>
      <c r="Z359" s="101"/>
    </row>
    <row r="360" spans="1:26" ht="15.75" customHeight="1" x14ac:dyDescent="0.3">
      <c r="A360" s="101"/>
      <c r="B360" s="101"/>
      <c r="C360" s="101"/>
      <c r="D360" s="101"/>
      <c r="E360" s="101"/>
      <c r="F360" s="101"/>
      <c r="G360" s="101"/>
      <c r="H360" s="101"/>
      <c r="I360" s="101"/>
      <c r="J360" s="101"/>
      <c r="K360" s="101"/>
      <c r="L360" s="102"/>
      <c r="M360" s="102"/>
      <c r="N360" s="103"/>
      <c r="O360" s="104"/>
      <c r="P360" s="101"/>
      <c r="Q360" s="101"/>
      <c r="R360" s="101"/>
      <c r="S360" s="101"/>
      <c r="T360" s="101"/>
      <c r="U360" s="101"/>
      <c r="V360" s="101"/>
      <c r="W360" s="101"/>
      <c r="X360" s="101"/>
      <c r="Y360" s="101"/>
      <c r="Z360" s="101"/>
    </row>
    <row r="361" spans="1:26" ht="15.75" customHeight="1" x14ac:dyDescent="0.3">
      <c r="A361" s="101"/>
      <c r="B361" s="101"/>
      <c r="C361" s="101"/>
      <c r="D361" s="101"/>
      <c r="E361" s="101"/>
      <c r="F361" s="101"/>
      <c r="G361" s="101"/>
      <c r="H361" s="101"/>
      <c r="I361" s="101"/>
      <c r="J361" s="101"/>
      <c r="K361" s="101"/>
      <c r="L361" s="102"/>
      <c r="M361" s="102"/>
      <c r="N361" s="103"/>
      <c r="O361" s="104"/>
      <c r="P361" s="101"/>
      <c r="Q361" s="101"/>
      <c r="R361" s="101"/>
      <c r="S361" s="101"/>
      <c r="T361" s="101"/>
      <c r="U361" s="101"/>
      <c r="V361" s="101"/>
      <c r="W361" s="101"/>
      <c r="X361" s="101"/>
      <c r="Y361" s="101"/>
      <c r="Z361" s="101"/>
    </row>
    <row r="362" spans="1:26" ht="15.75" customHeight="1" x14ac:dyDescent="0.3">
      <c r="A362" s="101"/>
      <c r="B362" s="101"/>
      <c r="C362" s="101"/>
      <c r="D362" s="101"/>
      <c r="E362" s="101"/>
      <c r="F362" s="101"/>
      <c r="G362" s="101"/>
      <c r="H362" s="101"/>
      <c r="I362" s="101"/>
      <c r="J362" s="101"/>
      <c r="K362" s="101"/>
      <c r="L362" s="102"/>
      <c r="M362" s="102"/>
      <c r="N362" s="103"/>
      <c r="O362" s="104"/>
      <c r="P362" s="101"/>
      <c r="Q362" s="101"/>
      <c r="R362" s="101"/>
      <c r="S362" s="101"/>
      <c r="T362" s="101"/>
      <c r="U362" s="101"/>
      <c r="V362" s="101"/>
      <c r="W362" s="101"/>
      <c r="X362" s="101"/>
      <c r="Y362" s="101"/>
      <c r="Z362" s="101"/>
    </row>
    <row r="363" spans="1:26" ht="15.75" customHeight="1" x14ac:dyDescent="0.3">
      <c r="A363" s="101"/>
      <c r="B363" s="101"/>
      <c r="C363" s="101"/>
      <c r="D363" s="101"/>
      <c r="E363" s="101"/>
      <c r="F363" s="101"/>
      <c r="G363" s="101"/>
      <c r="H363" s="101"/>
      <c r="I363" s="101"/>
      <c r="J363" s="101"/>
      <c r="K363" s="101"/>
      <c r="L363" s="102"/>
      <c r="M363" s="102"/>
      <c r="N363" s="103"/>
      <c r="O363" s="104"/>
      <c r="P363" s="101"/>
      <c r="Q363" s="101"/>
      <c r="R363" s="101"/>
      <c r="S363" s="101"/>
      <c r="T363" s="101"/>
      <c r="U363" s="101"/>
      <c r="V363" s="101"/>
      <c r="W363" s="101"/>
      <c r="X363" s="101"/>
      <c r="Y363" s="101"/>
      <c r="Z363" s="101"/>
    </row>
    <row r="364" spans="1:26" ht="15.75" customHeight="1" x14ac:dyDescent="0.3">
      <c r="A364" s="101"/>
      <c r="B364" s="101"/>
      <c r="C364" s="101"/>
      <c r="D364" s="101"/>
      <c r="E364" s="101"/>
      <c r="F364" s="101"/>
      <c r="G364" s="101"/>
      <c r="H364" s="101"/>
      <c r="I364" s="101"/>
      <c r="J364" s="101"/>
      <c r="K364" s="101"/>
      <c r="L364" s="102"/>
      <c r="M364" s="102"/>
      <c r="N364" s="103"/>
      <c r="O364" s="104"/>
      <c r="P364" s="101"/>
      <c r="Q364" s="101"/>
      <c r="R364" s="101"/>
      <c r="S364" s="101"/>
      <c r="T364" s="101"/>
      <c r="U364" s="101"/>
      <c r="V364" s="101"/>
      <c r="W364" s="101"/>
      <c r="X364" s="101"/>
      <c r="Y364" s="101"/>
      <c r="Z364" s="101"/>
    </row>
    <row r="365" spans="1:26" ht="15.75" customHeight="1" x14ac:dyDescent="0.3">
      <c r="A365" s="101"/>
      <c r="B365" s="101"/>
      <c r="C365" s="101"/>
      <c r="D365" s="101"/>
      <c r="E365" s="101"/>
      <c r="F365" s="101"/>
      <c r="G365" s="101"/>
      <c r="H365" s="101"/>
      <c r="I365" s="101"/>
      <c r="J365" s="101"/>
      <c r="K365" s="101"/>
      <c r="L365" s="102"/>
      <c r="M365" s="102"/>
      <c r="N365" s="103"/>
      <c r="O365" s="104"/>
      <c r="P365" s="101"/>
      <c r="Q365" s="101"/>
      <c r="R365" s="101"/>
      <c r="S365" s="101"/>
      <c r="T365" s="101"/>
      <c r="U365" s="101"/>
      <c r="V365" s="101"/>
      <c r="W365" s="101"/>
      <c r="X365" s="101"/>
      <c r="Y365" s="101"/>
      <c r="Z365" s="101"/>
    </row>
    <row r="366" spans="1:26" ht="15.75" customHeight="1" x14ac:dyDescent="0.3">
      <c r="A366" s="101"/>
      <c r="B366" s="101"/>
      <c r="C366" s="101"/>
      <c r="D366" s="101"/>
      <c r="E366" s="101"/>
      <c r="F366" s="101"/>
      <c r="G366" s="101"/>
      <c r="H366" s="101"/>
      <c r="I366" s="101"/>
      <c r="J366" s="101"/>
      <c r="K366" s="101"/>
      <c r="L366" s="102"/>
      <c r="M366" s="102"/>
      <c r="N366" s="103"/>
      <c r="O366" s="104"/>
      <c r="P366" s="101"/>
      <c r="Q366" s="101"/>
      <c r="R366" s="101"/>
      <c r="S366" s="101"/>
      <c r="T366" s="101"/>
      <c r="U366" s="101"/>
      <c r="V366" s="101"/>
      <c r="W366" s="101"/>
      <c r="X366" s="101"/>
      <c r="Y366" s="101"/>
      <c r="Z366" s="101"/>
    </row>
    <row r="367" spans="1:26" ht="15.75" customHeight="1" x14ac:dyDescent="0.3">
      <c r="A367" s="101"/>
      <c r="B367" s="101"/>
      <c r="C367" s="101"/>
      <c r="D367" s="101"/>
      <c r="E367" s="101"/>
      <c r="F367" s="101"/>
      <c r="G367" s="101"/>
      <c r="H367" s="101"/>
      <c r="I367" s="101"/>
      <c r="J367" s="101"/>
      <c r="K367" s="101"/>
      <c r="L367" s="102"/>
      <c r="M367" s="102"/>
      <c r="N367" s="103"/>
      <c r="O367" s="104"/>
      <c r="P367" s="101"/>
      <c r="Q367" s="101"/>
      <c r="R367" s="101"/>
      <c r="S367" s="101"/>
      <c r="T367" s="101"/>
      <c r="U367" s="101"/>
      <c r="V367" s="101"/>
      <c r="W367" s="101"/>
      <c r="X367" s="101"/>
      <c r="Y367" s="101"/>
      <c r="Z367" s="101"/>
    </row>
    <row r="368" spans="1:26" ht="15.75" customHeight="1" x14ac:dyDescent="0.3">
      <c r="A368" s="101"/>
      <c r="B368" s="101"/>
      <c r="C368" s="101"/>
      <c r="D368" s="101"/>
      <c r="E368" s="101"/>
      <c r="F368" s="101"/>
      <c r="G368" s="101"/>
      <c r="H368" s="101"/>
      <c r="I368" s="101"/>
      <c r="J368" s="101"/>
      <c r="K368" s="101"/>
      <c r="L368" s="102"/>
      <c r="M368" s="102"/>
      <c r="N368" s="103"/>
      <c r="O368" s="104"/>
      <c r="P368" s="101"/>
      <c r="Q368" s="101"/>
      <c r="R368" s="101"/>
      <c r="S368" s="101"/>
      <c r="T368" s="101"/>
      <c r="U368" s="101"/>
      <c r="V368" s="101"/>
      <c r="W368" s="101"/>
      <c r="X368" s="101"/>
      <c r="Y368" s="101"/>
      <c r="Z368" s="101"/>
    </row>
    <row r="369" spans="1:26" ht="15.75" customHeight="1" x14ac:dyDescent="0.3">
      <c r="A369" s="101"/>
      <c r="B369" s="101"/>
      <c r="C369" s="101"/>
      <c r="D369" s="101"/>
      <c r="E369" s="101"/>
      <c r="F369" s="101"/>
      <c r="G369" s="101"/>
      <c r="H369" s="101"/>
      <c r="I369" s="101"/>
      <c r="J369" s="101"/>
      <c r="K369" s="101"/>
      <c r="L369" s="102"/>
      <c r="M369" s="102"/>
      <c r="N369" s="103"/>
      <c r="O369" s="104"/>
      <c r="P369" s="101"/>
      <c r="Q369" s="101"/>
      <c r="R369" s="101"/>
      <c r="S369" s="101"/>
      <c r="T369" s="101"/>
      <c r="U369" s="101"/>
      <c r="V369" s="101"/>
      <c r="W369" s="101"/>
      <c r="X369" s="101"/>
      <c r="Y369" s="101"/>
      <c r="Z369" s="101"/>
    </row>
    <row r="370" spans="1:26" ht="15.75" customHeight="1" x14ac:dyDescent="0.3">
      <c r="A370" s="101"/>
      <c r="B370" s="101"/>
      <c r="C370" s="101"/>
      <c r="D370" s="101"/>
      <c r="E370" s="101"/>
      <c r="F370" s="101"/>
      <c r="G370" s="101"/>
      <c r="H370" s="101"/>
      <c r="I370" s="101"/>
      <c r="J370" s="101"/>
      <c r="K370" s="101"/>
      <c r="L370" s="102"/>
      <c r="M370" s="102"/>
      <c r="N370" s="103"/>
      <c r="O370" s="104"/>
      <c r="P370" s="101"/>
      <c r="Q370" s="101"/>
      <c r="R370" s="101"/>
      <c r="S370" s="101"/>
      <c r="T370" s="101"/>
      <c r="U370" s="101"/>
      <c r="V370" s="101"/>
      <c r="W370" s="101"/>
      <c r="X370" s="101"/>
      <c r="Y370" s="101"/>
      <c r="Z370" s="101"/>
    </row>
    <row r="371" spans="1:26" ht="15.75" customHeight="1" x14ac:dyDescent="0.3">
      <c r="A371" s="101"/>
      <c r="B371" s="101"/>
      <c r="C371" s="101"/>
      <c r="D371" s="101"/>
      <c r="E371" s="101"/>
      <c r="F371" s="101"/>
      <c r="G371" s="101"/>
      <c r="H371" s="101"/>
      <c r="I371" s="101"/>
      <c r="J371" s="101"/>
      <c r="K371" s="101"/>
      <c r="L371" s="102"/>
      <c r="M371" s="102"/>
      <c r="N371" s="103"/>
      <c r="O371" s="104"/>
      <c r="P371" s="101"/>
      <c r="Q371" s="101"/>
      <c r="R371" s="101"/>
      <c r="S371" s="101"/>
      <c r="T371" s="101"/>
      <c r="U371" s="101"/>
      <c r="V371" s="101"/>
      <c r="W371" s="101"/>
      <c r="X371" s="101"/>
      <c r="Y371" s="101"/>
      <c r="Z371" s="101"/>
    </row>
    <row r="372" spans="1:26" ht="15.75" customHeight="1" x14ac:dyDescent="0.3">
      <c r="A372" s="101"/>
      <c r="B372" s="101"/>
      <c r="C372" s="101"/>
      <c r="D372" s="101"/>
      <c r="E372" s="101"/>
      <c r="F372" s="101"/>
      <c r="G372" s="101"/>
      <c r="H372" s="101"/>
      <c r="I372" s="101"/>
      <c r="J372" s="101"/>
      <c r="K372" s="101"/>
      <c r="L372" s="102"/>
      <c r="M372" s="102"/>
      <c r="N372" s="103"/>
      <c r="O372" s="104"/>
      <c r="P372" s="101"/>
      <c r="Q372" s="101"/>
      <c r="R372" s="101"/>
      <c r="S372" s="101"/>
      <c r="T372" s="101"/>
      <c r="U372" s="101"/>
      <c r="V372" s="101"/>
      <c r="W372" s="101"/>
      <c r="X372" s="101"/>
      <c r="Y372" s="101"/>
      <c r="Z372" s="101"/>
    </row>
    <row r="373" spans="1:26" ht="15.75" customHeight="1" x14ac:dyDescent="0.3">
      <c r="A373" s="101"/>
      <c r="B373" s="101"/>
      <c r="C373" s="101"/>
      <c r="D373" s="101"/>
      <c r="E373" s="101"/>
      <c r="F373" s="101"/>
      <c r="G373" s="101"/>
      <c r="H373" s="101"/>
      <c r="I373" s="101"/>
      <c r="J373" s="101"/>
      <c r="K373" s="101"/>
      <c r="L373" s="102"/>
      <c r="M373" s="102"/>
      <c r="N373" s="103"/>
      <c r="O373" s="104"/>
      <c r="P373" s="101"/>
      <c r="Q373" s="101"/>
      <c r="R373" s="101"/>
      <c r="S373" s="101"/>
      <c r="T373" s="101"/>
      <c r="U373" s="101"/>
      <c r="V373" s="101"/>
      <c r="W373" s="101"/>
      <c r="X373" s="101"/>
      <c r="Y373" s="101"/>
      <c r="Z373" s="101"/>
    </row>
    <row r="374" spans="1:26" ht="15.75" customHeight="1" x14ac:dyDescent="0.3">
      <c r="A374" s="101"/>
      <c r="B374" s="101"/>
      <c r="C374" s="101"/>
      <c r="D374" s="101"/>
      <c r="E374" s="101"/>
      <c r="F374" s="101"/>
      <c r="G374" s="101"/>
      <c r="H374" s="101"/>
      <c r="I374" s="101"/>
      <c r="J374" s="101"/>
      <c r="K374" s="101"/>
      <c r="L374" s="102"/>
      <c r="M374" s="102"/>
      <c r="N374" s="103"/>
      <c r="O374" s="104"/>
      <c r="P374" s="101"/>
      <c r="Q374" s="101"/>
      <c r="R374" s="101"/>
      <c r="S374" s="101"/>
      <c r="T374" s="101"/>
      <c r="U374" s="101"/>
      <c r="V374" s="101"/>
      <c r="W374" s="101"/>
      <c r="X374" s="101"/>
      <c r="Y374" s="101"/>
      <c r="Z374" s="101"/>
    </row>
    <row r="375" spans="1:26" ht="15.75" customHeight="1" x14ac:dyDescent="0.3">
      <c r="A375" s="101"/>
      <c r="B375" s="101"/>
      <c r="C375" s="101"/>
      <c r="D375" s="101"/>
      <c r="E375" s="101"/>
      <c r="F375" s="101"/>
      <c r="G375" s="101"/>
      <c r="H375" s="101"/>
      <c r="I375" s="101"/>
      <c r="J375" s="101"/>
      <c r="K375" s="101"/>
      <c r="L375" s="102"/>
      <c r="M375" s="102"/>
      <c r="N375" s="103"/>
      <c r="O375" s="104"/>
      <c r="P375" s="101"/>
      <c r="Q375" s="101"/>
      <c r="R375" s="101"/>
      <c r="S375" s="101"/>
      <c r="T375" s="101"/>
      <c r="U375" s="101"/>
      <c r="V375" s="101"/>
      <c r="W375" s="101"/>
      <c r="X375" s="101"/>
      <c r="Y375" s="101"/>
      <c r="Z375" s="101"/>
    </row>
    <row r="376" spans="1:26" ht="15.75" customHeight="1" x14ac:dyDescent="0.3">
      <c r="A376" s="101"/>
      <c r="B376" s="101"/>
      <c r="C376" s="101"/>
      <c r="D376" s="101"/>
      <c r="E376" s="101"/>
      <c r="F376" s="101"/>
      <c r="G376" s="101"/>
      <c r="H376" s="101"/>
      <c r="I376" s="101"/>
      <c r="J376" s="101"/>
      <c r="K376" s="101"/>
      <c r="L376" s="102"/>
      <c r="M376" s="102"/>
      <c r="N376" s="103"/>
      <c r="O376" s="104"/>
      <c r="P376" s="101"/>
      <c r="Q376" s="101"/>
      <c r="R376" s="101"/>
      <c r="S376" s="101"/>
      <c r="T376" s="101"/>
      <c r="U376" s="101"/>
      <c r="V376" s="101"/>
      <c r="W376" s="101"/>
      <c r="X376" s="101"/>
      <c r="Y376" s="101"/>
      <c r="Z376" s="101"/>
    </row>
    <row r="377" spans="1:26" ht="15.75" customHeight="1" x14ac:dyDescent="0.3">
      <c r="A377" s="101"/>
      <c r="B377" s="101"/>
      <c r="C377" s="101"/>
      <c r="D377" s="101"/>
      <c r="E377" s="101"/>
      <c r="F377" s="101"/>
      <c r="G377" s="101"/>
      <c r="H377" s="101"/>
      <c r="I377" s="101"/>
      <c r="J377" s="101"/>
      <c r="K377" s="101"/>
      <c r="L377" s="102"/>
      <c r="M377" s="102"/>
      <c r="N377" s="103"/>
      <c r="O377" s="104"/>
      <c r="P377" s="101"/>
      <c r="Q377" s="101"/>
      <c r="R377" s="101"/>
      <c r="S377" s="101"/>
      <c r="T377" s="101"/>
      <c r="U377" s="101"/>
      <c r="V377" s="101"/>
      <c r="W377" s="101"/>
      <c r="X377" s="101"/>
      <c r="Y377" s="101"/>
      <c r="Z377" s="101"/>
    </row>
    <row r="378" spans="1:26" ht="15.75" customHeight="1" x14ac:dyDescent="0.3">
      <c r="A378" s="101"/>
      <c r="B378" s="101"/>
      <c r="C378" s="101"/>
      <c r="D378" s="101"/>
      <c r="E378" s="101"/>
      <c r="F378" s="101"/>
      <c r="G378" s="101"/>
      <c r="H378" s="101"/>
      <c r="I378" s="101"/>
      <c r="J378" s="101"/>
      <c r="K378" s="101"/>
      <c r="L378" s="102"/>
      <c r="M378" s="102"/>
      <c r="N378" s="103"/>
      <c r="O378" s="104"/>
      <c r="P378" s="101"/>
      <c r="Q378" s="101"/>
      <c r="R378" s="101"/>
      <c r="S378" s="101"/>
      <c r="T378" s="101"/>
      <c r="U378" s="101"/>
      <c r="V378" s="101"/>
      <c r="W378" s="101"/>
      <c r="X378" s="101"/>
      <c r="Y378" s="101"/>
      <c r="Z378" s="101"/>
    </row>
    <row r="379" spans="1:26" ht="15.75" customHeight="1" x14ac:dyDescent="0.3">
      <c r="A379" s="101"/>
      <c r="B379" s="101"/>
      <c r="C379" s="101"/>
      <c r="D379" s="101"/>
      <c r="E379" s="101"/>
      <c r="F379" s="101"/>
      <c r="G379" s="101"/>
      <c r="H379" s="101"/>
      <c r="I379" s="101"/>
      <c r="J379" s="101"/>
      <c r="K379" s="101"/>
      <c r="L379" s="102"/>
      <c r="M379" s="102"/>
      <c r="N379" s="103"/>
      <c r="O379" s="104"/>
      <c r="P379" s="101"/>
      <c r="Q379" s="101"/>
      <c r="R379" s="101"/>
      <c r="S379" s="101"/>
      <c r="T379" s="101"/>
      <c r="U379" s="101"/>
      <c r="V379" s="101"/>
      <c r="W379" s="101"/>
      <c r="X379" s="101"/>
      <c r="Y379" s="101"/>
      <c r="Z379" s="101"/>
    </row>
    <row r="380" spans="1:26" ht="15.75" customHeight="1" x14ac:dyDescent="0.3">
      <c r="A380" s="101"/>
      <c r="B380" s="101"/>
      <c r="C380" s="101"/>
      <c r="D380" s="101"/>
      <c r="E380" s="101"/>
      <c r="F380" s="101"/>
      <c r="G380" s="101"/>
      <c r="H380" s="101"/>
      <c r="I380" s="101"/>
      <c r="J380" s="101"/>
      <c r="K380" s="101"/>
      <c r="L380" s="102"/>
      <c r="M380" s="102"/>
      <c r="N380" s="103"/>
      <c r="O380" s="104"/>
      <c r="P380" s="101"/>
      <c r="Q380" s="101"/>
      <c r="R380" s="101"/>
      <c r="S380" s="101"/>
      <c r="T380" s="101"/>
      <c r="U380" s="101"/>
      <c r="V380" s="101"/>
      <c r="W380" s="101"/>
      <c r="X380" s="101"/>
      <c r="Y380" s="101"/>
      <c r="Z380" s="101"/>
    </row>
    <row r="381" spans="1:26" ht="15.75" customHeight="1" x14ac:dyDescent="0.3">
      <c r="A381" s="101"/>
      <c r="B381" s="101"/>
      <c r="C381" s="101"/>
      <c r="D381" s="101"/>
      <c r="E381" s="101"/>
      <c r="F381" s="101"/>
      <c r="G381" s="101"/>
      <c r="H381" s="101"/>
      <c r="I381" s="101"/>
      <c r="J381" s="101"/>
      <c r="K381" s="101"/>
      <c r="L381" s="102"/>
      <c r="M381" s="102"/>
      <c r="N381" s="103"/>
      <c r="O381" s="104"/>
      <c r="P381" s="101"/>
      <c r="Q381" s="101"/>
      <c r="R381" s="101"/>
      <c r="S381" s="101"/>
      <c r="T381" s="101"/>
      <c r="U381" s="101"/>
      <c r="V381" s="101"/>
      <c r="W381" s="101"/>
      <c r="X381" s="101"/>
      <c r="Y381" s="101"/>
      <c r="Z381" s="101"/>
    </row>
    <row r="382" spans="1:26" ht="15.75" customHeight="1" x14ac:dyDescent="0.3">
      <c r="A382" s="101"/>
      <c r="B382" s="101"/>
      <c r="C382" s="101"/>
      <c r="D382" s="101"/>
      <c r="E382" s="101"/>
      <c r="F382" s="101"/>
      <c r="G382" s="101"/>
      <c r="H382" s="101"/>
      <c r="I382" s="101"/>
      <c r="J382" s="101"/>
      <c r="K382" s="101"/>
      <c r="L382" s="102"/>
      <c r="M382" s="102"/>
      <c r="N382" s="103"/>
      <c r="O382" s="104"/>
      <c r="P382" s="101"/>
      <c r="Q382" s="101"/>
      <c r="R382" s="101"/>
      <c r="S382" s="101"/>
      <c r="T382" s="101"/>
      <c r="U382" s="101"/>
      <c r="V382" s="101"/>
      <c r="W382" s="101"/>
      <c r="X382" s="101"/>
      <c r="Y382" s="101"/>
      <c r="Z382" s="101"/>
    </row>
    <row r="383" spans="1:26" ht="15.75" customHeight="1" x14ac:dyDescent="0.3">
      <c r="A383" s="101"/>
      <c r="B383" s="101"/>
      <c r="C383" s="101"/>
      <c r="D383" s="101"/>
      <c r="E383" s="101"/>
      <c r="F383" s="101"/>
      <c r="G383" s="101"/>
      <c r="H383" s="101"/>
      <c r="I383" s="101"/>
      <c r="J383" s="101"/>
      <c r="K383" s="101"/>
      <c r="L383" s="102"/>
      <c r="M383" s="102"/>
      <c r="N383" s="103"/>
      <c r="O383" s="104"/>
      <c r="P383" s="101"/>
      <c r="Q383" s="101"/>
      <c r="R383" s="101"/>
      <c r="S383" s="101"/>
      <c r="T383" s="101"/>
      <c r="U383" s="101"/>
      <c r="V383" s="101"/>
      <c r="W383" s="101"/>
      <c r="X383" s="101"/>
      <c r="Y383" s="101"/>
      <c r="Z383" s="101"/>
    </row>
    <row r="384" spans="1:26" ht="15.75" customHeight="1" x14ac:dyDescent="0.3">
      <c r="A384" s="101"/>
      <c r="B384" s="101"/>
      <c r="C384" s="101"/>
      <c r="D384" s="101"/>
      <c r="E384" s="101"/>
      <c r="F384" s="101"/>
      <c r="G384" s="101"/>
      <c r="H384" s="101"/>
      <c r="I384" s="101"/>
      <c r="J384" s="101"/>
      <c r="K384" s="101"/>
      <c r="L384" s="102"/>
      <c r="M384" s="102"/>
      <c r="N384" s="103"/>
      <c r="O384" s="104"/>
      <c r="P384" s="101"/>
      <c r="Q384" s="101"/>
      <c r="R384" s="101"/>
      <c r="S384" s="101"/>
      <c r="T384" s="101"/>
      <c r="U384" s="101"/>
      <c r="V384" s="101"/>
      <c r="W384" s="101"/>
      <c r="X384" s="101"/>
      <c r="Y384" s="101"/>
      <c r="Z384" s="101"/>
    </row>
    <row r="385" spans="1:26" ht="15.75" customHeight="1" x14ac:dyDescent="0.3">
      <c r="A385" s="101"/>
      <c r="B385" s="101"/>
      <c r="C385" s="101"/>
      <c r="D385" s="101"/>
      <c r="E385" s="101"/>
      <c r="F385" s="101"/>
      <c r="G385" s="101"/>
      <c r="H385" s="101"/>
      <c r="I385" s="101"/>
      <c r="J385" s="101"/>
      <c r="K385" s="101"/>
      <c r="L385" s="102"/>
      <c r="M385" s="102"/>
      <c r="N385" s="103"/>
      <c r="O385" s="104"/>
      <c r="P385" s="101"/>
      <c r="Q385" s="101"/>
      <c r="R385" s="101"/>
      <c r="S385" s="101"/>
      <c r="T385" s="101"/>
      <c r="U385" s="101"/>
      <c r="V385" s="101"/>
      <c r="W385" s="101"/>
      <c r="X385" s="101"/>
      <c r="Y385" s="101"/>
      <c r="Z385" s="101"/>
    </row>
    <row r="386" spans="1:26" ht="15.75" customHeight="1" x14ac:dyDescent="0.3">
      <c r="A386" s="101"/>
      <c r="B386" s="101"/>
      <c r="C386" s="101"/>
      <c r="D386" s="101"/>
      <c r="E386" s="101"/>
      <c r="F386" s="101"/>
      <c r="G386" s="101"/>
      <c r="H386" s="101"/>
      <c r="I386" s="101"/>
      <c r="J386" s="101"/>
      <c r="K386" s="101"/>
      <c r="L386" s="102"/>
      <c r="M386" s="102"/>
      <c r="N386" s="103"/>
      <c r="O386" s="104"/>
      <c r="P386" s="101"/>
      <c r="Q386" s="101"/>
      <c r="R386" s="101"/>
      <c r="S386" s="101"/>
      <c r="T386" s="101"/>
      <c r="U386" s="101"/>
      <c r="V386" s="101"/>
      <c r="W386" s="101"/>
      <c r="X386" s="101"/>
      <c r="Y386" s="101"/>
      <c r="Z386" s="101"/>
    </row>
    <row r="387" spans="1:26" ht="15.75" customHeight="1" x14ac:dyDescent="0.3">
      <c r="A387" s="101"/>
      <c r="B387" s="101"/>
      <c r="C387" s="101"/>
      <c r="D387" s="101"/>
      <c r="E387" s="101"/>
      <c r="F387" s="101"/>
      <c r="G387" s="101"/>
      <c r="H387" s="101"/>
      <c r="I387" s="101"/>
      <c r="J387" s="101"/>
      <c r="K387" s="101"/>
      <c r="L387" s="102"/>
      <c r="M387" s="102"/>
      <c r="N387" s="103"/>
      <c r="O387" s="104"/>
      <c r="P387" s="101"/>
      <c r="Q387" s="101"/>
      <c r="R387" s="101"/>
      <c r="S387" s="101"/>
      <c r="T387" s="101"/>
      <c r="U387" s="101"/>
      <c r="V387" s="101"/>
      <c r="W387" s="101"/>
      <c r="X387" s="101"/>
      <c r="Y387" s="101"/>
      <c r="Z387" s="101"/>
    </row>
    <row r="388" spans="1:26" ht="15.75" customHeight="1" x14ac:dyDescent="0.3">
      <c r="A388" s="101"/>
      <c r="B388" s="101"/>
      <c r="C388" s="101"/>
      <c r="D388" s="101"/>
      <c r="E388" s="101"/>
      <c r="F388" s="101"/>
      <c r="G388" s="101"/>
      <c r="H388" s="101"/>
      <c r="I388" s="101"/>
      <c r="J388" s="101"/>
      <c r="K388" s="101"/>
      <c r="L388" s="102"/>
      <c r="M388" s="102"/>
      <c r="N388" s="103"/>
      <c r="O388" s="104"/>
      <c r="P388" s="101"/>
      <c r="Q388" s="101"/>
      <c r="R388" s="101"/>
      <c r="S388" s="101"/>
      <c r="T388" s="101"/>
      <c r="U388" s="101"/>
      <c r="V388" s="101"/>
      <c r="W388" s="101"/>
      <c r="X388" s="101"/>
      <c r="Y388" s="101"/>
      <c r="Z388" s="101"/>
    </row>
    <row r="389" spans="1:26" ht="15.75" customHeight="1" x14ac:dyDescent="0.3">
      <c r="A389" s="101"/>
      <c r="B389" s="101"/>
      <c r="C389" s="101"/>
      <c r="D389" s="101"/>
      <c r="E389" s="101"/>
      <c r="F389" s="101"/>
      <c r="G389" s="101"/>
      <c r="H389" s="101"/>
      <c r="I389" s="101"/>
      <c r="J389" s="101"/>
      <c r="K389" s="101"/>
      <c r="L389" s="102"/>
      <c r="M389" s="102"/>
      <c r="N389" s="103"/>
      <c r="O389" s="104"/>
      <c r="P389" s="101"/>
      <c r="Q389" s="101"/>
      <c r="R389" s="101"/>
      <c r="S389" s="101"/>
      <c r="T389" s="101"/>
      <c r="U389" s="101"/>
      <c r="V389" s="101"/>
      <c r="W389" s="101"/>
      <c r="X389" s="101"/>
      <c r="Y389" s="101"/>
      <c r="Z389" s="101"/>
    </row>
    <row r="390" spans="1:26" ht="15.75" customHeight="1" x14ac:dyDescent="0.3">
      <c r="A390" s="101"/>
      <c r="B390" s="101"/>
      <c r="C390" s="101"/>
      <c r="D390" s="101"/>
      <c r="E390" s="101"/>
      <c r="F390" s="101"/>
      <c r="G390" s="101"/>
      <c r="H390" s="101"/>
      <c r="I390" s="101"/>
      <c r="J390" s="101"/>
      <c r="K390" s="101"/>
      <c r="L390" s="102"/>
      <c r="M390" s="102"/>
      <c r="N390" s="103"/>
      <c r="O390" s="104"/>
      <c r="P390" s="101"/>
      <c r="Q390" s="101"/>
      <c r="R390" s="101"/>
      <c r="S390" s="101"/>
      <c r="T390" s="101"/>
      <c r="U390" s="101"/>
      <c r="V390" s="101"/>
      <c r="W390" s="101"/>
      <c r="X390" s="101"/>
      <c r="Y390" s="101"/>
      <c r="Z390" s="101"/>
    </row>
    <row r="391" spans="1:26" ht="15.75" customHeight="1" x14ac:dyDescent="0.3">
      <c r="A391" s="101"/>
      <c r="B391" s="101"/>
      <c r="C391" s="101"/>
      <c r="D391" s="101"/>
      <c r="E391" s="101"/>
      <c r="F391" s="101"/>
      <c r="G391" s="101"/>
      <c r="H391" s="101"/>
      <c r="I391" s="101"/>
      <c r="J391" s="101"/>
      <c r="K391" s="101"/>
      <c r="L391" s="102"/>
      <c r="M391" s="102"/>
      <c r="N391" s="103"/>
      <c r="O391" s="104"/>
      <c r="P391" s="101"/>
      <c r="Q391" s="101"/>
      <c r="R391" s="101"/>
      <c r="S391" s="101"/>
      <c r="T391" s="101"/>
      <c r="U391" s="101"/>
      <c r="V391" s="101"/>
      <c r="W391" s="101"/>
      <c r="X391" s="101"/>
      <c r="Y391" s="101"/>
      <c r="Z391" s="101"/>
    </row>
    <row r="392" spans="1:26" ht="15.75" customHeight="1" x14ac:dyDescent="0.3">
      <c r="A392" s="101"/>
      <c r="B392" s="101"/>
      <c r="C392" s="101"/>
      <c r="D392" s="101"/>
      <c r="E392" s="101"/>
      <c r="F392" s="101"/>
      <c r="G392" s="101"/>
      <c r="H392" s="101"/>
      <c r="I392" s="101"/>
      <c r="J392" s="101"/>
      <c r="K392" s="101"/>
      <c r="L392" s="102"/>
      <c r="M392" s="102"/>
      <c r="N392" s="103"/>
      <c r="O392" s="104"/>
      <c r="P392" s="101"/>
      <c r="Q392" s="101"/>
      <c r="R392" s="101"/>
      <c r="S392" s="101"/>
      <c r="T392" s="101"/>
      <c r="U392" s="101"/>
      <c r="V392" s="101"/>
      <c r="W392" s="101"/>
      <c r="X392" s="101"/>
      <c r="Y392" s="101"/>
      <c r="Z392" s="101"/>
    </row>
    <row r="393" spans="1:26" ht="15.75" customHeight="1" x14ac:dyDescent="0.3">
      <c r="A393" s="101"/>
      <c r="B393" s="101"/>
      <c r="C393" s="101"/>
      <c r="D393" s="101"/>
      <c r="E393" s="101"/>
      <c r="F393" s="101"/>
      <c r="G393" s="101"/>
      <c r="H393" s="101"/>
      <c r="I393" s="101"/>
      <c r="J393" s="101"/>
      <c r="K393" s="101"/>
      <c r="L393" s="102"/>
      <c r="M393" s="102"/>
      <c r="N393" s="103"/>
      <c r="O393" s="104"/>
      <c r="P393" s="101"/>
      <c r="Q393" s="101"/>
      <c r="R393" s="101"/>
      <c r="S393" s="101"/>
      <c r="T393" s="101"/>
      <c r="U393" s="101"/>
      <c r="V393" s="101"/>
      <c r="W393" s="101"/>
      <c r="X393" s="101"/>
      <c r="Y393" s="101"/>
      <c r="Z393" s="101"/>
    </row>
    <row r="394" spans="1:26" ht="15.75" customHeight="1" x14ac:dyDescent="0.3">
      <c r="A394" s="101"/>
      <c r="B394" s="101"/>
      <c r="C394" s="101"/>
      <c r="D394" s="101"/>
      <c r="E394" s="101"/>
      <c r="F394" s="101"/>
      <c r="G394" s="101"/>
      <c r="H394" s="101"/>
      <c r="I394" s="101"/>
      <c r="J394" s="101"/>
      <c r="K394" s="101"/>
      <c r="L394" s="102"/>
      <c r="M394" s="102"/>
      <c r="N394" s="103"/>
      <c r="O394" s="104"/>
      <c r="P394" s="101"/>
      <c r="Q394" s="101"/>
      <c r="R394" s="101"/>
      <c r="S394" s="101"/>
      <c r="T394" s="101"/>
      <c r="U394" s="101"/>
      <c r="V394" s="101"/>
      <c r="W394" s="101"/>
      <c r="X394" s="101"/>
      <c r="Y394" s="101"/>
      <c r="Z394" s="101"/>
    </row>
    <row r="395" spans="1:26" ht="15.75" customHeight="1" x14ac:dyDescent="0.3">
      <c r="A395" s="101"/>
      <c r="B395" s="101"/>
      <c r="C395" s="101"/>
      <c r="D395" s="101"/>
      <c r="E395" s="101"/>
      <c r="F395" s="101"/>
      <c r="G395" s="101"/>
      <c r="H395" s="101"/>
      <c r="I395" s="101"/>
      <c r="J395" s="101"/>
      <c r="K395" s="101"/>
      <c r="L395" s="102"/>
      <c r="M395" s="102"/>
      <c r="N395" s="103"/>
      <c r="O395" s="104"/>
      <c r="P395" s="101"/>
      <c r="Q395" s="101"/>
      <c r="R395" s="101"/>
      <c r="S395" s="101"/>
      <c r="T395" s="101"/>
      <c r="U395" s="101"/>
      <c r="V395" s="101"/>
      <c r="W395" s="101"/>
      <c r="X395" s="101"/>
      <c r="Y395" s="101"/>
      <c r="Z395" s="101"/>
    </row>
    <row r="396" spans="1:26" ht="15.75" customHeight="1" x14ac:dyDescent="0.3">
      <c r="A396" s="101"/>
      <c r="B396" s="101"/>
      <c r="C396" s="101"/>
      <c r="D396" s="101"/>
      <c r="E396" s="101"/>
      <c r="F396" s="101"/>
      <c r="G396" s="101"/>
      <c r="H396" s="101"/>
      <c r="I396" s="101"/>
      <c r="J396" s="101"/>
      <c r="K396" s="101"/>
      <c r="L396" s="102"/>
      <c r="M396" s="102"/>
      <c r="N396" s="103"/>
      <c r="O396" s="104"/>
      <c r="P396" s="101"/>
      <c r="Q396" s="101"/>
      <c r="R396" s="101"/>
      <c r="S396" s="101"/>
      <c r="T396" s="101"/>
      <c r="U396" s="101"/>
      <c r="V396" s="101"/>
      <c r="W396" s="101"/>
      <c r="X396" s="101"/>
      <c r="Y396" s="101"/>
      <c r="Z396" s="101"/>
    </row>
    <row r="397" spans="1:26" ht="15.75" customHeight="1" x14ac:dyDescent="0.3">
      <c r="A397" s="101"/>
      <c r="B397" s="101"/>
      <c r="C397" s="101"/>
      <c r="D397" s="101"/>
      <c r="E397" s="101"/>
      <c r="F397" s="101"/>
      <c r="G397" s="101"/>
      <c r="H397" s="101"/>
      <c r="I397" s="101"/>
      <c r="J397" s="101"/>
      <c r="K397" s="101"/>
      <c r="L397" s="102"/>
      <c r="M397" s="102"/>
      <c r="N397" s="103"/>
      <c r="O397" s="104"/>
      <c r="P397" s="101"/>
      <c r="Q397" s="101"/>
      <c r="R397" s="101"/>
      <c r="S397" s="101"/>
      <c r="T397" s="101"/>
      <c r="U397" s="101"/>
      <c r="V397" s="101"/>
      <c r="W397" s="101"/>
      <c r="X397" s="101"/>
      <c r="Y397" s="101"/>
      <c r="Z397" s="101"/>
    </row>
    <row r="398" spans="1:26" ht="15.75" customHeight="1" x14ac:dyDescent="0.3">
      <c r="A398" s="101"/>
      <c r="B398" s="101"/>
      <c r="C398" s="101"/>
      <c r="D398" s="101"/>
      <c r="E398" s="101"/>
      <c r="F398" s="101"/>
      <c r="G398" s="101"/>
      <c r="H398" s="101"/>
      <c r="I398" s="101"/>
      <c r="J398" s="101"/>
      <c r="K398" s="101"/>
      <c r="L398" s="102"/>
      <c r="M398" s="102"/>
      <c r="N398" s="103"/>
      <c r="O398" s="104"/>
      <c r="P398" s="101"/>
      <c r="Q398" s="101"/>
      <c r="R398" s="101"/>
      <c r="S398" s="101"/>
      <c r="T398" s="101"/>
      <c r="U398" s="101"/>
      <c r="V398" s="101"/>
      <c r="W398" s="101"/>
      <c r="X398" s="101"/>
      <c r="Y398" s="101"/>
      <c r="Z398" s="101"/>
    </row>
    <row r="399" spans="1:26" ht="15.75" customHeight="1" x14ac:dyDescent="0.3">
      <c r="A399" s="101"/>
      <c r="B399" s="101"/>
      <c r="C399" s="101"/>
      <c r="D399" s="101"/>
      <c r="E399" s="101"/>
      <c r="F399" s="101"/>
      <c r="G399" s="101"/>
      <c r="H399" s="101"/>
      <c r="I399" s="101"/>
      <c r="J399" s="101"/>
      <c r="K399" s="101"/>
      <c r="L399" s="102"/>
      <c r="M399" s="102"/>
      <c r="N399" s="103"/>
      <c r="O399" s="104"/>
      <c r="P399" s="101"/>
      <c r="Q399" s="101"/>
      <c r="R399" s="101"/>
      <c r="S399" s="101"/>
      <c r="T399" s="101"/>
      <c r="U399" s="101"/>
      <c r="V399" s="101"/>
      <c r="W399" s="101"/>
      <c r="X399" s="101"/>
      <c r="Y399" s="101"/>
      <c r="Z399" s="101"/>
    </row>
    <row r="400" spans="1:26" ht="15.75" customHeight="1" x14ac:dyDescent="0.3">
      <c r="A400" s="101"/>
      <c r="B400" s="101"/>
      <c r="C400" s="101"/>
      <c r="D400" s="101"/>
      <c r="E400" s="101"/>
      <c r="F400" s="101"/>
      <c r="G400" s="101"/>
      <c r="H400" s="101"/>
      <c r="I400" s="101"/>
      <c r="J400" s="101"/>
      <c r="K400" s="101"/>
      <c r="L400" s="102"/>
      <c r="M400" s="102"/>
      <c r="N400" s="103"/>
      <c r="O400" s="104"/>
      <c r="P400" s="101"/>
      <c r="Q400" s="101"/>
      <c r="R400" s="101"/>
      <c r="S400" s="101"/>
      <c r="T400" s="101"/>
      <c r="U400" s="101"/>
      <c r="V400" s="101"/>
      <c r="W400" s="101"/>
      <c r="X400" s="101"/>
      <c r="Y400" s="101"/>
      <c r="Z400" s="101"/>
    </row>
    <row r="401" spans="1:26" ht="15.75" customHeight="1" x14ac:dyDescent="0.3">
      <c r="A401" s="101"/>
      <c r="B401" s="101"/>
      <c r="C401" s="101"/>
      <c r="D401" s="101"/>
      <c r="E401" s="101"/>
      <c r="F401" s="101"/>
      <c r="G401" s="101"/>
      <c r="H401" s="101"/>
      <c r="I401" s="101"/>
      <c r="J401" s="101"/>
      <c r="K401" s="101"/>
      <c r="L401" s="102"/>
      <c r="M401" s="102"/>
      <c r="N401" s="103"/>
      <c r="O401" s="104"/>
      <c r="P401" s="101"/>
      <c r="Q401" s="101"/>
      <c r="R401" s="101"/>
      <c r="S401" s="101"/>
      <c r="T401" s="101"/>
      <c r="U401" s="101"/>
      <c r="V401" s="101"/>
      <c r="W401" s="101"/>
      <c r="X401" s="101"/>
      <c r="Y401" s="101"/>
      <c r="Z401" s="101"/>
    </row>
    <row r="402" spans="1:26" ht="15.75" customHeight="1" x14ac:dyDescent="0.3">
      <c r="A402" s="101"/>
      <c r="B402" s="101"/>
      <c r="C402" s="101"/>
      <c r="D402" s="101"/>
      <c r="E402" s="101"/>
      <c r="F402" s="101"/>
      <c r="G402" s="101"/>
      <c r="H402" s="101"/>
      <c r="I402" s="101"/>
      <c r="J402" s="101"/>
      <c r="K402" s="101"/>
      <c r="L402" s="102"/>
      <c r="M402" s="102"/>
      <c r="N402" s="103"/>
      <c r="O402" s="104"/>
      <c r="P402" s="101"/>
      <c r="Q402" s="101"/>
      <c r="R402" s="101"/>
      <c r="S402" s="101"/>
      <c r="T402" s="101"/>
      <c r="U402" s="101"/>
      <c r="V402" s="101"/>
      <c r="W402" s="101"/>
      <c r="X402" s="101"/>
      <c r="Y402" s="101"/>
      <c r="Z402" s="101"/>
    </row>
    <row r="403" spans="1:26" ht="15.75" customHeight="1" x14ac:dyDescent="0.3">
      <c r="A403" s="101"/>
      <c r="B403" s="101"/>
      <c r="C403" s="101"/>
      <c r="D403" s="101"/>
      <c r="E403" s="101"/>
      <c r="F403" s="101"/>
      <c r="G403" s="101"/>
      <c r="H403" s="101"/>
      <c r="I403" s="101"/>
      <c r="J403" s="101"/>
      <c r="K403" s="101"/>
      <c r="L403" s="102"/>
      <c r="M403" s="102"/>
      <c r="N403" s="103"/>
      <c r="O403" s="104"/>
      <c r="P403" s="101"/>
      <c r="Q403" s="101"/>
      <c r="R403" s="101"/>
      <c r="S403" s="101"/>
      <c r="T403" s="101"/>
      <c r="U403" s="101"/>
      <c r="V403" s="101"/>
      <c r="W403" s="101"/>
      <c r="X403" s="101"/>
      <c r="Y403" s="101"/>
      <c r="Z403" s="101"/>
    </row>
    <row r="404" spans="1:26" ht="15.75" customHeight="1" x14ac:dyDescent="0.3">
      <c r="A404" s="101"/>
      <c r="B404" s="101"/>
      <c r="C404" s="101"/>
      <c r="D404" s="101"/>
      <c r="E404" s="101"/>
      <c r="F404" s="101"/>
      <c r="G404" s="101"/>
      <c r="H404" s="101"/>
      <c r="I404" s="101"/>
      <c r="J404" s="101"/>
      <c r="K404" s="101"/>
      <c r="L404" s="102"/>
      <c r="M404" s="102"/>
      <c r="N404" s="103"/>
      <c r="O404" s="104"/>
      <c r="P404" s="101"/>
      <c r="Q404" s="101"/>
      <c r="R404" s="101"/>
      <c r="S404" s="101"/>
      <c r="T404" s="101"/>
      <c r="U404" s="101"/>
      <c r="V404" s="101"/>
      <c r="W404" s="101"/>
      <c r="X404" s="101"/>
      <c r="Y404" s="101"/>
      <c r="Z404" s="101"/>
    </row>
    <row r="405" spans="1:26" ht="15.75" customHeight="1" x14ac:dyDescent="0.3">
      <c r="A405" s="101"/>
      <c r="B405" s="101"/>
      <c r="C405" s="101"/>
      <c r="D405" s="101"/>
      <c r="E405" s="101"/>
      <c r="F405" s="101"/>
      <c r="G405" s="101"/>
      <c r="H405" s="101"/>
      <c r="I405" s="101"/>
      <c r="J405" s="101"/>
      <c r="K405" s="101"/>
      <c r="L405" s="102"/>
      <c r="M405" s="102"/>
      <c r="N405" s="103"/>
      <c r="O405" s="104"/>
      <c r="P405" s="101"/>
      <c r="Q405" s="101"/>
      <c r="R405" s="101"/>
      <c r="S405" s="101"/>
      <c r="T405" s="101"/>
      <c r="U405" s="101"/>
      <c r="V405" s="101"/>
      <c r="W405" s="101"/>
      <c r="X405" s="101"/>
      <c r="Y405" s="101"/>
      <c r="Z405" s="101"/>
    </row>
    <row r="406" spans="1:26" ht="15.75" customHeight="1" x14ac:dyDescent="0.3">
      <c r="A406" s="101"/>
      <c r="B406" s="101"/>
      <c r="C406" s="101"/>
      <c r="D406" s="101"/>
      <c r="E406" s="101"/>
      <c r="F406" s="101"/>
      <c r="G406" s="101"/>
      <c r="H406" s="101"/>
      <c r="I406" s="101"/>
      <c r="J406" s="101"/>
      <c r="K406" s="101"/>
      <c r="L406" s="102"/>
      <c r="M406" s="102"/>
      <c r="N406" s="103"/>
      <c r="O406" s="104"/>
      <c r="P406" s="101"/>
      <c r="Q406" s="101"/>
      <c r="R406" s="101"/>
      <c r="S406" s="101"/>
      <c r="T406" s="101"/>
      <c r="U406" s="101"/>
      <c r="V406" s="101"/>
      <c r="W406" s="101"/>
      <c r="X406" s="101"/>
      <c r="Y406" s="101"/>
      <c r="Z406" s="101"/>
    </row>
    <row r="407" spans="1:26" ht="15.75" customHeight="1" x14ac:dyDescent="0.3">
      <c r="A407" s="101"/>
      <c r="B407" s="101"/>
      <c r="C407" s="101"/>
      <c r="D407" s="101"/>
      <c r="E407" s="101"/>
      <c r="F407" s="101"/>
      <c r="G407" s="101"/>
      <c r="H407" s="101"/>
      <c r="I407" s="101"/>
      <c r="J407" s="101"/>
      <c r="K407" s="101"/>
      <c r="L407" s="102"/>
      <c r="M407" s="102"/>
      <c r="N407" s="103"/>
      <c r="O407" s="104"/>
      <c r="P407" s="101"/>
      <c r="Q407" s="101"/>
      <c r="R407" s="101"/>
      <c r="S407" s="101"/>
      <c r="T407" s="101"/>
      <c r="U407" s="101"/>
      <c r="V407" s="101"/>
      <c r="W407" s="101"/>
      <c r="X407" s="101"/>
      <c r="Y407" s="101"/>
      <c r="Z407" s="101"/>
    </row>
    <row r="408" spans="1:26" ht="15.75" customHeight="1" x14ac:dyDescent="0.3">
      <c r="A408" s="101"/>
      <c r="B408" s="101"/>
      <c r="C408" s="101"/>
      <c r="D408" s="101"/>
      <c r="E408" s="101"/>
      <c r="F408" s="101"/>
      <c r="G408" s="101"/>
      <c r="H408" s="101"/>
      <c r="I408" s="101"/>
      <c r="J408" s="101"/>
      <c r="K408" s="101"/>
      <c r="L408" s="102"/>
      <c r="M408" s="102"/>
      <c r="N408" s="103"/>
      <c r="O408" s="104"/>
      <c r="P408" s="101"/>
      <c r="Q408" s="101"/>
      <c r="R408" s="101"/>
      <c r="S408" s="101"/>
      <c r="T408" s="101"/>
      <c r="U408" s="101"/>
      <c r="V408" s="101"/>
      <c r="W408" s="101"/>
      <c r="X408" s="101"/>
      <c r="Y408" s="101"/>
      <c r="Z408" s="101"/>
    </row>
    <row r="409" spans="1:26" ht="15.75" customHeight="1" x14ac:dyDescent="0.3">
      <c r="A409" s="101"/>
      <c r="B409" s="101"/>
      <c r="C409" s="101"/>
      <c r="D409" s="101"/>
      <c r="E409" s="101"/>
      <c r="F409" s="101"/>
      <c r="G409" s="101"/>
      <c r="H409" s="101"/>
      <c r="I409" s="101"/>
      <c r="J409" s="101"/>
      <c r="K409" s="101"/>
      <c r="L409" s="102"/>
      <c r="M409" s="102"/>
      <c r="N409" s="103"/>
      <c r="O409" s="104"/>
      <c r="P409" s="101"/>
      <c r="Q409" s="101"/>
      <c r="R409" s="101"/>
      <c r="S409" s="101"/>
      <c r="T409" s="101"/>
      <c r="U409" s="101"/>
      <c r="V409" s="101"/>
      <c r="W409" s="101"/>
      <c r="X409" s="101"/>
      <c r="Y409" s="101"/>
      <c r="Z409" s="101"/>
    </row>
    <row r="410" spans="1:26" ht="15.75" customHeight="1" x14ac:dyDescent="0.3">
      <c r="A410" s="101"/>
      <c r="B410" s="101"/>
      <c r="C410" s="101"/>
      <c r="D410" s="101"/>
      <c r="E410" s="101"/>
      <c r="F410" s="101"/>
      <c r="G410" s="101"/>
      <c r="H410" s="101"/>
      <c r="I410" s="101"/>
      <c r="J410" s="101"/>
      <c r="K410" s="101"/>
      <c r="L410" s="102"/>
      <c r="M410" s="102"/>
      <c r="N410" s="103"/>
      <c r="O410" s="104"/>
      <c r="P410" s="101"/>
      <c r="Q410" s="101"/>
      <c r="R410" s="101"/>
      <c r="S410" s="101"/>
      <c r="T410" s="101"/>
      <c r="U410" s="101"/>
      <c r="V410" s="101"/>
      <c r="W410" s="101"/>
      <c r="X410" s="101"/>
      <c r="Y410" s="101"/>
      <c r="Z410" s="101"/>
    </row>
    <row r="411" spans="1:26" ht="15.75" customHeight="1" x14ac:dyDescent="0.3">
      <c r="A411" s="101"/>
      <c r="B411" s="101"/>
      <c r="C411" s="101"/>
      <c r="D411" s="101"/>
      <c r="E411" s="101"/>
      <c r="F411" s="101"/>
      <c r="G411" s="101"/>
      <c r="H411" s="101"/>
      <c r="I411" s="101"/>
      <c r="J411" s="101"/>
      <c r="K411" s="101"/>
      <c r="L411" s="102"/>
      <c r="M411" s="102"/>
      <c r="N411" s="103"/>
      <c r="O411" s="104"/>
      <c r="P411" s="101"/>
      <c r="Q411" s="101"/>
      <c r="R411" s="101"/>
      <c r="S411" s="101"/>
      <c r="T411" s="101"/>
      <c r="U411" s="101"/>
      <c r="V411" s="101"/>
      <c r="W411" s="101"/>
      <c r="X411" s="101"/>
      <c r="Y411" s="101"/>
      <c r="Z411" s="101"/>
    </row>
    <row r="412" spans="1:26" ht="15.75" customHeight="1" x14ac:dyDescent="0.3">
      <c r="A412" s="101"/>
      <c r="B412" s="101"/>
      <c r="C412" s="101"/>
      <c r="D412" s="101"/>
      <c r="E412" s="101"/>
      <c r="F412" s="101"/>
      <c r="G412" s="101"/>
      <c r="H412" s="101"/>
      <c r="I412" s="101"/>
      <c r="J412" s="101"/>
      <c r="K412" s="101"/>
      <c r="L412" s="102"/>
      <c r="M412" s="102"/>
      <c r="N412" s="103"/>
      <c r="O412" s="104"/>
      <c r="P412" s="101"/>
      <c r="Q412" s="101"/>
      <c r="R412" s="101"/>
      <c r="S412" s="101"/>
      <c r="T412" s="101"/>
      <c r="U412" s="101"/>
      <c r="V412" s="101"/>
      <c r="W412" s="101"/>
      <c r="X412" s="101"/>
      <c r="Y412" s="101"/>
      <c r="Z412" s="101"/>
    </row>
    <row r="413" spans="1:26" ht="15.75" customHeight="1" x14ac:dyDescent="0.3">
      <c r="A413" s="101"/>
      <c r="B413" s="101"/>
      <c r="C413" s="101"/>
      <c r="D413" s="101"/>
      <c r="E413" s="101"/>
      <c r="F413" s="101"/>
      <c r="G413" s="101"/>
      <c r="H413" s="101"/>
      <c r="I413" s="101"/>
      <c r="J413" s="101"/>
      <c r="K413" s="101"/>
      <c r="L413" s="102"/>
      <c r="M413" s="102"/>
      <c r="N413" s="103"/>
      <c r="O413" s="104"/>
      <c r="P413" s="101"/>
      <c r="Q413" s="101"/>
      <c r="R413" s="101"/>
      <c r="S413" s="101"/>
      <c r="T413" s="101"/>
      <c r="U413" s="101"/>
      <c r="V413" s="101"/>
      <c r="W413" s="101"/>
      <c r="X413" s="101"/>
      <c r="Y413" s="101"/>
      <c r="Z413" s="101"/>
    </row>
    <row r="414" spans="1:26" ht="15.75" customHeight="1" x14ac:dyDescent="0.3">
      <c r="A414" s="101"/>
      <c r="B414" s="101"/>
      <c r="C414" s="101"/>
      <c r="D414" s="101"/>
      <c r="E414" s="101"/>
      <c r="F414" s="101"/>
      <c r="G414" s="101"/>
      <c r="H414" s="101"/>
      <c r="I414" s="101"/>
      <c r="J414" s="101"/>
      <c r="K414" s="101"/>
      <c r="L414" s="102"/>
      <c r="M414" s="102"/>
      <c r="N414" s="103"/>
      <c r="O414" s="104"/>
      <c r="P414" s="101"/>
      <c r="Q414" s="101"/>
      <c r="R414" s="101"/>
      <c r="S414" s="101"/>
      <c r="T414" s="101"/>
      <c r="U414" s="101"/>
      <c r="V414" s="101"/>
      <c r="W414" s="101"/>
      <c r="X414" s="101"/>
      <c r="Y414" s="101"/>
      <c r="Z414" s="101"/>
    </row>
    <row r="415" spans="1:26" ht="15.75" customHeight="1" x14ac:dyDescent="0.3">
      <c r="A415" s="101"/>
      <c r="B415" s="101"/>
      <c r="C415" s="101"/>
      <c r="D415" s="101"/>
      <c r="E415" s="101"/>
      <c r="F415" s="101"/>
      <c r="G415" s="101"/>
      <c r="H415" s="101"/>
      <c r="I415" s="101"/>
      <c r="J415" s="101"/>
      <c r="K415" s="101"/>
      <c r="L415" s="102"/>
      <c r="M415" s="102"/>
      <c r="N415" s="103"/>
      <c r="O415" s="104"/>
      <c r="P415" s="101"/>
      <c r="Q415" s="101"/>
      <c r="R415" s="101"/>
      <c r="S415" s="101"/>
      <c r="T415" s="101"/>
      <c r="U415" s="101"/>
      <c r="V415" s="101"/>
      <c r="W415" s="101"/>
      <c r="X415" s="101"/>
      <c r="Y415" s="101"/>
      <c r="Z415" s="101"/>
    </row>
    <row r="416" spans="1:26" ht="15.75" customHeight="1" x14ac:dyDescent="0.3">
      <c r="A416" s="101"/>
      <c r="B416" s="101"/>
      <c r="C416" s="101"/>
      <c r="D416" s="101"/>
      <c r="E416" s="101"/>
      <c r="F416" s="101"/>
      <c r="G416" s="101"/>
      <c r="H416" s="101"/>
      <c r="I416" s="101"/>
      <c r="J416" s="101"/>
      <c r="K416" s="101"/>
      <c r="L416" s="102"/>
      <c r="M416" s="102"/>
      <c r="N416" s="103"/>
      <c r="O416" s="104"/>
      <c r="P416" s="101"/>
      <c r="Q416" s="101"/>
      <c r="R416" s="101"/>
      <c r="S416" s="101"/>
      <c r="T416" s="101"/>
      <c r="U416" s="101"/>
      <c r="V416" s="101"/>
      <c r="W416" s="101"/>
      <c r="X416" s="101"/>
      <c r="Y416" s="101"/>
      <c r="Z416" s="101"/>
    </row>
    <row r="417" spans="1:26" ht="15.75" customHeight="1" x14ac:dyDescent="0.3">
      <c r="A417" s="101"/>
      <c r="B417" s="101"/>
      <c r="C417" s="101"/>
      <c r="D417" s="101"/>
      <c r="E417" s="101"/>
      <c r="F417" s="101"/>
      <c r="G417" s="101"/>
      <c r="H417" s="101"/>
      <c r="I417" s="101"/>
      <c r="J417" s="101"/>
      <c r="K417" s="101"/>
      <c r="L417" s="102"/>
      <c r="M417" s="102"/>
      <c r="N417" s="103"/>
      <c r="O417" s="104"/>
      <c r="P417" s="101"/>
      <c r="Q417" s="101"/>
      <c r="R417" s="101"/>
      <c r="S417" s="101"/>
      <c r="T417" s="101"/>
      <c r="U417" s="101"/>
      <c r="V417" s="101"/>
      <c r="W417" s="101"/>
      <c r="X417" s="101"/>
      <c r="Y417" s="101"/>
      <c r="Z417" s="101"/>
    </row>
    <row r="418" spans="1:26" ht="15.75" customHeight="1" x14ac:dyDescent="0.3">
      <c r="A418" s="101"/>
      <c r="B418" s="101"/>
      <c r="C418" s="101"/>
      <c r="D418" s="101"/>
      <c r="E418" s="101"/>
      <c r="F418" s="101"/>
      <c r="G418" s="101"/>
      <c r="H418" s="101"/>
      <c r="I418" s="101"/>
      <c r="J418" s="101"/>
      <c r="K418" s="101"/>
      <c r="L418" s="102"/>
      <c r="M418" s="102"/>
      <c r="N418" s="103"/>
      <c r="O418" s="104"/>
      <c r="P418" s="101"/>
      <c r="Q418" s="101"/>
      <c r="R418" s="101"/>
      <c r="S418" s="101"/>
      <c r="T418" s="101"/>
      <c r="U418" s="101"/>
      <c r="V418" s="101"/>
      <c r="W418" s="101"/>
      <c r="X418" s="101"/>
      <c r="Y418" s="101"/>
      <c r="Z418" s="101"/>
    </row>
    <row r="419" spans="1:26" ht="15.75" customHeight="1" x14ac:dyDescent="0.3">
      <c r="A419" s="101"/>
      <c r="B419" s="101"/>
      <c r="C419" s="101"/>
      <c r="D419" s="101"/>
      <c r="E419" s="101"/>
      <c r="F419" s="101"/>
      <c r="G419" s="101"/>
      <c r="H419" s="101"/>
      <c r="I419" s="101"/>
      <c r="J419" s="101"/>
      <c r="K419" s="101"/>
      <c r="L419" s="102"/>
      <c r="M419" s="102"/>
      <c r="N419" s="103"/>
      <c r="O419" s="104"/>
      <c r="P419" s="101"/>
      <c r="Q419" s="101"/>
      <c r="R419" s="101"/>
      <c r="S419" s="101"/>
      <c r="T419" s="101"/>
      <c r="U419" s="101"/>
      <c r="V419" s="101"/>
      <c r="W419" s="101"/>
      <c r="X419" s="101"/>
      <c r="Y419" s="101"/>
      <c r="Z419" s="101"/>
    </row>
    <row r="420" spans="1:26" ht="15.75" customHeight="1" x14ac:dyDescent="0.3">
      <c r="A420" s="101"/>
      <c r="B420" s="101"/>
      <c r="C420" s="101"/>
      <c r="D420" s="101"/>
      <c r="E420" s="101"/>
      <c r="F420" s="101"/>
      <c r="G420" s="101"/>
      <c r="H420" s="101"/>
      <c r="I420" s="101"/>
      <c r="J420" s="101"/>
      <c r="K420" s="101"/>
      <c r="L420" s="102"/>
      <c r="M420" s="102"/>
      <c r="N420" s="103"/>
      <c r="O420" s="104"/>
      <c r="P420" s="101"/>
      <c r="Q420" s="101"/>
      <c r="R420" s="101"/>
      <c r="S420" s="101"/>
      <c r="T420" s="101"/>
      <c r="U420" s="101"/>
      <c r="V420" s="101"/>
      <c r="W420" s="101"/>
      <c r="X420" s="101"/>
      <c r="Y420" s="101"/>
      <c r="Z420" s="101"/>
    </row>
    <row r="421" spans="1:26" ht="15.75" customHeight="1" x14ac:dyDescent="0.3">
      <c r="A421" s="101"/>
      <c r="B421" s="101"/>
      <c r="C421" s="101"/>
      <c r="D421" s="101"/>
      <c r="E421" s="101"/>
      <c r="F421" s="101"/>
      <c r="G421" s="101"/>
      <c r="H421" s="101"/>
      <c r="I421" s="101"/>
      <c r="J421" s="101"/>
      <c r="K421" s="101"/>
      <c r="L421" s="102"/>
      <c r="M421" s="102"/>
      <c r="N421" s="103"/>
      <c r="O421" s="104"/>
      <c r="P421" s="101"/>
      <c r="Q421" s="101"/>
      <c r="R421" s="101"/>
      <c r="S421" s="101"/>
      <c r="T421" s="101"/>
      <c r="U421" s="101"/>
      <c r="V421" s="101"/>
      <c r="W421" s="101"/>
      <c r="X421" s="101"/>
      <c r="Y421" s="101"/>
      <c r="Z421" s="101"/>
    </row>
    <row r="422" spans="1:26" ht="15.75" customHeight="1" x14ac:dyDescent="0.3">
      <c r="A422" s="101"/>
      <c r="B422" s="101"/>
      <c r="C422" s="101"/>
      <c r="D422" s="101"/>
      <c r="E422" s="101"/>
      <c r="F422" s="101"/>
      <c r="G422" s="101"/>
      <c r="H422" s="101"/>
      <c r="I422" s="101"/>
      <c r="J422" s="101"/>
      <c r="K422" s="101"/>
      <c r="L422" s="102"/>
      <c r="M422" s="102"/>
      <c r="N422" s="103"/>
      <c r="O422" s="104"/>
      <c r="P422" s="101"/>
      <c r="Q422" s="101"/>
      <c r="R422" s="101"/>
      <c r="S422" s="101"/>
      <c r="T422" s="101"/>
      <c r="U422" s="101"/>
      <c r="V422" s="101"/>
      <c r="W422" s="101"/>
      <c r="X422" s="101"/>
      <c r="Y422" s="101"/>
      <c r="Z422" s="101"/>
    </row>
    <row r="423" spans="1:26" ht="15.75" customHeight="1" x14ac:dyDescent="0.2"/>
    <row r="424" spans="1:26" ht="15.75" customHeight="1" x14ac:dyDescent="0.2"/>
    <row r="425" spans="1:26" ht="15.75" customHeight="1" x14ac:dyDescent="0.2"/>
    <row r="426" spans="1:26" ht="15.75" customHeight="1" x14ac:dyDescent="0.2"/>
    <row r="427" spans="1:26" ht="15.75" customHeight="1" x14ac:dyDescent="0.2"/>
    <row r="428" spans="1:26" ht="15.75" customHeight="1" x14ac:dyDescent="0.2"/>
    <row r="429" spans="1:26" ht="15.75" customHeight="1" x14ac:dyDescent="0.2"/>
    <row r="430" spans="1:26" ht="15.75" customHeight="1" x14ac:dyDescent="0.2"/>
    <row r="431" spans="1:26" ht="15.75" customHeight="1" x14ac:dyDescent="0.2"/>
    <row r="432" spans="1:26"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81">
    <mergeCell ref="O131:O138"/>
    <mergeCell ref="B131:B138"/>
    <mergeCell ref="C131:C138"/>
    <mergeCell ref="D131:D138"/>
    <mergeCell ref="E131:E138"/>
    <mergeCell ref="F131:F138"/>
    <mergeCell ref="I131:I138"/>
    <mergeCell ref="J131:J138"/>
    <mergeCell ref="K139:K146"/>
    <mergeCell ref="L139:L146"/>
    <mergeCell ref="M139:M146"/>
    <mergeCell ref="N139:N146"/>
    <mergeCell ref="O139:O146"/>
    <mergeCell ref="B139:B146"/>
    <mergeCell ref="C139:C146"/>
    <mergeCell ref="D139:D146"/>
    <mergeCell ref="E139:E146"/>
    <mergeCell ref="F139:F146"/>
    <mergeCell ref="I139:I146"/>
    <mergeCell ref="J139:J146"/>
    <mergeCell ref="K131:K138"/>
    <mergeCell ref="L131:L138"/>
    <mergeCell ref="M131:M138"/>
    <mergeCell ref="N131:N138"/>
    <mergeCell ref="K123:K130"/>
    <mergeCell ref="L123:L130"/>
    <mergeCell ref="M123:M130"/>
    <mergeCell ref="N123:N130"/>
    <mergeCell ref="O123:O130"/>
    <mergeCell ref="G121:G122"/>
    <mergeCell ref="H121:H122"/>
    <mergeCell ref="K120:K122"/>
    <mergeCell ref="L120:L122"/>
    <mergeCell ref="M120:M122"/>
    <mergeCell ref="N120:N122"/>
    <mergeCell ref="O120:O122"/>
    <mergeCell ref="B120:B122"/>
    <mergeCell ref="C120:C122"/>
    <mergeCell ref="D120:D122"/>
    <mergeCell ref="E120:E122"/>
    <mergeCell ref="F120:F122"/>
    <mergeCell ref="G120:I120"/>
    <mergeCell ref="J120:J122"/>
    <mergeCell ref="I121:I122"/>
    <mergeCell ref="B123:B130"/>
    <mergeCell ref="C123:C130"/>
    <mergeCell ref="D123:D130"/>
    <mergeCell ref="E123:E130"/>
    <mergeCell ref="F123:F130"/>
    <mergeCell ref="I123:I130"/>
    <mergeCell ref="J123:J130"/>
    <mergeCell ref="G94:G95"/>
    <mergeCell ref="H94:H95"/>
    <mergeCell ref="B96:B103"/>
    <mergeCell ref="C96:C103"/>
    <mergeCell ref="D96:D103"/>
    <mergeCell ref="E96:E103"/>
    <mergeCell ref="F96:F103"/>
    <mergeCell ref="K104:K111"/>
    <mergeCell ref="L104:L111"/>
    <mergeCell ref="B104:B111"/>
    <mergeCell ref="C104:C111"/>
    <mergeCell ref="D104:D111"/>
    <mergeCell ref="E104:E111"/>
    <mergeCell ref="F104:F111"/>
    <mergeCell ref="I104:I111"/>
    <mergeCell ref="J104:J111"/>
    <mergeCell ref="L93:L95"/>
    <mergeCell ref="B112:B119"/>
    <mergeCell ref="C112:C119"/>
    <mergeCell ref="D112:D119"/>
    <mergeCell ref="E112:E119"/>
    <mergeCell ref="F112:F119"/>
    <mergeCell ref="I112:I119"/>
    <mergeCell ref="J112:J119"/>
    <mergeCell ref="B85:B92"/>
    <mergeCell ref="C85:C92"/>
    <mergeCell ref="D85:D92"/>
    <mergeCell ref="E85:E92"/>
    <mergeCell ref="F85:F92"/>
    <mergeCell ref="I85:I92"/>
    <mergeCell ref="J85:J92"/>
    <mergeCell ref="G93:I93"/>
    <mergeCell ref="B93:B95"/>
    <mergeCell ref="C93:C95"/>
    <mergeCell ref="D93:D95"/>
    <mergeCell ref="E93:E95"/>
    <mergeCell ref="F93:F95"/>
    <mergeCell ref="J93:J95"/>
    <mergeCell ref="I94:I95"/>
    <mergeCell ref="I96:I103"/>
    <mergeCell ref="J96:J103"/>
    <mergeCell ref="M93:M95"/>
    <mergeCell ref="N93:N95"/>
    <mergeCell ref="O93:O95"/>
    <mergeCell ref="K112:K119"/>
    <mergeCell ref="L112:L119"/>
    <mergeCell ref="M112:M119"/>
    <mergeCell ref="N112:N119"/>
    <mergeCell ref="O112:O119"/>
    <mergeCell ref="K93:K95"/>
    <mergeCell ref="K96:K103"/>
    <mergeCell ref="L96:L103"/>
    <mergeCell ref="M96:M103"/>
    <mergeCell ref="N96:N103"/>
    <mergeCell ref="O96:O103"/>
    <mergeCell ref="M104:M111"/>
    <mergeCell ref="N104:N111"/>
    <mergeCell ref="O104:O111"/>
    <mergeCell ref="O77:O84"/>
    <mergeCell ref="B77:B84"/>
    <mergeCell ref="C77:C84"/>
    <mergeCell ref="D77:D84"/>
    <mergeCell ref="E77:E84"/>
    <mergeCell ref="F77:F84"/>
    <mergeCell ref="I77:I84"/>
    <mergeCell ref="J77:J84"/>
    <mergeCell ref="K85:K92"/>
    <mergeCell ref="L85:L92"/>
    <mergeCell ref="M85:M92"/>
    <mergeCell ref="N85:N92"/>
    <mergeCell ref="O85:O92"/>
    <mergeCell ref="K77:K84"/>
    <mergeCell ref="L77:L84"/>
    <mergeCell ref="M77:M84"/>
    <mergeCell ref="N77:N84"/>
    <mergeCell ref="K69:K76"/>
    <mergeCell ref="L69:L76"/>
    <mergeCell ref="M69:M76"/>
    <mergeCell ref="N69:N76"/>
    <mergeCell ref="O69:O76"/>
    <mergeCell ref="G67:G68"/>
    <mergeCell ref="H67:H68"/>
    <mergeCell ref="K66:K68"/>
    <mergeCell ref="L66:L68"/>
    <mergeCell ref="M66:M68"/>
    <mergeCell ref="N66:N68"/>
    <mergeCell ref="O66:O68"/>
    <mergeCell ref="B66:B68"/>
    <mergeCell ref="C66:C68"/>
    <mergeCell ref="D66:D68"/>
    <mergeCell ref="E66:E68"/>
    <mergeCell ref="F66:F68"/>
    <mergeCell ref="G66:I66"/>
    <mergeCell ref="J66:J68"/>
    <mergeCell ref="I67:I68"/>
    <mergeCell ref="B69:B76"/>
    <mergeCell ref="C69:C76"/>
    <mergeCell ref="D69:D76"/>
    <mergeCell ref="E69:E76"/>
    <mergeCell ref="F69:F76"/>
    <mergeCell ref="I69:I76"/>
    <mergeCell ref="J69:J76"/>
    <mergeCell ref="K50:K57"/>
    <mergeCell ref="L50:L57"/>
    <mergeCell ref="M50:M57"/>
    <mergeCell ref="N50:N57"/>
    <mergeCell ref="O50:O57"/>
    <mergeCell ref="B50:B57"/>
    <mergeCell ref="C50:C57"/>
    <mergeCell ref="D50:D57"/>
    <mergeCell ref="E50:E57"/>
    <mergeCell ref="F50:F57"/>
    <mergeCell ref="I50:I57"/>
    <mergeCell ref="J50:J57"/>
    <mergeCell ref="B36:B42"/>
    <mergeCell ref="K43:K49"/>
    <mergeCell ref="L43:L49"/>
    <mergeCell ref="M43:M49"/>
    <mergeCell ref="N43:N49"/>
    <mergeCell ref="O43:O49"/>
    <mergeCell ref="B43:B49"/>
    <mergeCell ref="C43:C49"/>
    <mergeCell ref="D43:D49"/>
    <mergeCell ref="E43:E49"/>
    <mergeCell ref="F43:F49"/>
    <mergeCell ref="I43:I49"/>
    <mergeCell ref="J43:J49"/>
    <mergeCell ref="C36:C42"/>
    <mergeCell ref="D36:D42"/>
    <mergeCell ref="N36:N42"/>
    <mergeCell ref="O36:O42"/>
    <mergeCell ref="E36:E42"/>
    <mergeCell ref="F36:F42"/>
    <mergeCell ref="I36:I42"/>
    <mergeCell ref="J36:J42"/>
    <mergeCell ref="K36:K42"/>
    <mergeCell ref="L36:L42"/>
    <mergeCell ref="M36:M42"/>
    <mergeCell ref="A24:A29"/>
    <mergeCell ref="C24:C29"/>
    <mergeCell ref="D24:D29"/>
    <mergeCell ref="E24:E29"/>
    <mergeCell ref="F24:F29"/>
    <mergeCell ref="B24:B29"/>
    <mergeCell ref="B30:B35"/>
    <mergeCell ref="C30:C35"/>
    <mergeCell ref="D30:D35"/>
    <mergeCell ref="E30:E35"/>
    <mergeCell ref="F30:F35"/>
    <mergeCell ref="K58:K65"/>
    <mergeCell ref="L58:L65"/>
    <mergeCell ref="M58:M65"/>
    <mergeCell ref="N58:N65"/>
    <mergeCell ref="O58:O65"/>
    <mergeCell ref="B58:B65"/>
    <mergeCell ref="C58:C65"/>
    <mergeCell ref="D58:D65"/>
    <mergeCell ref="E58:E65"/>
    <mergeCell ref="F58:F65"/>
    <mergeCell ref="I58:I65"/>
    <mergeCell ref="J58:J65"/>
    <mergeCell ref="B21:B23"/>
    <mergeCell ref="C21:C23"/>
    <mergeCell ref="K24:K29"/>
    <mergeCell ref="L24:L29"/>
    <mergeCell ref="M24:M29"/>
    <mergeCell ref="N24:N29"/>
    <mergeCell ref="O24:O29"/>
    <mergeCell ref="I30:I35"/>
    <mergeCell ref="J30:J35"/>
    <mergeCell ref="K30:K35"/>
    <mergeCell ref="L30:L35"/>
    <mergeCell ref="M30:M35"/>
    <mergeCell ref="N30:N35"/>
    <mergeCell ref="O30:O35"/>
    <mergeCell ref="F21:F23"/>
    <mergeCell ref="G21:I21"/>
    <mergeCell ref="G22:G23"/>
    <mergeCell ref="H22:H23"/>
    <mergeCell ref="I22:I23"/>
    <mergeCell ref="I24:I29"/>
    <mergeCell ref="J24:J29"/>
    <mergeCell ref="D21:D23"/>
    <mergeCell ref="E21:E23"/>
    <mergeCell ref="J21:J23"/>
    <mergeCell ref="K21:K23"/>
    <mergeCell ref="L21:L23"/>
    <mergeCell ref="M21:M23"/>
    <mergeCell ref="N21:N23"/>
    <mergeCell ref="O21:O23"/>
    <mergeCell ref="E13:E14"/>
    <mergeCell ref="F13:J14"/>
    <mergeCell ref="F15:J15"/>
    <mergeCell ref="C18:K18"/>
    <mergeCell ref="C19:K19"/>
    <mergeCell ref="B189:B196"/>
    <mergeCell ref="C189:C196"/>
    <mergeCell ref="D189:D196"/>
    <mergeCell ref="E189:E196"/>
    <mergeCell ref="F189:F196"/>
    <mergeCell ref="I189:I196"/>
    <mergeCell ref="J189:J196"/>
    <mergeCell ref="K197:K204"/>
    <mergeCell ref="L197:L204"/>
    <mergeCell ref="B197:B204"/>
    <mergeCell ref="C197:C204"/>
    <mergeCell ref="D197:D204"/>
    <mergeCell ref="E197:E204"/>
    <mergeCell ref="F197:F204"/>
    <mergeCell ref="I197:I204"/>
    <mergeCell ref="J197:J204"/>
    <mergeCell ref="B178:B180"/>
    <mergeCell ref="C178:C180"/>
    <mergeCell ref="D178:D180"/>
    <mergeCell ref="E178:E180"/>
    <mergeCell ref="F178:F180"/>
    <mergeCell ref="G178:I178"/>
    <mergeCell ref="J178:J180"/>
    <mergeCell ref="I179:I180"/>
    <mergeCell ref="I181:I188"/>
    <mergeCell ref="J181:J188"/>
    <mergeCell ref="G179:G180"/>
    <mergeCell ref="H179:H180"/>
    <mergeCell ref="B181:B188"/>
    <mergeCell ref="C181:C188"/>
    <mergeCell ref="D181:D188"/>
    <mergeCell ref="E181:E188"/>
    <mergeCell ref="F181:F188"/>
    <mergeCell ref="K215:K222"/>
    <mergeCell ref="L215:L222"/>
    <mergeCell ref="M215:M222"/>
    <mergeCell ref="N215:N222"/>
    <mergeCell ref="O215:O222"/>
    <mergeCell ref="B215:B222"/>
    <mergeCell ref="C215:C222"/>
    <mergeCell ref="D215:D222"/>
    <mergeCell ref="E215:E222"/>
    <mergeCell ref="F215:F222"/>
    <mergeCell ref="I215:I222"/>
    <mergeCell ref="J215:J222"/>
    <mergeCell ref="M209:M214"/>
    <mergeCell ref="N209:N214"/>
    <mergeCell ref="O209:O214"/>
    <mergeCell ref="B209:B214"/>
    <mergeCell ref="C209:C214"/>
    <mergeCell ref="D209:D214"/>
    <mergeCell ref="E209:E214"/>
    <mergeCell ref="F209:F214"/>
    <mergeCell ref="I209:I214"/>
    <mergeCell ref="J209:J214"/>
    <mergeCell ref="B205:B208"/>
    <mergeCell ref="C205:C208"/>
    <mergeCell ref="D205:D208"/>
    <mergeCell ref="E205:E208"/>
    <mergeCell ref="F205:F208"/>
    <mergeCell ref="I205:I208"/>
    <mergeCell ref="J205:J208"/>
    <mergeCell ref="K209:K214"/>
    <mergeCell ref="L209:L214"/>
    <mergeCell ref="K178:K180"/>
    <mergeCell ref="L178:L180"/>
    <mergeCell ref="M178:M180"/>
    <mergeCell ref="N178:N180"/>
    <mergeCell ref="O178:O180"/>
    <mergeCell ref="K205:K208"/>
    <mergeCell ref="L205:L208"/>
    <mergeCell ref="M205:M208"/>
    <mergeCell ref="N205:N208"/>
    <mergeCell ref="O205:O208"/>
    <mergeCell ref="K181:K188"/>
    <mergeCell ref="L181:L188"/>
    <mergeCell ref="M181:M188"/>
    <mergeCell ref="N181:N188"/>
    <mergeCell ref="O181:O188"/>
    <mergeCell ref="K189:K196"/>
    <mergeCell ref="L189:L196"/>
    <mergeCell ref="M189:M196"/>
    <mergeCell ref="N189:N196"/>
    <mergeCell ref="O189:O196"/>
    <mergeCell ref="M197:M204"/>
    <mergeCell ref="N197:N204"/>
    <mergeCell ref="O197:O204"/>
    <mergeCell ref="K163:K169"/>
    <mergeCell ref="L163:L169"/>
    <mergeCell ref="M163:M169"/>
    <mergeCell ref="N163:N169"/>
    <mergeCell ref="O163:O169"/>
    <mergeCell ref="B163:B169"/>
    <mergeCell ref="C163:C169"/>
    <mergeCell ref="D163:D169"/>
    <mergeCell ref="E163:E169"/>
    <mergeCell ref="F163:F169"/>
    <mergeCell ref="I163:I169"/>
    <mergeCell ref="J163:J169"/>
    <mergeCell ref="K155:K162"/>
    <mergeCell ref="L155:L162"/>
    <mergeCell ref="M155:M162"/>
    <mergeCell ref="N155:N162"/>
    <mergeCell ref="O155:O162"/>
    <mergeCell ref="B155:B162"/>
    <mergeCell ref="C155:C162"/>
    <mergeCell ref="D155:D162"/>
    <mergeCell ref="E155:E162"/>
    <mergeCell ref="F155:F162"/>
    <mergeCell ref="I155:I162"/>
    <mergeCell ref="J155:J162"/>
    <mergeCell ref="K147:K154"/>
    <mergeCell ref="L147:L154"/>
    <mergeCell ref="M147:M154"/>
    <mergeCell ref="N147:N154"/>
    <mergeCell ref="O147:O154"/>
    <mergeCell ref="B147:B154"/>
    <mergeCell ref="C147:C154"/>
    <mergeCell ref="D147:D154"/>
    <mergeCell ref="E147:E154"/>
    <mergeCell ref="F147:F154"/>
    <mergeCell ref="I147:I154"/>
    <mergeCell ref="J147:J154"/>
    <mergeCell ref="K170:K177"/>
    <mergeCell ref="L170:L177"/>
    <mergeCell ref="M170:M177"/>
    <mergeCell ref="N170:N177"/>
    <mergeCell ref="O170:O177"/>
    <mergeCell ref="B170:B177"/>
    <mergeCell ref="C170:C177"/>
    <mergeCell ref="D170:D177"/>
    <mergeCell ref="E170:E177"/>
    <mergeCell ref="F170:F177"/>
    <mergeCell ref="I170:I177"/>
    <mergeCell ref="J170:J177"/>
  </mergeCells>
  <dataValidations count="1">
    <dataValidation type="list" allowBlank="1" showErrorMessage="1" sqref="F24 J24 F30 J30 F36 J36 F43 J43 F50 J50 F58 J58 F69 J69 F77 J77 F85 J85 F96 J96 F104 J104 F112 J112 F123 J123 F131 J131 F139 J139 F147 J147 F155 J155 F163 J163 F170 J170 F181 J181 F189 J189 F197 J197 F205 J205 F209 J209 F215 J215">
      <formula1>"1.0,2.0,3.0"</formula1>
    </dataValidation>
  </dataValidations>
  <hyperlinks>
    <hyperlink ref="H50" r:id="rId1" location="overlay-context=content/mapa-de-riesgos-por-proceso%3Fq%3Dcontent/mapa-de-riesgos-por-proceso" display="En el marco del seguimiento realizado por la Oficina de Contron Interno a los trece (13) riesgos de corrupción, no se evidenció la materialización de los mismos que incluyan realizar actividades de integridad, al interuior del IDEP: http://www.idep.edu.co"/>
  </hyperlinks>
  <pageMargins left="0.7" right="0.7" top="0.75" bottom="0.75" header="0" footer="0"/>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A343"/>
  </sheetPr>
  <dimension ref="A1:Z1000"/>
  <sheetViews>
    <sheetView showGridLines="0" topLeftCell="B136" zoomScale="73" zoomScaleNormal="73" workbookViewId="0">
      <selection activeCell="G143" sqref="G143"/>
    </sheetView>
  </sheetViews>
  <sheetFormatPr baseColWidth="10" defaultColWidth="12.5703125" defaultRowHeight="15" customHeight="1" x14ac:dyDescent="0.2"/>
  <cols>
    <col min="1" max="1" width="2.5703125" customWidth="1"/>
    <col min="2" max="2" width="11.42578125" customWidth="1"/>
    <col min="3" max="4" width="42.5703125" customWidth="1"/>
    <col min="5" max="5" width="38" customWidth="1"/>
    <col min="6" max="6" width="7.42578125" customWidth="1"/>
    <col min="7" max="7" width="3.5703125" customWidth="1"/>
    <col min="8" max="8" width="56.140625" customWidth="1"/>
    <col min="9" max="9" width="83.7109375" customWidth="1"/>
    <col min="10" max="10" width="7.42578125" customWidth="1"/>
    <col min="11" max="11" width="16.140625" customWidth="1"/>
    <col min="12" max="12" width="4.7109375" customWidth="1"/>
    <col min="13" max="13" width="7.5703125" customWidth="1"/>
    <col min="14" max="15" width="6.28515625" customWidth="1"/>
    <col min="16" max="26" width="3.140625" customWidth="1"/>
  </cols>
  <sheetData>
    <row r="1" spans="1:26" ht="22.5" customHeight="1" x14ac:dyDescent="0.3">
      <c r="A1" s="101"/>
      <c r="B1" s="101"/>
      <c r="C1" s="101"/>
      <c r="D1" s="101"/>
      <c r="E1" s="101"/>
      <c r="F1" s="101"/>
      <c r="G1" s="101"/>
      <c r="H1" s="101"/>
      <c r="I1" s="101"/>
      <c r="J1" s="101"/>
      <c r="K1" s="101"/>
      <c r="L1" s="164"/>
      <c r="M1" s="164"/>
      <c r="N1" s="165"/>
      <c r="O1" s="166"/>
      <c r="P1" s="167"/>
      <c r="Q1" s="101"/>
      <c r="R1" s="101"/>
      <c r="S1" s="101"/>
      <c r="T1" s="101"/>
      <c r="U1" s="101"/>
      <c r="V1" s="101"/>
      <c r="W1" s="101"/>
      <c r="X1" s="101"/>
      <c r="Y1" s="101"/>
      <c r="Z1" s="101"/>
    </row>
    <row r="2" spans="1:26" ht="22.5" customHeight="1" x14ac:dyDescent="0.3">
      <c r="A2" s="101"/>
      <c r="B2" s="101"/>
      <c r="C2" s="101"/>
      <c r="D2" s="101"/>
      <c r="E2" s="101"/>
      <c r="F2" s="101"/>
      <c r="G2" s="101"/>
      <c r="H2" s="101"/>
      <c r="I2" s="101"/>
      <c r="J2" s="101"/>
      <c r="K2" s="101"/>
      <c r="L2" s="164"/>
      <c r="M2" s="164"/>
      <c r="N2" s="165"/>
      <c r="O2" s="166"/>
      <c r="P2" s="167"/>
      <c r="Q2" s="101"/>
      <c r="R2" s="101"/>
      <c r="S2" s="101"/>
      <c r="T2" s="101"/>
      <c r="U2" s="101"/>
      <c r="V2" s="101"/>
      <c r="W2" s="101"/>
      <c r="X2" s="101"/>
      <c r="Y2" s="101"/>
      <c r="Z2" s="101"/>
    </row>
    <row r="3" spans="1:26" ht="22.5" customHeight="1" x14ac:dyDescent="0.3">
      <c r="A3" s="101"/>
      <c r="B3" s="101"/>
      <c r="C3" s="101"/>
      <c r="D3" s="101"/>
      <c r="E3" s="101"/>
      <c r="F3" s="101"/>
      <c r="G3" s="101"/>
      <c r="H3" s="101"/>
      <c r="I3" s="101"/>
      <c r="J3" s="101"/>
      <c r="K3" s="101"/>
      <c r="L3" s="164"/>
      <c r="M3" s="164"/>
      <c r="N3" s="165"/>
      <c r="O3" s="166"/>
      <c r="P3" s="167"/>
      <c r="Q3" s="101"/>
      <c r="R3" s="101"/>
      <c r="S3" s="101"/>
      <c r="T3" s="101"/>
      <c r="U3" s="101"/>
      <c r="V3" s="101"/>
      <c r="W3" s="101"/>
      <c r="X3" s="101"/>
      <c r="Y3" s="101"/>
      <c r="Z3" s="101"/>
    </row>
    <row r="4" spans="1:26" ht="22.5" customHeight="1" x14ac:dyDescent="0.3">
      <c r="A4" s="101"/>
      <c r="B4" s="101"/>
      <c r="C4" s="101"/>
      <c r="D4" s="101"/>
      <c r="E4" s="101"/>
      <c r="F4" s="101"/>
      <c r="G4" s="101"/>
      <c r="H4" s="101"/>
      <c r="I4" s="101"/>
      <c r="J4" s="101"/>
      <c r="K4" s="101"/>
      <c r="L4" s="164"/>
      <c r="M4" s="164"/>
      <c r="N4" s="165"/>
      <c r="O4" s="166"/>
      <c r="P4" s="167"/>
      <c r="Q4" s="101"/>
      <c r="R4" s="101"/>
      <c r="S4" s="101"/>
      <c r="T4" s="101"/>
      <c r="U4" s="101"/>
      <c r="V4" s="101"/>
      <c r="W4" s="101"/>
      <c r="X4" s="101"/>
      <c r="Y4" s="101"/>
      <c r="Z4" s="101"/>
    </row>
    <row r="5" spans="1:26" ht="9.75" customHeight="1" x14ac:dyDescent="0.3">
      <c r="A5" s="101"/>
      <c r="B5" s="101"/>
      <c r="C5" s="101"/>
      <c r="D5" s="101"/>
      <c r="E5" s="101"/>
      <c r="F5" s="101"/>
      <c r="G5" s="101"/>
      <c r="H5" s="101"/>
      <c r="I5" s="101"/>
      <c r="J5" s="101"/>
      <c r="K5" s="101"/>
      <c r="L5" s="164"/>
      <c r="M5" s="164"/>
      <c r="N5" s="165"/>
      <c r="O5" s="166"/>
      <c r="P5" s="167"/>
      <c r="Q5" s="101"/>
      <c r="R5" s="101"/>
      <c r="S5" s="101"/>
      <c r="T5" s="101"/>
      <c r="U5" s="101"/>
      <c r="V5" s="101"/>
      <c r="W5" s="101"/>
      <c r="X5" s="101"/>
      <c r="Y5" s="101"/>
      <c r="Z5" s="101"/>
    </row>
    <row r="6" spans="1:26" ht="31.5" customHeight="1" x14ac:dyDescent="0.3">
      <c r="A6" s="101"/>
      <c r="B6" s="101"/>
      <c r="C6" s="101"/>
      <c r="D6" s="101"/>
      <c r="E6" s="101"/>
      <c r="F6" s="101"/>
      <c r="G6" s="101"/>
      <c r="H6" s="101"/>
      <c r="I6" s="101"/>
      <c r="J6" s="101"/>
      <c r="K6" s="101"/>
      <c r="L6" s="164"/>
      <c r="M6" s="164"/>
      <c r="N6" s="165"/>
      <c r="O6" s="166"/>
      <c r="P6" s="167"/>
      <c r="Q6" s="101"/>
      <c r="R6" s="101"/>
      <c r="S6" s="101"/>
      <c r="T6" s="101"/>
      <c r="U6" s="101"/>
      <c r="V6" s="101"/>
      <c r="W6" s="101"/>
      <c r="X6" s="101"/>
      <c r="Y6" s="101"/>
      <c r="Z6" s="101"/>
    </row>
    <row r="7" spans="1:26" ht="30.75" customHeight="1" x14ac:dyDescent="0.3">
      <c r="A7" s="101"/>
      <c r="B7" s="101"/>
      <c r="C7" s="101"/>
      <c r="D7" s="101"/>
      <c r="E7" s="168"/>
      <c r="F7" s="168"/>
      <c r="G7" s="101"/>
      <c r="H7" s="101"/>
      <c r="I7" s="101"/>
      <c r="J7" s="101"/>
      <c r="K7" s="101"/>
      <c r="L7" s="164"/>
      <c r="M7" s="164"/>
      <c r="N7" s="165"/>
      <c r="O7" s="166"/>
      <c r="P7" s="167"/>
      <c r="Q7" s="101"/>
      <c r="R7" s="101"/>
      <c r="S7" s="101"/>
      <c r="T7" s="101"/>
      <c r="U7" s="101"/>
      <c r="V7" s="101"/>
      <c r="W7" s="101"/>
      <c r="X7" s="101"/>
      <c r="Y7" s="101"/>
      <c r="Z7" s="101"/>
    </row>
    <row r="8" spans="1:26" ht="20.25" customHeight="1" x14ac:dyDescent="0.3">
      <c r="A8" s="101"/>
      <c r="B8" s="101"/>
      <c r="C8" s="101"/>
      <c r="D8" s="101"/>
      <c r="E8" s="101"/>
      <c r="F8" s="101"/>
      <c r="G8" s="101"/>
      <c r="H8" s="101"/>
      <c r="I8" s="101"/>
      <c r="J8" s="101"/>
      <c r="K8" s="101"/>
      <c r="L8" s="164"/>
      <c r="M8" s="164"/>
      <c r="N8" s="165"/>
      <c r="O8" s="166"/>
      <c r="P8" s="167"/>
      <c r="Q8" s="101"/>
      <c r="R8" s="101"/>
      <c r="S8" s="101"/>
      <c r="T8" s="101"/>
      <c r="U8" s="101"/>
      <c r="V8" s="101"/>
      <c r="W8" s="101"/>
      <c r="X8" s="101"/>
      <c r="Y8" s="101"/>
      <c r="Z8" s="101"/>
    </row>
    <row r="9" spans="1:26" ht="9.75" customHeight="1" x14ac:dyDescent="0.3">
      <c r="A9" s="101"/>
      <c r="B9" s="101"/>
      <c r="C9" s="101"/>
      <c r="D9" s="101"/>
      <c r="E9" s="101"/>
      <c r="F9" s="101"/>
      <c r="G9" s="101"/>
      <c r="H9" s="101"/>
      <c r="I9" s="101"/>
      <c r="J9" s="101"/>
      <c r="K9" s="101"/>
      <c r="L9" s="164"/>
      <c r="M9" s="164"/>
      <c r="N9" s="165"/>
      <c r="O9" s="166"/>
      <c r="P9" s="167"/>
      <c r="Q9" s="101"/>
      <c r="R9" s="101"/>
      <c r="S9" s="101"/>
      <c r="T9" s="101"/>
      <c r="U9" s="101"/>
      <c r="V9" s="101"/>
      <c r="W9" s="101"/>
      <c r="X9" s="101"/>
      <c r="Y9" s="101"/>
      <c r="Z9" s="101"/>
    </row>
    <row r="10" spans="1:26" ht="19.5" customHeight="1" x14ac:dyDescent="0.3">
      <c r="A10" s="101"/>
      <c r="B10" s="101"/>
      <c r="C10" s="711" t="s">
        <v>251</v>
      </c>
      <c r="D10" s="477"/>
      <c r="E10" s="477"/>
      <c r="F10" s="477"/>
      <c r="G10" s="477"/>
      <c r="H10" s="477"/>
      <c r="I10" s="477"/>
      <c r="J10" s="477"/>
      <c r="K10" s="461"/>
      <c r="L10" s="164"/>
      <c r="M10" s="164"/>
      <c r="N10" s="165"/>
      <c r="O10" s="166"/>
      <c r="P10" s="167"/>
      <c r="Q10" s="101"/>
      <c r="R10" s="101"/>
      <c r="S10" s="101"/>
      <c r="T10" s="101"/>
      <c r="U10" s="101"/>
      <c r="V10" s="101"/>
      <c r="W10" s="101"/>
      <c r="X10" s="101"/>
      <c r="Y10" s="101"/>
      <c r="Z10" s="101"/>
    </row>
    <row r="11" spans="1:26" ht="71.25" customHeight="1" x14ac:dyDescent="0.3">
      <c r="A11" s="101"/>
      <c r="B11" s="101"/>
      <c r="C11" s="712" t="s">
        <v>252</v>
      </c>
      <c r="D11" s="477"/>
      <c r="E11" s="477"/>
      <c r="F11" s="477"/>
      <c r="G11" s="477"/>
      <c r="H11" s="477"/>
      <c r="I11" s="477"/>
      <c r="J11" s="477"/>
      <c r="K11" s="461"/>
      <c r="L11" s="164"/>
      <c r="M11" s="164"/>
      <c r="N11" s="165"/>
      <c r="O11" s="166"/>
      <c r="P11" s="167"/>
      <c r="Q11" s="101"/>
      <c r="R11" s="101"/>
      <c r="S11" s="101"/>
      <c r="T11" s="101"/>
      <c r="U11" s="101"/>
      <c r="V11" s="101"/>
      <c r="W11" s="101"/>
      <c r="X11" s="101"/>
      <c r="Y11" s="101"/>
      <c r="Z11" s="101"/>
    </row>
    <row r="12" spans="1:26" ht="9.75" customHeight="1" x14ac:dyDescent="0.3">
      <c r="A12" s="101"/>
      <c r="B12" s="101"/>
      <c r="C12" s="106"/>
      <c r="D12" s="106"/>
      <c r="E12" s="101"/>
      <c r="F12" s="107"/>
      <c r="G12" s="101"/>
      <c r="H12" s="101"/>
      <c r="I12" s="101"/>
      <c r="J12" s="101"/>
      <c r="K12" s="101"/>
      <c r="L12" s="164"/>
      <c r="M12" s="164"/>
      <c r="N12" s="165"/>
      <c r="O12" s="166"/>
      <c r="P12" s="167"/>
      <c r="Q12" s="101"/>
      <c r="R12" s="101"/>
      <c r="S12" s="101"/>
      <c r="T12" s="101"/>
      <c r="U12" s="101"/>
      <c r="V12" s="101"/>
      <c r="W12" s="101"/>
      <c r="X12" s="101"/>
      <c r="Y12" s="101"/>
      <c r="Z12" s="101"/>
    </row>
    <row r="13" spans="1:26" ht="36.75" customHeight="1" x14ac:dyDescent="0.3">
      <c r="A13" s="101"/>
      <c r="B13" s="713" t="s">
        <v>147</v>
      </c>
      <c r="C13" s="682" t="s">
        <v>253</v>
      </c>
      <c r="D13" s="714" t="s">
        <v>8</v>
      </c>
      <c r="E13" s="714" t="s">
        <v>254</v>
      </c>
      <c r="F13" s="715" t="s">
        <v>255</v>
      </c>
      <c r="G13" s="716" t="s">
        <v>152</v>
      </c>
      <c r="H13" s="596"/>
      <c r="I13" s="678"/>
      <c r="J13" s="715" t="s">
        <v>256</v>
      </c>
      <c r="K13" s="715" t="s">
        <v>177</v>
      </c>
      <c r="L13" s="540"/>
      <c r="M13" s="540"/>
      <c r="N13" s="679"/>
      <c r="O13" s="680"/>
      <c r="P13" s="681"/>
      <c r="Q13" s="101"/>
      <c r="R13" s="101"/>
      <c r="S13" s="101"/>
      <c r="T13" s="101"/>
      <c r="U13" s="101"/>
      <c r="V13" s="101"/>
      <c r="W13" s="101"/>
      <c r="X13" s="101"/>
      <c r="Y13" s="101"/>
      <c r="Z13" s="101"/>
    </row>
    <row r="14" spans="1:26" ht="29.25" customHeight="1" x14ac:dyDescent="0.3">
      <c r="A14" s="101"/>
      <c r="B14" s="488"/>
      <c r="C14" s="488"/>
      <c r="D14" s="488"/>
      <c r="E14" s="488"/>
      <c r="F14" s="488"/>
      <c r="G14" s="717" t="s">
        <v>13</v>
      </c>
      <c r="H14" s="714" t="s">
        <v>15</v>
      </c>
      <c r="I14" s="714" t="s">
        <v>17</v>
      </c>
      <c r="J14" s="488"/>
      <c r="K14" s="488"/>
      <c r="L14" s="427"/>
      <c r="M14" s="427"/>
      <c r="N14" s="427"/>
      <c r="O14" s="427"/>
      <c r="P14" s="427"/>
      <c r="Q14" s="101"/>
      <c r="R14" s="101"/>
      <c r="S14" s="101"/>
      <c r="T14" s="101"/>
      <c r="U14" s="101"/>
      <c r="V14" s="101"/>
      <c r="W14" s="101"/>
      <c r="X14" s="101"/>
      <c r="Y14" s="101"/>
      <c r="Z14" s="101"/>
    </row>
    <row r="15" spans="1:26" ht="99.75" customHeight="1" x14ac:dyDescent="0.3">
      <c r="A15" s="101"/>
      <c r="B15" s="491"/>
      <c r="C15" s="491"/>
      <c r="D15" s="531"/>
      <c r="E15" s="531"/>
      <c r="F15" s="491"/>
      <c r="G15" s="491"/>
      <c r="H15" s="531"/>
      <c r="I15" s="531"/>
      <c r="J15" s="491"/>
      <c r="K15" s="491"/>
      <c r="L15" s="427"/>
      <c r="M15" s="427"/>
      <c r="N15" s="427"/>
      <c r="O15" s="427"/>
      <c r="P15" s="427"/>
      <c r="Q15" s="101"/>
      <c r="R15" s="101"/>
      <c r="S15" s="101"/>
      <c r="T15" s="101"/>
      <c r="U15" s="101"/>
      <c r="V15" s="101"/>
      <c r="W15" s="101"/>
      <c r="X15" s="101"/>
      <c r="Y15" s="101"/>
      <c r="Z15" s="101"/>
    </row>
    <row r="16" spans="1:26" ht="174.75" customHeight="1" x14ac:dyDescent="0.3">
      <c r="A16" s="101"/>
      <c r="B16" s="657" t="str">
        <f>+LEFT(C16,3)</f>
        <v>6.1</v>
      </c>
      <c r="C16" s="621" t="s">
        <v>257</v>
      </c>
      <c r="D16" s="629" t="s">
        <v>258</v>
      </c>
      <c r="E16" s="718" t="s">
        <v>259</v>
      </c>
      <c r="F16" s="632">
        <v>3</v>
      </c>
      <c r="G16" s="125">
        <v>1</v>
      </c>
      <c r="H16" s="356" t="s">
        <v>590</v>
      </c>
      <c r="I16" s="688" t="s">
        <v>591</v>
      </c>
      <c r="J16" s="635">
        <v>3</v>
      </c>
      <c r="K16" s="672"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506">
        <f>+IF(K16="",75,IF(K16="Deficiencia de control mayor (diseño y ejecución)",80,IF(K16="Deficiencia de control (diseño o ejecución)",100,IF(K16="Oportunidad de mejora",120,140))))</f>
        <v>140</v>
      </c>
      <c r="M16" s="505">
        <v>1.7896000000000001</v>
      </c>
      <c r="N16" s="673">
        <f>+L16+M16</f>
        <v>141.78960000000001</v>
      </c>
      <c r="O16" s="166"/>
      <c r="P16" s="675"/>
      <c r="Q16" s="101"/>
      <c r="R16" s="101"/>
      <c r="S16" s="101"/>
      <c r="T16" s="101"/>
      <c r="U16" s="101"/>
      <c r="V16" s="101"/>
      <c r="W16" s="101"/>
      <c r="X16" s="101"/>
      <c r="Y16" s="101"/>
      <c r="Z16" s="101"/>
    </row>
    <row r="17" spans="1:26" ht="20.25" customHeight="1" x14ac:dyDescent="0.3">
      <c r="A17" s="101"/>
      <c r="B17" s="512"/>
      <c r="C17" s="512"/>
      <c r="D17" s="515"/>
      <c r="E17" s="515"/>
      <c r="F17" s="515"/>
      <c r="G17" s="119">
        <v>2</v>
      </c>
      <c r="H17" s="169"/>
      <c r="I17" s="719"/>
      <c r="J17" s="636"/>
      <c r="K17" s="593"/>
      <c r="L17" s="507"/>
      <c r="M17" s="427"/>
      <c r="N17" s="427"/>
      <c r="O17" s="166"/>
      <c r="P17" s="427"/>
      <c r="Q17" s="101"/>
      <c r="R17" s="101"/>
      <c r="S17" s="101"/>
      <c r="T17" s="101"/>
      <c r="U17" s="101"/>
      <c r="V17" s="101"/>
      <c r="W17" s="101"/>
      <c r="X17" s="101"/>
      <c r="Y17" s="101"/>
      <c r="Z17" s="101"/>
    </row>
    <row r="18" spans="1:26" ht="26.25" customHeight="1" x14ac:dyDescent="0.3">
      <c r="A18" s="101"/>
      <c r="B18" s="512"/>
      <c r="C18" s="512"/>
      <c r="D18" s="515"/>
      <c r="E18" s="515"/>
      <c r="F18" s="515"/>
      <c r="G18" s="119">
        <v>3</v>
      </c>
      <c r="H18" s="119"/>
      <c r="I18" s="719"/>
      <c r="J18" s="636"/>
      <c r="K18" s="593"/>
      <c r="L18" s="507"/>
      <c r="M18" s="427"/>
      <c r="N18" s="427"/>
      <c r="O18" s="166"/>
      <c r="P18" s="427"/>
      <c r="Q18" s="101"/>
      <c r="R18" s="101"/>
      <c r="S18" s="101"/>
      <c r="T18" s="101"/>
      <c r="U18" s="101"/>
      <c r="V18" s="101"/>
      <c r="W18" s="101"/>
      <c r="X18" s="101"/>
      <c r="Y18" s="101"/>
      <c r="Z18" s="101"/>
    </row>
    <row r="19" spans="1:26" ht="26.25" customHeight="1" x14ac:dyDescent="0.3">
      <c r="A19" s="101"/>
      <c r="B19" s="512"/>
      <c r="C19" s="512"/>
      <c r="D19" s="515"/>
      <c r="E19" s="515"/>
      <c r="F19" s="515"/>
      <c r="G19" s="119">
        <v>4</v>
      </c>
      <c r="H19" s="119"/>
      <c r="I19" s="719"/>
      <c r="J19" s="636"/>
      <c r="K19" s="593"/>
      <c r="L19" s="507"/>
      <c r="M19" s="427"/>
      <c r="N19" s="427"/>
      <c r="O19" s="166"/>
      <c r="P19" s="427"/>
      <c r="Q19" s="101"/>
      <c r="R19" s="101"/>
      <c r="S19" s="101"/>
      <c r="T19" s="101"/>
      <c r="U19" s="101"/>
      <c r="V19" s="101"/>
      <c r="W19" s="101"/>
      <c r="X19" s="101"/>
      <c r="Y19" s="101"/>
      <c r="Z19" s="101"/>
    </row>
    <row r="20" spans="1:26" ht="26.25" customHeight="1" x14ac:dyDescent="0.3">
      <c r="A20" s="101"/>
      <c r="B20" s="512"/>
      <c r="C20" s="512"/>
      <c r="D20" s="515"/>
      <c r="E20" s="515"/>
      <c r="F20" s="515"/>
      <c r="G20" s="119">
        <v>5</v>
      </c>
      <c r="H20" s="119"/>
      <c r="I20" s="719"/>
      <c r="J20" s="636"/>
      <c r="K20" s="593"/>
      <c r="L20" s="507"/>
      <c r="M20" s="427"/>
      <c r="N20" s="427"/>
      <c r="O20" s="166"/>
      <c r="P20" s="427"/>
      <c r="Q20" s="101"/>
      <c r="R20" s="101"/>
      <c r="S20" s="101"/>
      <c r="T20" s="101"/>
      <c r="U20" s="101"/>
      <c r="V20" s="101"/>
      <c r="W20" s="101"/>
      <c r="X20" s="101"/>
      <c r="Y20" s="101"/>
      <c r="Z20" s="101"/>
    </row>
    <row r="21" spans="1:26" ht="26.25" customHeight="1" x14ac:dyDescent="0.3">
      <c r="A21" s="101"/>
      <c r="B21" s="512"/>
      <c r="C21" s="512"/>
      <c r="D21" s="515"/>
      <c r="E21" s="515"/>
      <c r="F21" s="515"/>
      <c r="G21" s="119">
        <v>6</v>
      </c>
      <c r="H21" s="119"/>
      <c r="I21" s="719"/>
      <c r="J21" s="636"/>
      <c r="K21" s="593"/>
      <c r="L21" s="507"/>
      <c r="M21" s="427"/>
      <c r="N21" s="427"/>
      <c r="O21" s="166"/>
      <c r="P21" s="427"/>
      <c r="Q21" s="101"/>
      <c r="R21" s="101"/>
      <c r="S21" s="101"/>
      <c r="T21" s="101"/>
      <c r="U21" s="101"/>
      <c r="V21" s="101"/>
      <c r="W21" s="101"/>
      <c r="X21" s="101"/>
      <c r="Y21" s="101"/>
      <c r="Z21" s="101"/>
    </row>
    <row r="22" spans="1:26" ht="26.25" customHeight="1" x14ac:dyDescent="0.3">
      <c r="A22" s="101"/>
      <c r="B22" s="512"/>
      <c r="C22" s="512"/>
      <c r="D22" s="515"/>
      <c r="E22" s="515"/>
      <c r="F22" s="515"/>
      <c r="G22" s="119">
        <v>7</v>
      </c>
      <c r="H22" s="119"/>
      <c r="I22" s="719"/>
      <c r="J22" s="636"/>
      <c r="K22" s="593"/>
      <c r="L22" s="507"/>
      <c r="M22" s="427"/>
      <c r="N22" s="427"/>
      <c r="O22" s="166"/>
      <c r="P22" s="427"/>
      <c r="Q22" s="101"/>
      <c r="R22" s="101"/>
      <c r="S22" s="101"/>
      <c r="T22" s="101"/>
      <c r="U22" s="101"/>
      <c r="V22" s="101"/>
      <c r="W22" s="101"/>
      <c r="X22" s="101"/>
      <c r="Y22" s="101"/>
      <c r="Z22" s="101"/>
    </row>
    <row r="23" spans="1:26" ht="41.25" customHeight="1" x14ac:dyDescent="0.3">
      <c r="A23" s="101"/>
      <c r="B23" s="494"/>
      <c r="C23" s="494"/>
      <c r="D23" s="499"/>
      <c r="E23" s="499"/>
      <c r="F23" s="499"/>
      <c r="G23" s="123">
        <v>8</v>
      </c>
      <c r="H23" s="372"/>
      <c r="I23" s="719"/>
      <c r="J23" s="637"/>
      <c r="K23" s="594"/>
      <c r="L23" s="508"/>
      <c r="M23" s="427"/>
      <c r="N23" s="427"/>
      <c r="O23" s="166"/>
      <c r="P23" s="427"/>
      <c r="Q23" s="101"/>
      <c r="R23" s="101"/>
      <c r="S23" s="101"/>
      <c r="T23" s="101"/>
      <c r="U23" s="101"/>
      <c r="V23" s="101"/>
      <c r="W23" s="101"/>
      <c r="X23" s="101"/>
      <c r="Y23" s="101"/>
      <c r="Z23" s="101"/>
    </row>
    <row r="24" spans="1:26" ht="180.75" customHeight="1" x14ac:dyDescent="0.3">
      <c r="A24" s="101"/>
      <c r="B24" s="685" t="str">
        <f>+LEFT(C24,3)</f>
        <v>6.2</v>
      </c>
      <c r="C24" s="621" t="s">
        <v>260</v>
      </c>
      <c r="D24" s="629" t="s">
        <v>261</v>
      </c>
      <c r="E24" s="662" t="s">
        <v>262</v>
      </c>
      <c r="F24" s="632">
        <v>3</v>
      </c>
      <c r="G24" s="171">
        <v>1</v>
      </c>
      <c r="H24" s="373" t="s">
        <v>592</v>
      </c>
      <c r="I24" s="720" t="s">
        <v>681</v>
      </c>
      <c r="J24" s="704">
        <v>3</v>
      </c>
      <c r="K24" s="672"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506">
        <f>+IF(K24="",75,IF(K24="Deficiencia de control mayor (diseño y ejecución)",80,IF(K24="Deficiencia de control (diseño o ejecución)",100,IF(K24="Oportunidad de mejora",120,140))))</f>
        <v>140</v>
      </c>
      <c r="M24" s="505">
        <v>1.8895999999999999</v>
      </c>
      <c r="N24" s="673">
        <f>+L24+M24</f>
        <v>141.8896</v>
      </c>
      <c r="O24" s="674"/>
      <c r="P24" s="675"/>
      <c r="Q24" s="101"/>
      <c r="R24" s="101"/>
      <c r="S24" s="101"/>
      <c r="T24" s="101"/>
      <c r="U24" s="101"/>
      <c r="V24" s="101"/>
      <c r="W24" s="101"/>
      <c r="X24" s="101"/>
      <c r="Y24" s="101"/>
      <c r="Z24" s="101"/>
    </row>
    <row r="25" spans="1:26" ht="24" customHeight="1" x14ac:dyDescent="0.3">
      <c r="A25" s="101"/>
      <c r="B25" s="686"/>
      <c r="C25" s="512"/>
      <c r="D25" s="515"/>
      <c r="E25" s="515"/>
      <c r="F25" s="515"/>
      <c r="G25" s="119">
        <v>2</v>
      </c>
      <c r="H25" s="355"/>
      <c r="I25" s="721"/>
      <c r="J25" s="529"/>
      <c r="K25" s="593"/>
      <c r="L25" s="507"/>
      <c r="M25" s="427"/>
      <c r="N25" s="427"/>
      <c r="O25" s="427"/>
      <c r="P25" s="427"/>
      <c r="Q25" s="101"/>
      <c r="R25" s="101"/>
      <c r="S25" s="101"/>
      <c r="T25" s="101"/>
      <c r="U25" s="101"/>
      <c r="V25" s="101"/>
      <c r="W25" s="101"/>
      <c r="X25" s="101"/>
      <c r="Y25" s="101"/>
      <c r="Z25" s="101"/>
    </row>
    <row r="26" spans="1:26" ht="21.75" customHeight="1" x14ac:dyDescent="0.3">
      <c r="A26" s="101"/>
      <c r="B26" s="686"/>
      <c r="C26" s="512"/>
      <c r="D26" s="515"/>
      <c r="E26" s="515"/>
      <c r="F26" s="515"/>
      <c r="G26" s="119">
        <v>3</v>
      </c>
      <c r="H26" s="183"/>
      <c r="I26" s="721"/>
      <c r="J26" s="529"/>
      <c r="K26" s="593"/>
      <c r="L26" s="507"/>
      <c r="M26" s="427"/>
      <c r="N26" s="427"/>
      <c r="O26" s="427"/>
      <c r="P26" s="427"/>
      <c r="Q26" s="101"/>
      <c r="R26" s="101"/>
      <c r="S26" s="101"/>
      <c r="T26" s="101"/>
      <c r="U26" s="101"/>
      <c r="V26" s="101"/>
      <c r="W26" s="101"/>
      <c r="X26" s="101"/>
      <c r="Y26" s="101"/>
      <c r="Z26" s="101"/>
    </row>
    <row r="27" spans="1:26" ht="22.5" customHeight="1" x14ac:dyDescent="0.3">
      <c r="A27" s="101"/>
      <c r="B27" s="686"/>
      <c r="C27" s="512"/>
      <c r="D27" s="515"/>
      <c r="E27" s="515"/>
      <c r="F27" s="515"/>
      <c r="G27" s="119">
        <v>4</v>
      </c>
      <c r="H27" s="172"/>
      <c r="I27" s="721"/>
      <c r="J27" s="529"/>
      <c r="K27" s="593"/>
      <c r="L27" s="507"/>
      <c r="M27" s="427"/>
      <c r="N27" s="427"/>
      <c r="O27" s="427"/>
      <c r="P27" s="427"/>
      <c r="Q27" s="101"/>
      <c r="R27" s="101"/>
      <c r="S27" s="101"/>
      <c r="T27" s="101"/>
      <c r="U27" s="101"/>
      <c r="V27" s="101"/>
      <c r="W27" s="101"/>
      <c r="X27" s="101"/>
      <c r="Y27" s="101"/>
      <c r="Z27" s="101"/>
    </row>
    <row r="28" spans="1:26" ht="22.5" customHeight="1" x14ac:dyDescent="0.3">
      <c r="A28" s="101"/>
      <c r="B28" s="686"/>
      <c r="C28" s="512"/>
      <c r="D28" s="515"/>
      <c r="E28" s="515"/>
      <c r="F28" s="515"/>
      <c r="G28" s="119">
        <v>5</v>
      </c>
      <c r="H28" s="172"/>
      <c r="I28" s="721"/>
      <c r="J28" s="529"/>
      <c r="K28" s="593"/>
      <c r="L28" s="507"/>
      <c r="M28" s="427"/>
      <c r="N28" s="427"/>
      <c r="O28" s="427"/>
      <c r="P28" s="427"/>
      <c r="Q28" s="101"/>
      <c r="R28" s="101"/>
      <c r="S28" s="101"/>
      <c r="T28" s="101"/>
      <c r="U28" s="101"/>
      <c r="V28" s="101"/>
      <c r="W28" s="101"/>
      <c r="X28" s="101"/>
      <c r="Y28" s="101"/>
      <c r="Z28" s="101"/>
    </row>
    <row r="29" spans="1:26" ht="22.5" customHeight="1" x14ac:dyDescent="0.3">
      <c r="A29" s="101"/>
      <c r="B29" s="686"/>
      <c r="C29" s="512"/>
      <c r="D29" s="515"/>
      <c r="E29" s="515"/>
      <c r="F29" s="515"/>
      <c r="G29" s="119">
        <v>6</v>
      </c>
      <c r="H29" s="172"/>
      <c r="I29" s="721"/>
      <c r="J29" s="529"/>
      <c r="K29" s="593"/>
      <c r="L29" s="507"/>
      <c r="M29" s="427"/>
      <c r="N29" s="427"/>
      <c r="O29" s="427"/>
      <c r="P29" s="427"/>
      <c r="Q29" s="101"/>
      <c r="R29" s="101"/>
      <c r="S29" s="101"/>
      <c r="T29" s="101"/>
      <c r="U29" s="101"/>
      <c r="V29" s="101"/>
      <c r="W29" s="101"/>
      <c r="X29" s="101"/>
      <c r="Y29" s="101"/>
      <c r="Z29" s="101"/>
    </row>
    <row r="30" spans="1:26" ht="22.5" customHeight="1" x14ac:dyDescent="0.3">
      <c r="A30" s="101"/>
      <c r="B30" s="686"/>
      <c r="C30" s="512"/>
      <c r="D30" s="515"/>
      <c r="E30" s="515"/>
      <c r="F30" s="515"/>
      <c r="G30" s="119">
        <v>7</v>
      </c>
      <c r="H30" s="172"/>
      <c r="I30" s="721"/>
      <c r="J30" s="529"/>
      <c r="K30" s="593"/>
      <c r="L30" s="507"/>
      <c r="M30" s="427"/>
      <c r="N30" s="427"/>
      <c r="O30" s="427"/>
      <c r="P30" s="427"/>
      <c r="Q30" s="101"/>
      <c r="R30" s="101"/>
      <c r="S30" s="101"/>
      <c r="T30" s="101"/>
      <c r="U30" s="101"/>
      <c r="V30" s="101"/>
      <c r="W30" s="101"/>
      <c r="X30" s="101"/>
      <c r="Y30" s="101"/>
      <c r="Z30" s="101"/>
    </row>
    <row r="31" spans="1:26" ht="22.5" customHeight="1" x14ac:dyDescent="0.3">
      <c r="A31" s="101"/>
      <c r="B31" s="503"/>
      <c r="C31" s="494"/>
      <c r="D31" s="499"/>
      <c r="E31" s="499"/>
      <c r="F31" s="499"/>
      <c r="G31" s="123">
        <v>8</v>
      </c>
      <c r="H31" s="185"/>
      <c r="I31" s="721"/>
      <c r="J31" s="530"/>
      <c r="K31" s="594"/>
      <c r="L31" s="508"/>
      <c r="M31" s="427"/>
      <c r="N31" s="427"/>
      <c r="O31" s="427"/>
      <c r="P31" s="427"/>
      <c r="Q31" s="101"/>
      <c r="R31" s="101"/>
      <c r="S31" s="101"/>
      <c r="T31" s="101"/>
      <c r="U31" s="101"/>
      <c r="V31" s="101"/>
      <c r="W31" s="101"/>
      <c r="X31" s="101"/>
      <c r="Y31" s="101"/>
      <c r="Z31" s="101"/>
    </row>
    <row r="32" spans="1:26" ht="167.25" customHeight="1" x14ac:dyDescent="0.3">
      <c r="A32" s="101"/>
      <c r="B32" s="657" t="str">
        <f>+LEFT(C32,3)</f>
        <v>6.3</v>
      </c>
      <c r="C32" s="621" t="s">
        <v>263</v>
      </c>
      <c r="D32" s="629" t="s">
        <v>264</v>
      </c>
      <c r="E32" s="662" t="s">
        <v>262</v>
      </c>
      <c r="F32" s="632">
        <v>3</v>
      </c>
      <c r="G32" s="125">
        <v>1</v>
      </c>
      <c r="H32" s="356" t="s">
        <v>590</v>
      </c>
      <c r="I32" s="676" t="s">
        <v>593</v>
      </c>
      <c r="J32" s="549">
        <v>3</v>
      </c>
      <c r="K32" s="672"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506">
        <f>+IF(K32="",75,IF(K32="Deficiencia de control mayor (diseño y ejecución)",80,IF(K32="Deficiencia de control (diseño o ejecución)",100,IF(K32="Oportunidad de mejora",120,140))))</f>
        <v>140</v>
      </c>
      <c r="M32" s="505">
        <v>1.9754</v>
      </c>
      <c r="N32" s="673">
        <f>+L32+M32</f>
        <v>141.97540000000001</v>
      </c>
      <c r="O32" s="674"/>
      <c r="P32" s="675"/>
      <c r="Q32" s="101"/>
      <c r="R32" s="101"/>
      <c r="S32" s="101"/>
      <c r="T32" s="101"/>
      <c r="U32" s="101"/>
      <c r="V32" s="101"/>
      <c r="W32" s="101"/>
      <c r="X32" s="101"/>
      <c r="Y32" s="101"/>
      <c r="Z32" s="101"/>
    </row>
    <row r="33" spans="1:26" ht="154.5" customHeight="1" x14ac:dyDescent="0.3">
      <c r="A33" s="101"/>
      <c r="B33" s="512"/>
      <c r="C33" s="512"/>
      <c r="D33" s="515"/>
      <c r="E33" s="515"/>
      <c r="F33" s="515"/>
      <c r="G33" s="119">
        <v>2</v>
      </c>
      <c r="H33" s="375" t="s">
        <v>181</v>
      </c>
      <c r="I33" s="515"/>
      <c r="J33" s="515"/>
      <c r="K33" s="593"/>
      <c r="L33" s="507"/>
      <c r="M33" s="427"/>
      <c r="N33" s="427"/>
      <c r="O33" s="427"/>
      <c r="P33" s="427"/>
      <c r="Q33" s="101"/>
      <c r="R33" s="101"/>
      <c r="S33" s="101"/>
      <c r="T33" s="101"/>
      <c r="U33" s="101"/>
      <c r="V33" s="101"/>
      <c r="W33" s="101"/>
      <c r="X33" s="101"/>
      <c r="Y33" s="101"/>
      <c r="Z33" s="101"/>
    </row>
    <row r="34" spans="1:26" ht="22.5" customHeight="1" x14ac:dyDescent="0.3">
      <c r="A34" s="101"/>
      <c r="B34" s="512"/>
      <c r="C34" s="512"/>
      <c r="D34" s="515"/>
      <c r="E34" s="515"/>
      <c r="F34" s="515"/>
      <c r="G34" s="119">
        <v>3</v>
      </c>
      <c r="H34" s="119"/>
      <c r="I34" s="515"/>
      <c r="J34" s="515"/>
      <c r="K34" s="593"/>
      <c r="L34" s="507"/>
      <c r="M34" s="427"/>
      <c r="N34" s="427"/>
      <c r="O34" s="427"/>
      <c r="P34" s="427"/>
      <c r="Q34" s="101"/>
      <c r="R34" s="101"/>
      <c r="S34" s="101"/>
      <c r="T34" s="101"/>
      <c r="U34" s="101"/>
      <c r="V34" s="101"/>
      <c r="W34" s="101"/>
      <c r="X34" s="101"/>
      <c r="Y34" s="101"/>
      <c r="Z34" s="101"/>
    </row>
    <row r="35" spans="1:26" ht="22.5" customHeight="1" x14ac:dyDescent="0.3">
      <c r="A35" s="101"/>
      <c r="B35" s="512"/>
      <c r="C35" s="512"/>
      <c r="D35" s="515"/>
      <c r="E35" s="515"/>
      <c r="F35" s="515"/>
      <c r="G35" s="119">
        <v>4</v>
      </c>
      <c r="H35" s="119"/>
      <c r="I35" s="515"/>
      <c r="J35" s="515"/>
      <c r="K35" s="593"/>
      <c r="L35" s="507"/>
      <c r="M35" s="427"/>
      <c r="N35" s="427"/>
      <c r="O35" s="427"/>
      <c r="P35" s="427"/>
      <c r="Q35" s="101"/>
      <c r="R35" s="101"/>
      <c r="S35" s="101"/>
      <c r="T35" s="101"/>
      <c r="U35" s="101"/>
      <c r="V35" s="101"/>
      <c r="W35" s="101"/>
      <c r="X35" s="101"/>
      <c r="Y35" s="101"/>
      <c r="Z35" s="101"/>
    </row>
    <row r="36" spans="1:26" ht="22.5" customHeight="1" x14ac:dyDescent="0.3">
      <c r="A36" s="101"/>
      <c r="B36" s="512"/>
      <c r="C36" s="512"/>
      <c r="D36" s="515"/>
      <c r="E36" s="515"/>
      <c r="F36" s="515"/>
      <c r="G36" s="119">
        <v>5</v>
      </c>
      <c r="H36" s="119"/>
      <c r="I36" s="515"/>
      <c r="J36" s="515"/>
      <c r="K36" s="593"/>
      <c r="L36" s="507"/>
      <c r="M36" s="427"/>
      <c r="N36" s="427"/>
      <c r="O36" s="427"/>
      <c r="P36" s="427"/>
      <c r="Q36" s="101"/>
      <c r="R36" s="101"/>
      <c r="S36" s="101"/>
      <c r="T36" s="101"/>
      <c r="U36" s="101"/>
      <c r="V36" s="101"/>
      <c r="W36" s="101"/>
      <c r="X36" s="101"/>
      <c r="Y36" s="101"/>
      <c r="Z36" s="101"/>
    </row>
    <row r="37" spans="1:26" ht="22.5" customHeight="1" x14ac:dyDescent="0.3">
      <c r="A37" s="101"/>
      <c r="B37" s="512"/>
      <c r="C37" s="512"/>
      <c r="D37" s="515"/>
      <c r="E37" s="515"/>
      <c r="F37" s="515"/>
      <c r="G37" s="119">
        <v>6</v>
      </c>
      <c r="H37" s="119"/>
      <c r="I37" s="515"/>
      <c r="J37" s="515"/>
      <c r="K37" s="593"/>
      <c r="L37" s="507"/>
      <c r="M37" s="427"/>
      <c r="N37" s="427"/>
      <c r="O37" s="427"/>
      <c r="P37" s="427"/>
      <c r="Q37" s="101"/>
      <c r="R37" s="101"/>
      <c r="S37" s="101"/>
      <c r="T37" s="101"/>
      <c r="U37" s="101"/>
      <c r="V37" s="101"/>
      <c r="W37" s="101"/>
      <c r="X37" s="101"/>
      <c r="Y37" s="101"/>
      <c r="Z37" s="101"/>
    </row>
    <row r="38" spans="1:26" ht="22.5" customHeight="1" x14ac:dyDescent="0.3">
      <c r="A38" s="101"/>
      <c r="B38" s="512"/>
      <c r="C38" s="512"/>
      <c r="D38" s="515"/>
      <c r="E38" s="515"/>
      <c r="F38" s="515"/>
      <c r="G38" s="119">
        <v>7</v>
      </c>
      <c r="H38" s="119"/>
      <c r="I38" s="515"/>
      <c r="J38" s="515"/>
      <c r="K38" s="593"/>
      <c r="L38" s="507"/>
      <c r="M38" s="427"/>
      <c r="N38" s="427"/>
      <c r="O38" s="427"/>
      <c r="P38" s="427"/>
      <c r="Q38" s="101"/>
      <c r="R38" s="101"/>
      <c r="S38" s="101"/>
      <c r="T38" s="101"/>
      <c r="U38" s="101"/>
      <c r="V38" s="101"/>
      <c r="W38" s="101"/>
      <c r="X38" s="101"/>
      <c r="Y38" s="101"/>
      <c r="Z38" s="101"/>
    </row>
    <row r="39" spans="1:26" ht="22.5" customHeight="1" x14ac:dyDescent="0.3">
      <c r="A39" s="101"/>
      <c r="B39" s="494"/>
      <c r="C39" s="494"/>
      <c r="D39" s="499"/>
      <c r="E39" s="499"/>
      <c r="F39" s="499"/>
      <c r="G39" s="123">
        <v>8</v>
      </c>
      <c r="H39" s="123"/>
      <c r="I39" s="499"/>
      <c r="J39" s="499"/>
      <c r="K39" s="594"/>
      <c r="L39" s="508"/>
      <c r="M39" s="427"/>
      <c r="N39" s="427"/>
      <c r="O39" s="427"/>
      <c r="P39" s="427"/>
      <c r="Q39" s="101"/>
      <c r="R39" s="101"/>
      <c r="S39" s="101"/>
      <c r="T39" s="101"/>
      <c r="U39" s="101"/>
      <c r="V39" s="101"/>
      <c r="W39" s="101"/>
      <c r="X39" s="101"/>
      <c r="Y39" s="101"/>
      <c r="Z39" s="101"/>
    </row>
    <row r="40" spans="1:26" ht="22.5" customHeight="1" x14ac:dyDescent="0.3">
      <c r="A40" s="101"/>
      <c r="B40" s="682"/>
      <c r="C40" s="683" t="s">
        <v>265</v>
      </c>
      <c r="D40" s="586" t="s">
        <v>8</v>
      </c>
      <c r="E40" s="645" t="s">
        <v>266</v>
      </c>
      <c r="F40" s="642" t="s">
        <v>267</v>
      </c>
      <c r="G40" s="677" t="s">
        <v>152</v>
      </c>
      <c r="H40" s="596"/>
      <c r="I40" s="678"/>
      <c r="J40" s="539" t="s">
        <v>268</v>
      </c>
      <c r="K40" s="539" t="s">
        <v>177</v>
      </c>
      <c r="L40" s="540"/>
      <c r="M40" s="540"/>
      <c r="N40" s="679"/>
      <c r="O40" s="680"/>
      <c r="P40" s="681"/>
      <c r="Q40" s="101"/>
      <c r="R40" s="101"/>
      <c r="S40" s="101"/>
      <c r="T40" s="101"/>
      <c r="U40" s="101"/>
      <c r="V40" s="101"/>
      <c r="W40" s="101"/>
      <c r="X40" s="101"/>
      <c r="Y40" s="101"/>
      <c r="Z40" s="101"/>
    </row>
    <row r="41" spans="1:26" ht="22.5" customHeight="1" x14ac:dyDescent="0.3">
      <c r="A41" s="101"/>
      <c r="B41" s="488"/>
      <c r="C41" s="488"/>
      <c r="D41" s="488"/>
      <c r="E41" s="488"/>
      <c r="F41" s="488"/>
      <c r="G41" s="613" t="s">
        <v>13</v>
      </c>
      <c r="H41" s="684" t="s">
        <v>15</v>
      </c>
      <c r="I41" s="645" t="s">
        <v>17</v>
      </c>
      <c r="J41" s="488"/>
      <c r="K41" s="488"/>
      <c r="L41" s="427"/>
      <c r="M41" s="427"/>
      <c r="N41" s="427"/>
      <c r="O41" s="427"/>
      <c r="P41" s="427"/>
      <c r="Q41" s="101"/>
      <c r="R41" s="101"/>
      <c r="S41" s="101"/>
      <c r="T41" s="101"/>
      <c r="U41" s="101"/>
      <c r="V41" s="101"/>
      <c r="W41" s="101"/>
      <c r="X41" s="101"/>
      <c r="Y41" s="101"/>
      <c r="Z41" s="101"/>
    </row>
    <row r="42" spans="1:26" ht="91.5" customHeight="1" thickBot="1" x14ac:dyDescent="0.35">
      <c r="A42" s="101"/>
      <c r="B42" s="491"/>
      <c r="C42" s="491"/>
      <c r="D42" s="531"/>
      <c r="E42" s="531"/>
      <c r="F42" s="491"/>
      <c r="G42" s="491"/>
      <c r="H42" s="531"/>
      <c r="I42" s="531"/>
      <c r="J42" s="489"/>
      <c r="K42" s="489"/>
      <c r="L42" s="427"/>
      <c r="M42" s="427"/>
      <c r="N42" s="427"/>
      <c r="O42" s="427"/>
      <c r="P42" s="427"/>
      <c r="Q42" s="101"/>
      <c r="R42" s="101"/>
      <c r="S42" s="101"/>
      <c r="T42" s="101"/>
      <c r="U42" s="101"/>
      <c r="V42" s="101"/>
      <c r="W42" s="101"/>
      <c r="X42" s="101"/>
      <c r="Y42" s="101"/>
      <c r="Z42" s="101"/>
    </row>
    <row r="43" spans="1:26" ht="141" customHeight="1" x14ac:dyDescent="0.3">
      <c r="A43" s="101"/>
      <c r="B43" s="685" t="str">
        <f>+LEFT(C43,3)</f>
        <v>7.1</v>
      </c>
      <c r="C43" s="621" t="s">
        <v>269</v>
      </c>
      <c r="D43" s="629" t="s">
        <v>258</v>
      </c>
      <c r="E43" s="662" t="s">
        <v>270</v>
      </c>
      <c r="F43" s="632">
        <v>3</v>
      </c>
      <c r="G43" s="125">
        <v>1</v>
      </c>
      <c r="H43" s="375" t="s">
        <v>181</v>
      </c>
      <c r="I43" s="688" t="s">
        <v>683</v>
      </c>
      <c r="J43" s="549">
        <v>3</v>
      </c>
      <c r="K43" s="672"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506">
        <f>+IF(K43="",75,IF(K43="Deficiencia de control mayor (diseño y ejecución)",80,IF(K43="Deficiencia de control (diseño o ejecución)",100,IF(K43="Oportunidad de mejora",120,140))))</f>
        <v>140</v>
      </c>
      <c r="M43" s="505">
        <v>2.0895999999999999</v>
      </c>
      <c r="N43" s="673">
        <f>+L43+M43</f>
        <v>142.08959999999999</v>
      </c>
      <c r="O43" s="674"/>
      <c r="P43" s="675"/>
      <c r="Q43" s="101"/>
      <c r="R43" s="101"/>
      <c r="S43" s="101"/>
      <c r="T43" s="101"/>
      <c r="U43" s="101"/>
      <c r="V43" s="101"/>
      <c r="W43" s="101"/>
      <c r="X43" s="101"/>
      <c r="Y43" s="101"/>
      <c r="Z43" s="101"/>
    </row>
    <row r="44" spans="1:26" ht="166.5" customHeight="1" x14ac:dyDescent="0.3">
      <c r="A44" s="101"/>
      <c r="B44" s="686"/>
      <c r="C44" s="512"/>
      <c r="D44" s="515"/>
      <c r="E44" s="515"/>
      <c r="F44" s="515"/>
      <c r="G44" s="119">
        <v>2</v>
      </c>
      <c r="H44" s="356" t="s">
        <v>590</v>
      </c>
      <c r="I44" s="689"/>
      <c r="J44" s="515"/>
      <c r="K44" s="593"/>
      <c r="L44" s="507"/>
      <c r="M44" s="427"/>
      <c r="N44" s="427"/>
      <c r="O44" s="427"/>
      <c r="P44" s="427"/>
      <c r="Q44" s="101"/>
      <c r="R44" s="101"/>
      <c r="S44" s="101"/>
      <c r="T44" s="101"/>
      <c r="U44" s="101"/>
      <c r="V44" s="101"/>
      <c r="W44" s="101"/>
      <c r="X44" s="101"/>
      <c r="Y44" s="101"/>
      <c r="Z44" s="101"/>
    </row>
    <row r="45" spans="1:26" ht="22.5" customHeight="1" x14ac:dyDescent="0.3">
      <c r="A45" s="101"/>
      <c r="B45" s="686"/>
      <c r="C45" s="512"/>
      <c r="D45" s="515"/>
      <c r="E45" s="515"/>
      <c r="F45" s="515"/>
      <c r="G45" s="119">
        <v>3</v>
      </c>
      <c r="H45" s="119"/>
      <c r="I45" s="689"/>
      <c r="J45" s="515"/>
      <c r="K45" s="593"/>
      <c r="L45" s="507"/>
      <c r="M45" s="427"/>
      <c r="N45" s="427"/>
      <c r="O45" s="427"/>
      <c r="P45" s="427"/>
      <c r="Q45" s="101"/>
      <c r="R45" s="101"/>
      <c r="S45" s="101"/>
      <c r="T45" s="101"/>
      <c r="U45" s="101"/>
      <c r="V45" s="101"/>
      <c r="W45" s="101"/>
      <c r="X45" s="101"/>
      <c r="Y45" s="101"/>
      <c r="Z45" s="101"/>
    </row>
    <row r="46" spans="1:26" ht="22.5" customHeight="1" x14ac:dyDescent="0.3">
      <c r="A46" s="101"/>
      <c r="B46" s="686"/>
      <c r="C46" s="512"/>
      <c r="D46" s="515"/>
      <c r="E46" s="515"/>
      <c r="F46" s="515"/>
      <c r="G46" s="119">
        <v>4</v>
      </c>
      <c r="H46" s="119"/>
      <c r="I46" s="689"/>
      <c r="J46" s="515"/>
      <c r="K46" s="593"/>
      <c r="L46" s="507"/>
      <c r="M46" s="427"/>
      <c r="N46" s="427"/>
      <c r="O46" s="427"/>
      <c r="P46" s="427"/>
      <c r="Q46" s="101"/>
      <c r="R46" s="101"/>
      <c r="S46" s="101"/>
      <c r="T46" s="101"/>
      <c r="U46" s="101"/>
      <c r="V46" s="101"/>
      <c r="W46" s="101"/>
      <c r="X46" s="101"/>
      <c r="Y46" s="101"/>
      <c r="Z46" s="101"/>
    </row>
    <row r="47" spans="1:26" ht="22.5" customHeight="1" x14ac:dyDescent="0.3">
      <c r="A47" s="101"/>
      <c r="B47" s="686"/>
      <c r="C47" s="512"/>
      <c r="D47" s="515"/>
      <c r="E47" s="515"/>
      <c r="F47" s="515"/>
      <c r="G47" s="119">
        <v>5</v>
      </c>
      <c r="H47" s="119"/>
      <c r="I47" s="689"/>
      <c r="J47" s="515"/>
      <c r="K47" s="593"/>
      <c r="L47" s="507"/>
      <c r="M47" s="427"/>
      <c r="N47" s="427"/>
      <c r="O47" s="427"/>
      <c r="P47" s="427"/>
      <c r="Q47" s="101"/>
      <c r="R47" s="101"/>
      <c r="S47" s="101"/>
      <c r="T47" s="101"/>
      <c r="U47" s="101"/>
      <c r="V47" s="101"/>
      <c r="W47" s="101"/>
      <c r="X47" s="101"/>
      <c r="Y47" s="101"/>
      <c r="Z47" s="101"/>
    </row>
    <row r="48" spans="1:26" ht="47.25" customHeight="1" x14ac:dyDescent="0.3">
      <c r="A48" s="101"/>
      <c r="B48" s="686"/>
      <c r="C48" s="512"/>
      <c r="D48" s="515"/>
      <c r="E48" s="515"/>
      <c r="F48" s="515"/>
      <c r="G48" s="119">
        <v>6</v>
      </c>
      <c r="H48" s="119"/>
      <c r="I48" s="689"/>
      <c r="J48" s="515"/>
      <c r="K48" s="593"/>
      <c r="L48" s="507"/>
      <c r="M48" s="427"/>
      <c r="N48" s="427"/>
      <c r="O48" s="427"/>
      <c r="P48" s="427"/>
      <c r="Q48" s="101"/>
      <c r="R48" s="101"/>
      <c r="S48" s="101"/>
      <c r="T48" s="101"/>
      <c r="U48" s="101"/>
      <c r="V48" s="101"/>
      <c r="W48" s="101"/>
      <c r="X48" s="101"/>
      <c r="Y48" s="101"/>
      <c r="Z48" s="101"/>
    </row>
    <row r="49" spans="1:26" ht="72" customHeight="1" x14ac:dyDescent="0.3">
      <c r="A49" s="101"/>
      <c r="B49" s="686"/>
      <c r="C49" s="512"/>
      <c r="D49" s="515"/>
      <c r="E49" s="515"/>
      <c r="F49" s="515"/>
      <c r="G49" s="119">
        <v>7</v>
      </c>
      <c r="H49" s="119"/>
      <c r="I49" s="376" t="s">
        <v>594</v>
      </c>
      <c r="J49" s="515"/>
      <c r="K49" s="593"/>
      <c r="L49" s="507"/>
      <c r="M49" s="427"/>
      <c r="N49" s="427"/>
      <c r="O49" s="427"/>
      <c r="P49" s="427"/>
      <c r="Q49" s="101"/>
      <c r="R49" s="101"/>
      <c r="S49" s="101"/>
      <c r="T49" s="101"/>
      <c r="U49" s="101"/>
      <c r="V49" s="101"/>
      <c r="W49" s="101"/>
      <c r="X49" s="101"/>
      <c r="Y49" s="101"/>
      <c r="Z49" s="101"/>
    </row>
    <row r="50" spans="1:26" ht="22.5" customHeight="1" thickBot="1" x14ac:dyDescent="0.35">
      <c r="A50" s="101"/>
      <c r="B50" s="503"/>
      <c r="C50" s="494"/>
      <c r="D50" s="499"/>
      <c r="E50" s="499"/>
      <c r="F50" s="499"/>
      <c r="G50" s="123">
        <v>8</v>
      </c>
      <c r="H50" s="123"/>
      <c r="I50" s="422"/>
      <c r="J50" s="499"/>
      <c r="K50" s="594"/>
      <c r="L50" s="508"/>
      <c r="M50" s="427"/>
      <c r="N50" s="427"/>
      <c r="O50" s="427"/>
      <c r="P50" s="427"/>
      <c r="Q50" s="101"/>
      <c r="R50" s="101"/>
      <c r="S50" s="101"/>
      <c r="T50" s="101"/>
      <c r="U50" s="101"/>
      <c r="V50" s="101"/>
      <c r="W50" s="101"/>
      <c r="X50" s="101"/>
      <c r="Y50" s="101"/>
      <c r="Z50" s="101"/>
    </row>
    <row r="51" spans="1:26" ht="156.75" customHeight="1" x14ac:dyDescent="0.3">
      <c r="A51" s="101"/>
      <c r="B51" s="685" t="str">
        <f>+LEFT(C51,3)</f>
        <v>7.2</v>
      </c>
      <c r="C51" s="621" t="s">
        <v>271</v>
      </c>
      <c r="D51" s="629" t="s">
        <v>272</v>
      </c>
      <c r="E51" s="662" t="s">
        <v>270</v>
      </c>
      <c r="F51" s="632">
        <v>3</v>
      </c>
      <c r="G51" s="125">
        <v>1</v>
      </c>
      <c r="H51" s="134" t="s">
        <v>181</v>
      </c>
      <c r="I51" s="722" t="s">
        <v>589</v>
      </c>
      <c r="J51" s="528">
        <v>3</v>
      </c>
      <c r="K51" s="603"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506">
        <f>+IF(K51="",75,IF(K51="Deficiencia de control mayor (diseño y ejecución)",80,IF(K51="Deficiencia de control (diseño o ejecución)",100,IF(K51="Oportunidad de mejora",120,140))))</f>
        <v>140</v>
      </c>
      <c r="M51" s="505">
        <v>2.1456</v>
      </c>
      <c r="N51" s="673">
        <f>+L51+M51</f>
        <v>142.1456</v>
      </c>
      <c r="O51" s="674"/>
      <c r="P51" s="675"/>
      <c r="Q51" s="101"/>
      <c r="R51" s="101"/>
      <c r="S51" s="101"/>
      <c r="T51" s="101"/>
      <c r="U51" s="101"/>
      <c r="V51" s="101"/>
      <c r="W51" s="101"/>
      <c r="X51" s="101"/>
      <c r="Y51" s="101"/>
      <c r="Z51" s="101"/>
    </row>
    <row r="52" spans="1:26" ht="181.5" customHeight="1" x14ac:dyDescent="0.3">
      <c r="A52" s="101"/>
      <c r="B52" s="686"/>
      <c r="C52" s="512"/>
      <c r="D52" s="515"/>
      <c r="E52" s="515"/>
      <c r="F52" s="515"/>
      <c r="G52" s="119">
        <v>2</v>
      </c>
      <c r="H52" s="377" t="s">
        <v>595</v>
      </c>
      <c r="I52" s="722"/>
      <c r="J52" s="529"/>
      <c r="K52" s="593"/>
      <c r="L52" s="507"/>
      <c r="M52" s="427"/>
      <c r="N52" s="427"/>
      <c r="O52" s="427"/>
      <c r="P52" s="427"/>
      <c r="Q52" s="101"/>
      <c r="R52" s="101"/>
      <c r="S52" s="101"/>
      <c r="T52" s="101"/>
      <c r="U52" s="101"/>
      <c r="V52" s="101"/>
      <c r="W52" s="101"/>
      <c r="X52" s="101"/>
      <c r="Y52" s="101"/>
      <c r="Z52" s="101"/>
    </row>
    <row r="53" spans="1:26" ht="30.75" customHeight="1" x14ac:dyDescent="0.3">
      <c r="A53" s="101"/>
      <c r="B53" s="686"/>
      <c r="C53" s="512"/>
      <c r="D53" s="515"/>
      <c r="E53" s="515"/>
      <c r="F53" s="515"/>
      <c r="G53" s="119">
        <v>4</v>
      </c>
      <c r="H53" s="119"/>
      <c r="I53" s="170"/>
      <c r="J53" s="515"/>
      <c r="K53" s="593"/>
      <c r="L53" s="507"/>
      <c r="M53" s="427"/>
      <c r="N53" s="427"/>
      <c r="O53" s="427"/>
      <c r="P53" s="427"/>
      <c r="Q53" s="101"/>
      <c r="R53" s="101"/>
      <c r="S53" s="101"/>
      <c r="T53" s="101"/>
      <c r="U53" s="101"/>
      <c r="V53" s="101"/>
      <c r="W53" s="101"/>
      <c r="X53" s="101"/>
      <c r="Y53" s="101"/>
      <c r="Z53" s="101"/>
    </row>
    <row r="54" spans="1:26" ht="24" customHeight="1" x14ac:dyDescent="0.3">
      <c r="A54" s="101"/>
      <c r="B54" s="686"/>
      <c r="C54" s="512"/>
      <c r="D54" s="515"/>
      <c r="E54" s="515"/>
      <c r="F54" s="515"/>
      <c r="G54" s="119">
        <v>5</v>
      </c>
      <c r="H54" s="119"/>
      <c r="I54" s="170"/>
      <c r="J54" s="515"/>
      <c r="K54" s="593"/>
      <c r="L54" s="507"/>
      <c r="M54" s="427"/>
      <c r="N54" s="427"/>
      <c r="O54" s="427"/>
      <c r="P54" s="427"/>
      <c r="Q54" s="101"/>
      <c r="R54" s="101"/>
      <c r="S54" s="101"/>
      <c r="T54" s="101"/>
      <c r="U54" s="101"/>
      <c r="V54" s="101"/>
      <c r="W54" s="101"/>
      <c r="X54" s="101"/>
      <c r="Y54" s="101"/>
      <c r="Z54" s="101"/>
    </row>
    <row r="55" spans="1:26" ht="15" customHeight="1" x14ac:dyDescent="0.3">
      <c r="A55" s="101"/>
      <c r="B55" s="686"/>
      <c r="C55" s="512"/>
      <c r="D55" s="515"/>
      <c r="E55" s="515"/>
      <c r="F55" s="515"/>
      <c r="G55" s="119">
        <v>6</v>
      </c>
      <c r="H55" s="119"/>
      <c r="I55" s="170"/>
      <c r="J55" s="515"/>
      <c r="K55" s="593"/>
      <c r="L55" s="507"/>
      <c r="M55" s="427"/>
      <c r="N55" s="427"/>
      <c r="O55" s="427"/>
      <c r="P55" s="427"/>
      <c r="Q55" s="101"/>
      <c r="R55" s="101"/>
      <c r="S55" s="101"/>
      <c r="T55" s="101"/>
      <c r="U55" s="101"/>
      <c r="V55" s="101"/>
      <c r="W55" s="101"/>
      <c r="X55" s="101"/>
      <c r="Y55" s="101"/>
      <c r="Z55" s="101"/>
    </row>
    <row r="56" spans="1:26" ht="4.5" customHeight="1" x14ac:dyDescent="0.3">
      <c r="A56" s="101"/>
      <c r="B56" s="686"/>
      <c r="C56" s="512"/>
      <c r="D56" s="515"/>
      <c r="E56" s="515"/>
      <c r="F56" s="515"/>
      <c r="G56" s="119">
        <v>7</v>
      </c>
      <c r="H56" s="119"/>
      <c r="I56" s="170"/>
      <c r="J56" s="515"/>
      <c r="K56" s="593"/>
      <c r="L56" s="507"/>
      <c r="M56" s="427"/>
      <c r="N56" s="427"/>
      <c r="O56" s="427"/>
      <c r="P56" s="427"/>
      <c r="Q56" s="101"/>
      <c r="R56" s="101"/>
      <c r="S56" s="101"/>
      <c r="T56" s="101"/>
      <c r="U56" s="101"/>
      <c r="V56" s="101"/>
      <c r="W56" s="101"/>
      <c r="X56" s="101"/>
      <c r="Y56" s="101"/>
      <c r="Z56" s="101"/>
    </row>
    <row r="57" spans="1:26" ht="16.5" customHeight="1" thickBot="1" x14ac:dyDescent="0.35">
      <c r="A57" s="101"/>
      <c r="B57" s="503"/>
      <c r="C57" s="494"/>
      <c r="D57" s="499"/>
      <c r="E57" s="499"/>
      <c r="F57" s="499"/>
      <c r="G57" s="123">
        <v>8</v>
      </c>
      <c r="H57" s="123"/>
      <c r="I57" s="365"/>
      <c r="J57" s="499"/>
      <c r="K57" s="594"/>
      <c r="L57" s="508"/>
      <c r="M57" s="427"/>
      <c r="N57" s="427"/>
      <c r="O57" s="427"/>
      <c r="P57" s="427"/>
      <c r="Q57" s="101"/>
      <c r="R57" s="101"/>
      <c r="S57" s="101"/>
      <c r="T57" s="101"/>
      <c r="U57" s="101"/>
      <c r="V57" s="101"/>
      <c r="W57" s="101"/>
      <c r="X57" s="101"/>
      <c r="Y57" s="101"/>
      <c r="Z57" s="101"/>
    </row>
    <row r="58" spans="1:26" ht="173.25" customHeight="1" x14ac:dyDescent="0.3">
      <c r="A58" s="101"/>
      <c r="B58" s="685" t="str">
        <f>+LEFT(C58,3)</f>
        <v>7.3</v>
      </c>
      <c r="C58" s="621" t="s">
        <v>273</v>
      </c>
      <c r="D58" s="629" t="s">
        <v>272</v>
      </c>
      <c r="E58" s="662" t="s">
        <v>270</v>
      </c>
      <c r="F58" s="632">
        <v>3</v>
      </c>
      <c r="G58" s="125">
        <v>1</v>
      </c>
      <c r="H58" s="378" t="s">
        <v>181</v>
      </c>
      <c r="I58" s="697" t="s">
        <v>589</v>
      </c>
      <c r="J58" s="528">
        <v>3</v>
      </c>
      <c r="K58" s="603" t="str">
        <f>+IF(OR(ISBLANK(F58),ISBLANK(J58)),"",IF(OR(AND(F58=1,J58=1),AND(F58=1,J58=2),AND(F58=1,J58=3)),"Deficiencia de control mayor (diseño y ejecución)",IF(OR(AND(F58=2,J58=2),AND(F58=3,J58=1),AND(F58=3,J58=2),AND(F58=2,J58=1)),"Deficiencia de control (diseño o ejecución)",IF(AND(F58=2,J58=3),"Oportunidad de mejora","Mantenimiento del control"))))</f>
        <v>Mantenimiento del control</v>
      </c>
      <c r="L58" s="506">
        <f>+IF(K58="",75,IF(K58="Deficiencia de control mayor (diseño y ejecución)",80,IF(K58="Deficiencia de control (diseño o ejecución)",100,IF(K58="Oportunidad de mejora",120,140))))</f>
        <v>140</v>
      </c>
      <c r="M58" s="505">
        <v>2.2364999999999999</v>
      </c>
      <c r="N58" s="673">
        <f>+L58+M58</f>
        <v>142.23650000000001</v>
      </c>
      <c r="O58" s="674"/>
      <c r="P58" s="675"/>
      <c r="Q58" s="101"/>
      <c r="R58" s="101"/>
      <c r="S58" s="101"/>
      <c r="T58" s="101"/>
      <c r="U58" s="101"/>
      <c r="V58" s="101"/>
      <c r="W58" s="101"/>
      <c r="X58" s="101"/>
      <c r="Y58" s="101"/>
      <c r="Z58" s="101"/>
    </row>
    <row r="59" spans="1:26" ht="172.5" customHeight="1" x14ac:dyDescent="0.3">
      <c r="A59" s="101"/>
      <c r="B59" s="686"/>
      <c r="C59" s="512"/>
      <c r="D59" s="515"/>
      <c r="E59" s="515"/>
      <c r="F59" s="515"/>
      <c r="G59" s="119">
        <v>2</v>
      </c>
      <c r="H59" s="377" t="s">
        <v>595</v>
      </c>
      <c r="I59" s="697"/>
      <c r="J59" s="529"/>
      <c r="K59" s="593"/>
      <c r="L59" s="507"/>
      <c r="M59" s="427"/>
      <c r="N59" s="427"/>
      <c r="O59" s="427"/>
      <c r="P59" s="427"/>
      <c r="Q59" s="101"/>
      <c r="R59" s="101"/>
      <c r="S59" s="101"/>
      <c r="T59" s="101"/>
      <c r="U59" s="101"/>
      <c r="V59" s="101"/>
      <c r="W59" s="101"/>
      <c r="X59" s="101"/>
      <c r="Y59" s="101"/>
      <c r="Z59" s="101"/>
    </row>
    <row r="60" spans="1:26" ht="27" customHeight="1" x14ac:dyDescent="0.3">
      <c r="A60" s="101"/>
      <c r="B60" s="686"/>
      <c r="C60" s="512"/>
      <c r="D60" s="515"/>
      <c r="E60" s="515"/>
      <c r="F60" s="515"/>
      <c r="G60" s="119">
        <v>3</v>
      </c>
      <c r="H60" s="183"/>
      <c r="I60" s="697"/>
      <c r="J60" s="529"/>
      <c r="K60" s="593"/>
      <c r="L60" s="507"/>
      <c r="M60" s="427"/>
      <c r="N60" s="427"/>
      <c r="O60" s="427"/>
      <c r="P60" s="427"/>
      <c r="Q60" s="101"/>
      <c r="R60" s="101"/>
      <c r="S60" s="101"/>
      <c r="T60" s="101"/>
      <c r="U60" s="101"/>
      <c r="V60" s="101"/>
      <c r="W60" s="101"/>
      <c r="X60" s="101"/>
      <c r="Y60" s="101"/>
      <c r="Z60" s="101"/>
    </row>
    <row r="61" spans="1:26" ht="27" customHeight="1" x14ac:dyDescent="0.3">
      <c r="A61" s="101"/>
      <c r="B61" s="686"/>
      <c r="C61" s="512"/>
      <c r="D61" s="515"/>
      <c r="E61" s="515"/>
      <c r="F61" s="515"/>
      <c r="G61" s="119">
        <v>4</v>
      </c>
      <c r="H61" s="183"/>
      <c r="I61" s="697"/>
      <c r="J61" s="529"/>
      <c r="K61" s="593"/>
      <c r="L61" s="507"/>
      <c r="M61" s="427"/>
      <c r="N61" s="427"/>
      <c r="O61" s="427"/>
      <c r="P61" s="427"/>
      <c r="Q61" s="101"/>
      <c r="R61" s="101"/>
      <c r="S61" s="101"/>
      <c r="T61" s="101"/>
      <c r="U61" s="101"/>
      <c r="V61" s="101"/>
      <c r="W61" s="101"/>
      <c r="X61" s="101"/>
      <c r="Y61" s="101"/>
      <c r="Z61" s="101"/>
    </row>
    <row r="62" spans="1:26" ht="27" customHeight="1" x14ac:dyDescent="0.3">
      <c r="A62" s="101"/>
      <c r="B62" s="686"/>
      <c r="C62" s="512"/>
      <c r="D62" s="515"/>
      <c r="E62" s="515"/>
      <c r="F62" s="515"/>
      <c r="G62" s="119">
        <v>5</v>
      </c>
      <c r="H62" s="172"/>
      <c r="I62" s="697"/>
      <c r="J62" s="529"/>
      <c r="K62" s="593"/>
      <c r="L62" s="507"/>
      <c r="M62" s="427"/>
      <c r="N62" s="427"/>
      <c r="O62" s="427"/>
      <c r="P62" s="427"/>
      <c r="Q62" s="101"/>
      <c r="R62" s="101"/>
      <c r="S62" s="101"/>
      <c r="T62" s="101"/>
      <c r="U62" s="101"/>
      <c r="V62" s="101"/>
      <c r="W62" s="101"/>
      <c r="X62" s="101"/>
      <c r="Y62" s="101"/>
      <c r="Z62" s="101"/>
    </row>
    <row r="63" spans="1:26" ht="27" customHeight="1" x14ac:dyDescent="0.3">
      <c r="A63" s="101"/>
      <c r="B63" s="686"/>
      <c r="C63" s="512"/>
      <c r="D63" s="515"/>
      <c r="E63" s="515"/>
      <c r="F63" s="515"/>
      <c r="G63" s="119">
        <v>6</v>
      </c>
      <c r="H63" s="172"/>
      <c r="I63" s="697"/>
      <c r="J63" s="529"/>
      <c r="K63" s="593"/>
      <c r="L63" s="507"/>
      <c r="M63" s="427"/>
      <c r="N63" s="427"/>
      <c r="O63" s="427"/>
      <c r="P63" s="427"/>
      <c r="Q63" s="101"/>
      <c r="R63" s="101"/>
      <c r="S63" s="101"/>
      <c r="T63" s="101"/>
      <c r="U63" s="101"/>
      <c r="V63" s="101"/>
      <c r="W63" s="101"/>
      <c r="X63" s="101"/>
      <c r="Y63" s="101"/>
      <c r="Z63" s="101"/>
    </row>
    <row r="64" spans="1:26" ht="27" customHeight="1" x14ac:dyDescent="0.3">
      <c r="A64" s="101"/>
      <c r="B64" s="686"/>
      <c r="C64" s="512"/>
      <c r="D64" s="515"/>
      <c r="E64" s="515"/>
      <c r="F64" s="515"/>
      <c r="G64" s="119">
        <v>7</v>
      </c>
      <c r="H64" s="172"/>
      <c r="I64" s="697"/>
      <c r="J64" s="529"/>
      <c r="K64" s="593"/>
      <c r="L64" s="507"/>
      <c r="M64" s="427"/>
      <c r="N64" s="427"/>
      <c r="O64" s="427"/>
      <c r="P64" s="427"/>
      <c r="Q64" s="101"/>
      <c r="R64" s="101"/>
      <c r="S64" s="101"/>
      <c r="T64" s="101"/>
      <c r="U64" s="101"/>
      <c r="V64" s="101"/>
      <c r="W64" s="101"/>
      <c r="X64" s="101"/>
      <c r="Y64" s="101"/>
      <c r="Z64" s="101"/>
    </row>
    <row r="65" spans="1:26" ht="9" customHeight="1" thickBot="1" x14ac:dyDescent="0.35">
      <c r="A65" s="101"/>
      <c r="B65" s="503"/>
      <c r="C65" s="494"/>
      <c r="D65" s="499"/>
      <c r="E65" s="499"/>
      <c r="F65" s="499"/>
      <c r="G65" s="123">
        <v>8</v>
      </c>
      <c r="H65" s="185"/>
      <c r="I65" s="697"/>
      <c r="J65" s="530"/>
      <c r="K65" s="594"/>
      <c r="L65" s="508"/>
      <c r="M65" s="427"/>
      <c r="N65" s="427"/>
      <c r="O65" s="427"/>
      <c r="P65" s="427"/>
      <c r="Q65" s="101"/>
      <c r="R65" s="101"/>
      <c r="S65" s="101"/>
      <c r="T65" s="101"/>
      <c r="U65" s="101"/>
      <c r="V65" s="101"/>
      <c r="W65" s="101"/>
      <c r="X65" s="101"/>
      <c r="Y65" s="101"/>
      <c r="Z65" s="101"/>
    </row>
    <row r="66" spans="1:26" ht="15.75" customHeight="1" thickBot="1" x14ac:dyDescent="0.35">
      <c r="A66" s="101"/>
      <c r="B66" s="685" t="str">
        <f>+LEFT(C66,3)</f>
        <v>7.4</v>
      </c>
      <c r="C66" s="621" t="s">
        <v>274</v>
      </c>
      <c r="D66" s="629" t="s">
        <v>275</v>
      </c>
      <c r="E66" s="662" t="s">
        <v>270</v>
      </c>
      <c r="F66" s="632">
        <v>3</v>
      </c>
      <c r="G66" s="125">
        <v>1</v>
      </c>
      <c r="H66" s="379"/>
      <c r="I66" s="588" t="s">
        <v>596</v>
      </c>
      <c r="J66" s="528">
        <v>3</v>
      </c>
      <c r="K66" s="672" t="str">
        <f>+IF(OR(ISBLANK(F66),ISBLANK(J66)),"",IF(OR(AND(F66=1,J66=1),AND(F66=1,J66=2),AND(F66=1,J66=3)),"Deficiencia de control mayor (diseño y ejecución)",IF(OR(AND(F66=2,J66=2),AND(F66=3,J66=1),AND(F66=3,J66=2),AND(F66=2,J66=1)),"Deficiencia de control (diseño o ejecución)",IF(AND(F66=2,J66=3),"Oportunidad de mejora","Mantenimiento del control"))))</f>
        <v>Mantenimiento del control</v>
      </c>
      <c r="L66" s="506">
        <f>+IF(K66="",75,IF(K66="Deficiencia de control mayor (diseño y ejecución)",80,IF(K66="Deficiencia de control (diseño o ejecución)",100,IF(K66="Oportunidad de mejora",120,140))))</f>
        <v>140</v>
      </c>
      <c r="M66" s="505">
        <v>2.3896000000000002</v>
      </c>
      <c r="N66" s="673">
        <f>+L66+M66</f>
        <v>142.3896</v>
      </c>
      <c r="O66" s="674"/>
      <c r="P66" s="675"/>
      <c r="Q66" s="101"/>
      <c r="R66" s="101"/>
      <c r="S66" s="101"/>
      <c r="T66" s="101"/>
      <c r="U66" s="101"/>
      <c r="V66" s="101"/>
      <c r="W66" s="101"/>
      <c r="X66" s="101"/>
      <c r="Y66" s="101"/>
      <c r="Z66" s="101"/>
    </row>
    <row r="67" spans="1:26" ht="160.5" customHeight="1" x14ac:dyDescent="0.3">
      <c r="A67" s="101"/>
      <c r="B67" s="686"/>
      <c r="C67" s="512"/>
      <c r="D67" s="515"/>
      <c r="E67" s="515"/>
      <c r="F67" s="515"/>
      <c r="G67" s="119">
        <v>2</v>
      </c>
      <c r="H67" s="378" t="s">
        <v>181</v>
      </c>
      <c r="I67" s="589"/>
      <c r="J67" s="529"/>
      <c r="K67" s="593"/>
      <c r="L67" s="507"/>
      <c r="M67" s="427"/>
      <c r="N67" s="427"/>
      <c r="O67" s="427"/>
      <c r="P67" s="427"/>
      <c r="Q67" s="101"/>
      <c r="R67" s="101"/>
      <c r="S67" s="101"/>
      <c r="T67" s="101"/>
      <c r="U67" s="101"/>
      <c r="V67" s="101"/>
      <c r="W67" s="101"/>
      <c r="X67" s="101"/>
      <c r="Y67" s="101"/>
      <c r="Z67" s="101"/>
    </row>
    <row r="68" spans="1:26" ht="159.75" customHeight="1" x14ac:dyDescent="0.3">
      <c r="A68" s="101"/>
      <c r="B68" s="686"/>
      <c r="C68" s="512"/>
      <c r="D68" s="515"/>
      <c r="E68" s="515"/>
      <c r="F68" s="515"/>
      <c r="G68" s="119">
        <v>3</v>
      </c>
      <c r="H68" s="377" t="s">
        <v>595</v>
      </c>
      <c r="I68" s="589"/>
      <c r="J68" s="529"/>
      <c r="K68" s="593"/>
      <c r="L68" s="507"/>
      <c r="M68" s="427"/>
      <c r="N68" s="427"/>
      <c r="O68" s="427"/>
      <c r="P68" s="427"/>
      <c r="Q68" s="101"/>
      <c r="R68" s="101"/>
      <c r="S68" s="101"/>
      <c r="T68" s="101"/>
      <c r="U68" s="101"/>
      <c r="V68" s="101"/>
      <c r="W68" s="101"/>
      <c r="X68" s="101"/>
      <c r="Y68" s="101"/>
      <c r="Z68" s="101"/>
    </row>
    <row r="69" spans="1:26" ht="27" customHeight="1" x14ac:dyDescent="0.3">
      <c r="A69" s="101"/>
      <c r="B69" s="686"/>
      <c r="C69" s="512"/>
      <c r="D69" s="515"/>
      <c r="E69" s="515"/>
      <c r="F69" s="515"/>
      <c r="G69" s="119">
        <v>4</v>
      </c>
      <c r="H69" s="183"/>
      <c r="I69" s="589"/>
      <c r="J69" s="529"/>
      <c r="K69" s="593"/>
      <c r="L69" s="507"/>
      <c r="M69" s="427"/>
      <c r="N69" s="427"/>
      <c r="O69" s="427"/>
      <c r="P69" s="427"/>
      <c r="Q69" s="101"/>
      <c r="R69" s="101"/>
      <c r="S69" s="101"/>
      <c r="T69" s="101"/>
      <c r="U69" s="101"/>
      <c r="V69" s="101"/>
      <c r="W69" s="101"/>
      <c r="X69" s="101"/>
      <c r="Y69" s="101"/>
      <c r="Z69" s="101"/>
    </row>
    <row r="70" spans="1:26" ht="27" customHeight="1" x14ac:dyDescent="0.3">
      <c r="A70" s="101"/>
      <c r="B70" s="686"/>
      <c r="C70" s="512"/>
      <c r="D70" s="515"/>
      <c r="E70" s="515"/>
      <c r="F70" s="515"/>
      <c r="G70" s="119">
        <v>5</v>
      </c>
      <c r="H70" s="172"/>
      <c r="I70" s="589"/>
      <c r="J70" s="529"/>
      <c r="K70" s="593"/>
      <c r="L70" s="507"/>
      <c r="M70" s="427"/>
      <c r="N70" s="427"/>
      <c r="O70" s="427"/>
      <c r="P70" s="427"/>
      <c r="Q70" s="101"/>
      <c r="R70" s="101"/>
      <c r="S70" s="101"/>
      <c r="T70" s="101"/>
      <c r="U70" s="101"/>
      <c r="V70" s="101"/>
      <c r="W70" s="101"/>
      <c r="X70" s="101"/>
      <c r="Y70" s="101"/>
      <c r="Z70" s="101"/>
    </row>
    <row r="71" spans="1:26" ht="27" customHeight="1" x14ac:dyDescent="0.3">
      <c r="A71" s="101"/>
      <c r="B71" s="686"/>
      <c r="C71" s="512"/>
      <c r="D71" s="515"/>
      <c r="E71" s="515"/>
      <c r="F71" s="515"/>
      <c r="G71" s="119">
        <v>6</v>
      </c>
      <c r="H71" s="172"/>
      <c r="I71" s="589"/>
      <c r="J71" s="529"/>
      <c r="K71" s="593"/>
      <c r="L71" s="507"/>
      <c r="M71" s="427"/>
      <c r="N71" s="427"/>
      <c r="O71" s="427"/>
      <c r="P71" s="427"/>
      <c r="Q71" s="101"/>
      <c r="R71" s="101"/>
      <c r="S71" s="101"/>
      <c r="T71" s="101"/>
      <c r="U71" s="101"/>
      <c r="V71" s="101"/>
      <c r="W71" s="101"/>
      <c r="X71" s="101"/>
      <c r="Y71" s="101"/>
      <c r="Z71" s="101"/>
    </row>
    <row r="72" spans="1:26" ht="27" customHeight="1" x14ac:dyDescent="0.3">
      <c r="A72" s="101"/>
      <c r="B72" s="686"/>
      <c r="C72" s="512"/>
      <c r="D72" s="515"/>
      <c r="E72" s="515"/>
      <c r="F72" s="515"/>
      <c r="G72" s="119">
        <v>7</v>
      </c>
      <c r="H72" s="172"/>
      <c r="I72" s="589"/>
      <c r="J72" s="529"/>
      <c r="K72" s="593"/>
      <c r="L72" s="507"/>
      <c r="M72" s="427"/>
      <c r="N72" s="427"/>
      <c r="O72" s="427"/>
      <c r="P72" s="427"/>
      <c r="Q72" s="101"/>
      <c r="R72" s="101"/>
      <c r="S72" s="101"/>
      <c r="T72" s="101"/>
      <c r="U72" s="101"/>
      <c r="V72" s="101"/>
      <c r="W72" s="101"/>
      <c r="X72" s="101"/>
      <c r="Y72" s="101"/>
      <c r="Z72" s="101"/>
    </row>
    <row r="73" spans="1:26" ht="102.75" customHeight="1" thickBot="1" x14ac:dyDescent="0.35">
      <c r="A73" s="101"/>
      <c r="B73" s="503"/>
      <c r="C73" s="494"/>
      <c r="D73" s="499"/>
      <c r="E73" s="499"/>
      <c r="F73" s="499"/>
      <c r="G73" s="123">
        <v>8</v>
      </c>
      <c r="H73" s="380"/>
      <c r="I73" s="589"/>
      <c r="J73" s="530"/>
      <c r="K73" s="594"/>
      <c r="L73" s="508"/>
      <c r="M73" s="427"/>
      <c r="N73" s="427"/>
      <c r="O73" s="427"/>
      <c r="P73" s="427"/>
      <c r="Q73" s="101"/>
      <c r="R73" s="101"/>
      <c r="S73" s="101"/>
      <c r="T73" s="101"/>
      <c r="U73" s="101"/>
      <c r="V73" s="101"/>
      <c r="W73" s="101"/>
      <c r="X73" s="101"/>
      <c r="Y73" s="101"/>
      <c r="Z73" s="101"/>
    </row>
    <row r="74" spans="1:26" ht="159" customHeight="1" x14ac:dyDescent="0.3">
      <c r="A74" s="101"/>
      <c r="B74" s="687" t="str">
        <f>+LEFT(C74,3)</f>
        <v>7.5</v>
      </c>
      <c r="C74" s="621" t="s">
        <v>276</v>
      </c>
      <c r="D74" s="629" t="s">
        <v>277</v>
      </c>
      <c r="E74" s="662" t="s">
        <v>270</v>
      </c>
      <c r="F74" s="632">
        <v>3</v>
      </c>
      <c r="G74" s="171">
        <v>1</v>
      </c>
      <c r="H74" s="358" t="s">
        <v>181</v>
      </c>
      <c r="I74" s="688" t="s">
        <v>597</v>
      </c>
      <c r="J74" s="549">
        <v>3</v>
      </c>
      <c r="K74" s="672" t="str">
        <f>+IF(OR(ISBLANK(F74),ISBLANK(J74)),"",IF(OR(AND(F74=1,J74=1),AND(F74=1,J74=2),AND(F74=1,J74=3)),"Deficiencia de control mayor (diseño y ejecución)",IF(OR(AND(F74=2,J74=2),AND(F74=3,J74=1),AND(F74=3,J74=2),AND(F74=2,J74=1)),"Deficiencia de control (diseño o ejecución)",IF(AND(F74=2,J74=3),"Oportunidad de mejora","Mantenimiento del control"))))</f>
        <v>Mantenimiento del control</v>
      </c>
      <c r="L74" s="506">
        <f>+IF(K74="",75,IF(K74="Deficiencia de control mayor (diseño y ejecución)",80,IF(K74="Deficiencia de control (diseño o ejecución)",100,IF(K74="Oportunidad de mejora",120,140))))</f>
        <v>140</v>
      </c>
      <c r="M74" s="505">
        <v>2.4563000000000001</v>
      </c>
      <c r="N74" s="673">
        <f>+L74+M74</f>
        <v>142.4563</v>
      </c>
      <c r="O74" s="674"/>
      <c r="P74" s="675"/>
      <c r="Q74" s="101"/>
      <c r="R74" s="101"/>
      <c r="S74" s="101"/>
      <c r="T74" s="101"/>
      <c r="U74" s="101"/>
      <c r="V74" s="101"/>
      <c r="W74" s="101"/>
      <c r="X74" s="101"/>
      <c r="Y74" s="101"/>
      <c r="Z74" s="101"/>
    </row>
    <row r="75" spans="1:26" ht="162.75" customHeight="1" x14ac:dyDescent="0.3">
      <c r="A75" s="101"/>
      <c r="B75" s="686"/>
      <c r="C75" s="512"/>
      <c r="D75" s="515"/>
      <c r="E75" s="515"/>
      <c r="F75" s="515"/>
      <c r="G75" s="172">
        <v>2</v>
      </c>
      <c r="H75" s="367" t="s">
        <v>595</v>
      </c>
      <c r="I75" s="689"/>
      <c r="J75" s="515"/>
      <c r="K75" s="593"/>
      <c r="L75" s="507"/>
      <c r="M75" s="427"/>
      <c r="N75" s="427"/>
      <c r="O75" s="427"/>
      <c r="P75" s="427"/>
      <c r="Q75" s="101"/>
      <c r="R75" s="101"/>
      <c r="S75" s="101"/>
      <c r="T75" s="101"/>
      <c r="U75" s="101"/>
      <c r="V75" s="101"/>
      <c r="W75" s="101"/>
      <c r="X75" s="101"/>
      <c r="Y75" s="101"/>
      <c r="Z75" s="101"/>
    </row>
    <row r="76" spans="1:26" ht="27.75" customHeight="1" x14ac:dyDescent="0.3">
      <c r="A76" s="101"/>
      <c r="B76" s="686"/>
      <c r="C76" s="512"/>
      <c r="D76" s="515"/>
      <c r="E76" s="515"/>
      <c r="F76" s="515"/>
      <c r="G76" s="119">
        <v>3</v>
      </c>
      <c r="H76" s="173"/>
      <c r="I76" s="689"/>
      <c r="J76" s="515"/>
      <c r="K76" s="593"/>
      <c r="L76" s="507"/>
      <c r="M76" s="427"/>
      <c r="N76" s="427"/>
      <c r="O76" s="427"/>
      <c r="P76" s="427"/>
      <c r="Q76" s="101"/>
      <c r="R76" s="101"/>
      <c r="S76" s="101"/>
      <c r="T76" s="101"/>
      <c r="U76" s="101"/>
      <c r="V76" s="101"/>
      <c r="W76" s="101"/>
      <c r="X76" s="101"/>
      <c r="Y76" s="101"/>
      <c r="Z76" s="101"/>
    </row>
    <row r="77" spans="1:26" ht="27.75" customHeight="1" x14ac:dyDescent="0.3">
      <c r="A77" s="101"/>
      <c r="B77" s="686"/>
      <c r="C77" s="512"/>
      <c r="D77" s="515"/>
      <c r="E77" s="515"/>
      <c r="F77" s="515"/>
      <c r="G77" s="119">
        <v>4</v>
      </c>
      <c r="H77" s="120"/>
      <c r="I77" s="689"/>
      <c r="J77" s="515"/>
      <c r="K77" s="593"/>
      <c r="L77" s="507"/>
      <c r="M77" s="427"/>
      <c r="N77" s="427"/>
      <c r="O77" s="427"/>
      <c r="P77" s="427"/>
      <c r="Q77" s="101"/>
      <c r="R77" s="101"/>
      <c r="S77" s="101"/>
      <c r="T77" s="101"/>
      <c r="U77" s="101"/>
      <c r="V77" s="101"/>
      <c r="W77" s="101"/>
      <c r="X77" s="101"/>
      <c r="Y77" s="101"/>
      <c r="Z77" s="101"/>
    </row>
    <row r="78" spans="1:26" ht="17.25" customHeight="1" x14ac:dyDescent="0.3">
      <c r="A78" s="101"/>
      <c r="B78" s="686"/>
      <c r="C78" s="512"/>
      <c r="D78" s="515"/>
      <c r="E78" s="515"/>
      <c r="F78" s="515"/>
      <c r="G78" s="119">
        <v>5</v>
      </c>
      <c r="H78" s="119"/>
      <c r="I78" s="689"/>
      <c r="J78" s="515"/>
      <c r="K78" s="593"/>
      <c r="L78" s="507"/>
      <c r="M78" s="427"/>
      <c r="N78" s="427"/>
      <c r="O78" s="427"/>
      <c r="P78" s="427"/>
      <c r="Q78" s="101"/>
      <c r="R78" s="101"/>
      <c r="S78" s="101"/>
      <c r="T78" s="101"/>
      <c r="U78" s="101"/>
      <c r="V78" s="101"/>
      <c r="W78" s="101"/>
      <c r="X78" s="101"/>
      <c r="Y78" s="101"/>
      <c r="Z78" s="101"/>
    </row>
    <row r="79" spans="1:26" ht="27.75" customHeight="1" x14ac:dyDescent="0.3">
      <c r="A79" s="101"/>
      <c r="B79" s="686"/>
      <c r="C79" s="512"/>
      <c r="D79" s="515"/>
      <c r="E79" s="515"/>
      <c r="F79" s="515"/>
      <c r="G79" s="119">
        <v>6</v>
      </c>
      <c r="H79" s="119"/>
      <c r="I79" s="689"/>
      <c r="J79" s="515"/>
      <c r="K79" s="593"/>
      <c r="L79" s="507"/>
      <c r="M79" s="427"/>
      <c r="N79" s="427"/>
      <c r="O79" s="427"/>
      <c r="P79" s="427"/>
      <c r="Q79" s="101"/>
      <c r="R79" s="101"/>
      <c r="S79" s="101"/>
      <c r="T79" s="101"/>
      <c r="U79" s="101"/>
      <c r="V79" s="101"/>
      <c r="W79" s="101"/>
      <c r="X79" s="101"/>
      <c r="Y79" s="101"/>
      <c r="Z79" s="101"/>
    </row>
    <row r="80" spans="1:26" ht="27.75" customHeight="1" x14ac:dyDescent="0.3">
      <c r="A80" s="101"/>
      <c r="B80" s="686"/>
      <c r="C80" s="512"/>
      <c r="D80" s="515"/>
      <c r="E80" s="515"/>
      <c r="F80" s="515"/>
      <c r="G80" s="119">
        <v>7</v>
      </c>
      <c r="H80" s="119"/>
      <c r="I80" s="689"/>
      <c r="J80" s="515"/>
      <c r="K80" s="593"/>
      <c r="L80" s="507"/>
      <c r="M80" s="427"/>
      <c r="N80" s="427"/>
      <c r="O80" s="427"/>
      <c r="P80" s="427"/>
      <c r="Q80" s="101"/>
      <c r="R80" s="101"/>
      <c r="S80" s="101"/>
      <c r="T80" s="101"/>
      <c r="U80" s="101"/>
      <c r="V80" s="101"/>
      <c r="W80" s="101"/>
      <c r="X80" s="101"/>
      <c r="Y80" s="101"/>
      <c r="Z80" s="101"/>
    </row>
    <row r="81" spans="1:26" ht="61.5" customHeight="1" x14ac:dyDescent="0.3">
      <c r="A81" s="101"/>
      <c r="B81" s="503"/>
      <c r="C81" s="494"/>
      <c r="D81" s="499"/>
      <c r="E81" s="499"/>
      <c r="F81" s="499"/>
      <c r="G81" s="123">
        <v>8</v>
      </c>
      <c r="H81" s="123"/>
      <c r="I81" s="689"/>
      <c r="J81" s="499"/>
      <c r="K81" s="594"/>
      <c r="L81" s="508"/>
      <c r="M81" s="427"/>
      <c r="N81" s="427"/>
      <c r="O81" s="427"/>
      <c r="P81" s="427"/>
      <c r="Q81" s="101"/>
      <c r="R81" s="101"/>
      <c r="S81" s="101"/>
      <c r="T81" s="101"/>
      <c r="U81" s="101"/>
      <c r="V81" s="101"/>
      <c r="W81" s="101"/>
      <c r="X81" s="101"/>
      <c r="Y81" s="101"/>
      <c r="Z81" s="101"/>
    </row>
    <row r="82" spans="1:26" ht="22.5" customHeight="1" x14ac:dyDescent="0.3">
      <c r="A82" s="101"/>
      <c r="B82" s="723"/>
      <c r="C82" s="724" t="s">
        <v>278</v>
      </c>
      <c r="D82" s="725" t="s">
        <v>8</v>
      </c>
      <c r="E82" s="726" t="s">
        <v>279</v>
      </c>
      <c r="F82" s="727" t="s">
        <v>280</v>
      </c>
      <c r="G82" s="729" t="s">
        <v>152</v>
      </c>
      <c r="H82" s="596"/>
      <c r="I82" s="678"/>
      <c r="J82" s="539" t="s">
        <v>281</v>
      </c>
      <c r="K82" s="539" t="s">
        <v>177</v>
      </c>
      <c r="L82" s="540"/>
      <c r="M82" s="540"/>
      <c r="N82" s="679"/>
      <c r="O82" s="680"/>
      <c r="P82" s="681"/>
      <c r="Q82" s="101"/>
      <c r="R82" s="101"/>
      <c r="S82" s="101"/>
      <c r="T82" s="101"/>
      <c r="U82" s="101"/>
      <c r="V82" s="101"/>
      <c r="W82" s="101"/>
      <c r="X82" s="101"/>
      <c r="Y82" s="101"/>
      <c r="Z82" s="101"/>
    </row>
    <row r="83" spans="1:26" ht="22.5" customHeight="1" x14ac:dyDescent="0.3">
      <c r="A83" s="101"/>
      <c r="B83" s="488"/>
      <c r="C83" s="488"/>
      <c r="D83" s="488"/>
      <c r="E83" s="488"/>
      <c r="F83" s="488"/>
      <c r="G83" s="728" t="s">
        <v>13</v>
      </c>
      <c r="H83" s="726" t="s">
        <v>15</v>
      </c>
      <c r="I83" s="726" t="s">
        <v>17</v>
      </c>
      <c r="J83" s="488"/>
      <c r="K83" s="488"/>
      <c r="L83" s="427"/>
      <c r="M83" s="427"/>
      <c r="N83" s="427"/>
      <c r="O83" s="427"/>
      <c r="P83" s="427"/>
      <c r="Q83" s="101"/>
      <c r="R83" s="101"/>
      <c r="S83" s="101"/>
      <c r="T83" s="101"/>
      <c r="U83" s="101"/>
      <c r="V83" s="101"/>
      <c r="W83" s="101"/>
      <c r="X83" s="101"/>
      <c r="Y83" s="101"/>
      <c r="Z83" s="101"/>
    </row>
    <row r="84" spans="1:26" ht="72" customHeight="1" thickBot="1" x14ac:dyDescent="0.35">
      <c r="A84" s="101"/>
      <c r="B84" s="491"/>
      <c r="C84" s="491"/>
      <c r="D84" s="531"/>
      <c r="E84" s="531"/>
      <c r="F84" s="491"/>
      <c r="G84" s="491"/>
      <c r="H84" s="531"/>
      <c r="I84" s="634"/>
      <c r="J84" s="489"/>
      <c r="K84" s="489"/>
      <c r="L84" s="427"/>
      <c r="M84" s="427"/>
      <c r="N84" s="427"/>
      <c r="O84" s="427"/>
      <c r="P84" s="427"/>
      <c r="Q84" s="101"/>
      <c r="R84" s="101"/>
      <c r="S84" s="101"/>
      <c r="T84" s="101"/>
      <c r="U84" s="101"/>
      <c r="V84" s="101"/>
      <c r="W84" s="101"/>
      <c r="X84" s="101"/>
      <c r="Y84" s="101"/>
      <c r="Z84" s="101"/>
    </row>
    <row r="85" spans="1:26" ht="150" customHeight="1" x14ac:dyDescent="0.3">
      <c r="A85" s="101"/>
      <c r="B85" s="685" t="str">
        <f>+LEFT(C85,3)</f>
        <v>8.1</v>
      </c>
      <c r="C85" s="621" t="s">
        <v>282</v>
      </c>
      <c r="D85" s="629" t="s">
        <v>258</v>
      </c>
      <c r="E85" s="662" t="s">
        <v>270</v>
      </c>
      <c r="F85" s="632">
        <v>3</v>
      </c>
      <c r="G85" s="125">
        <v>1</v>
      </c>
      <c r="H85" s="378" t="s">
        <v>181</v>
      </c>
      <c r="I85" s="690" t="s">
        <v>684</v>
      </c>
      <c r="J85" s="691">
        <v>3</v>
      </c>
      <c r="K85" s="672" t="str">
        <f>+IF(OR(ISBLANK(F85),ISBLANK(J85)),"",IF(OR(AND(F85=1,J85=1),AND(F85=1,J85=2),AND(F85=1,J85=3)),"Deficiencia de control mayor (diseño y ejecución)",IF(OR(AND(F85=2,J85=2),AND(F85=3,J85=1),AND(F85=3,J85=2),AND(F85=2,J85=1)),"Deficiencia de control (diseño o ejecución)",IF(AND(F85=2,J85=3),"Oportunidad de mejora","Mantenimiento del control"))))</f>
        <v>Mantenimiento del control</v>
      </c>
      <c r="L85" s="506">
        <f>+IF(K85="",75,IF(K85="Deficiencia de control mayor (diseño y ejecución)",80,IF(K85="Deficiencia de control (diseño o ejecución)",100,IF(K85="Oportunidad de mejora",120,140))))</f>
        <v>140</v>
      </c>
      <c r="M85" s="505">
        <v>2.5457999999999998</v>
      </c>
      <c r="N85" s="673">
        <f>+L85+M85</f>
        <v>142.54579999999999</v>
      </c>
      <c r="O85" s="674"/>
      <c r="P85" s="675"/>
      <c r="Q85" s="101"/>
      <c r="R85" s="101"/>
      <c r="S85" s="101"/>
      <c r="T85" s="101"/>
      <c r="U85" s="101"/>
      <c r="V85" s="101"/>
      <c r="W85" s="101"/>
      <c r="X85" s="101"/>
      <c r="Y85" s="101"/>
      <c r="Z85" s="101"/>
    </row>
    <row r="86" spans="1:26" ht="179.25" customHeight="1" x14ac:dyDescent="0.3">
      <c r="A86" s="101"/>
      <c r="B86" s="686"/>
      <c r="C86" s="512"/>
      <c r="D86" s="515"/>
      <c r="E86" s="515"/>
      <c r="F86" s="515"/>
      <c r="G86" s="118"/>
      <c r="H86" s="383" t="s">
        <v>595</v>
      </c>
      <c r="I86" s="624"/>
      <c r="J86" s="529"/>
      <c r="K86" s="593"/>
      <c r="L86" s="507"/>
      <c r="M86" s="427"/>
      <c r="N86" s="427"/>
      <c r="O86" s="427"/>
      <c r="P86" s="427"/>
      <c r="Q86" s="101"/>
      <c r="R86" s="101"/>
      <c r="S86" s="101"/>
      <c r="T86" s="101"/>
      <c r="U86" s="101"/>
      <c r="V86" s="101"/>
      <c r="W86" s="101"/>
      <c r="X86" s="101"/>
      <c r="Y86" s="101"/>
      <c r="Z86" s="101"/>
    </row>
    <row r="87" spans="1:26" ht="30.75" customHeight="1" x14ac:dyDescent="0.3">
      <c r="A87" s="101"/>
      <c r="B87" s="686"/>
      <c r="C87" s="512"/>
      <c r="D87" s="515"/>
      <c r="E87" s="515"/>
      <c r="F87" s="515"/>
      <c r="G87" s="119">
        <v>2</v>
      </c>
      <c r="H87" s="384"/>
      <c r="I87" s="624"/>
      <c r="J87" s="529"/>
      <c r="K87" s="593"/>
      <c r="L87" s="507"/>
      <c r="M87" s="427"/>
      <c r="N87" s="427"/>
      <c r="O87" s="427"/>
      <c r="P87" s="427"/>
      <c r="Q87" s="101"/>
      <c r="R87" s="101"/>
      <c r="S87" s="101"/>
      <c r="T87" s="101"/>
      <c r="U87" s="101"/>
      <c r="V87" s="101"/>
      <c r="W87" s="101"/>
      <c r="X87" s="101"/>
      <c r="Y87" s="101"/>
      <c r="Z87" s="101"/>
    </row>
    <row r="88" spans="1:26" ht="28.5" customHeight="1" x14ac:dyDescent="0.3">
      <c r="A88" s="101"/>
      <c r="B88" s="686"/>
      <c r="C88" s="512"/>
      <c r="D88" s="515"/>
      <c r="E88" s="515"/>
      <c r="F88" s="515"/>
      <c r="G88" s="119">
        <v>4</v>
      </c>
      <c r="H88" s="172"/>
      <c r="I88" s="624"/>
      <c r="J88" s="529"/>
      <c r="K88" s="593"/>
      <c r="L88" s="507"/>
      <c r="M88" s="427"/>
      <c r="N88" s="427"/>
      <c r="O88" s="427"/>
      <c r="P88" s="427"/>
      <c r="Q88" s="101"/>
      <c r="R88" s="101"/>
      <c r="S88" s="101"/>
      <c r="T88" s="101"/>
      <c r="U88" s="101"/>
      <c r="V88" s="101"/>
      <c r="W88" s="101"/>
      <c r="X88" s="101"/>
      <c r="Y88" s="101"/>
      <c r="Z88" s="101"/>
    </row>
    <row r="89" spans="1:26" ht="28.5" customHeight="1" x14ac:dyDescent="0.3">
      <c r="A89" s="101"/>
      <c r="B89" s="686"/>
      <c r="C89" s="512"/>
      <c r="D89" s="515"/>
      <c r="E89" s="515"/>
      <c r="F89" s="515"/>
      <c r="G89" s="119">
        <v>5</v>
      </c>
      <c r="H89" s="172"/>
      <c r="I89" s="624"/>
      <c r="J89" s="529"/>
      <c r="K89" s="593"/>
      <c r="L89" s="507"/>
      <c r="M89" s="427"/>
      <c r="N89" s="427"/>
      <c r="O89" s="427"/>
      <c r="P89" s="427"/>
      <c r="Q89" s="101"/>
      <c r="R89" s="101"/>
      <c r="S89" s="101"/>
      <c r="T89" s="101"/>
      <c r="U89" s="101"/>
      <c r="V89" s="101"/>
      <c r="W89" s="101"/>
      <c r="X89" s="101"/>
      <c r="Y89" s="101"/>
      <c r="Z89" s="101"/>
    </row>
    <row r="90" spans="1:26" ht="28.5" customHeight="1" x14ac:dyDescent="0.3">
      <c r="A90" s="101"/>
      <c r="B90" s="686"/>
      <c r="C90" s="512"/>
      <c r="D90" s="515"/>
      <c r="E90" s="515"/>
      <c r="F90" s="515"/>
      <c r="G90" s="119">
        <v>6</v>
      </c>
      <c r="H90" s="172"/>
      <c r="I90" s="624"/>
      <c r="J90" s="529"/>
      <c r="K90" s="593"/>
      <c r="L90" s="507"/>
      <c r="M90" s="427"/>
      <c r="N90" s="427"/>
      <c r="O90" s="427"/>
      <c r="P90" s="427"/>
      <c r="Q90" s="101"/>
      <c r="R90" s="101"/>
      <c r="S90" s="101"/>
      <c r="T90" s="101"/>
      <c r="U90" s="101"/>
      <c r="V90" s="101"/>
      <c r="W90" s="101"/>
      <c r="X90" s="101"/>
      <c r="Y90" s="101"/>
      <c r="Z90" s="101"/>
    </row>
    <row r="91" spans="1:26" ht="28.5" customHeight="1" x14ac:dyDescent="0.3">
      <c r="A91" s="101"/>
      <c r="B91" s="686"/>
      <c r="C91" s="512"/>
      <c r="D91" s="515"/>
      <c r="E91" s="515"/>
      <c r="F91" s="515"/>
      <c r="G91" s="119">
        <v>7</v>
      </c>
      <c r="H91" s="172"/>
      <c r="I91" s="624"/>
      <c r="J91" s="529"/>
      <c r="K91" s="593"/>
      <c r="L91" s="507"/>
      <c r="M91" s="427"/>
      <c r="N91" s="427"/>
      <c r="O91" s="427"/>
      <c r="P91" s="427"/>
      <c r="Q91" s="101"/>
      <c r="R91" s="101"/>
      <c r="S91" s="101"/>
      <c r="T91" s="101"/>
      <c r="U91" s="101"/>
      <c r="V91" s="101"/>
      <c r="W91" s="101"/>
      <c r="X91" s="101"/>
      <c r="Y91" s="101"/>
      <c r="Z91" s="101"/>
    </row>
    <row r="92" spans="1:26" ht="28.5" customHeight="1" thickBot="1" x14ac:dyDescent="0.35">
      <c r="A92" s="101"/>
      <c r="B92" s="503"/>
      <c r="C92" s="494"/>
      <c r="D92" s="499"/>
      <c r="E92" s="499"/>
      <c r="F92" s="499"/>
      <c r="G92" s="123">
        <v>8</v>
      </c>
      <c r="H92" s="185"/>
      <c r="I92" s="624"/>
      <c r="J92" s="530"/>
      <c r="K92" s="594"/>
      <c r="L92" s="508"/>
      <c r="M92" s="427"/>
      <c r="N92" s="427"/>
      <c r="O92" s="427"/>
      <c r="P92" s="427"/>
      <c r="Q92" s="101"/>
      <c r="R92" s="101"/>
      <c r="S92" s="101"/>
      <c r="T92" s="101"/>
      <c r="U92" s="101"/>
      <c r="V92" s="101"/>
      <c r="W92" s="101"/>
      <c r="X92" s="101"/>
      <c r="Y92" s="101"/>
      <c r="Z92" s="101"/>
    </row>
    <row r="93" spans="1:26" ht="165" customHeight="1" x14ac:dyDescent="0.3">
      <c r="A93" s="101"/>
      <c r="B93" s="692" t="str">
        <f>+LEFT(C93,3)</f>
        <v>8.2</v>
      </c>
      <c r="C93" s="621" t="s">
        <v>283</v>
      </c>
      <c r="D93" s="629" t="s">
        <v>284</v>
      </c>
      <c r="E93" s="662" t="s">
        <v>270</v>
      </c>
      <c r="F93" s="632">
        <v>3</v>
      </c>
      <c r="G93" s="125">
        <v>1</v>
      </c>
      <c r="H93" s="378" t="s">
        <v>181</v>
      </c>
      <c r="I93" s="697" t="s">
        <v>598</v>
      </c>
      <c r="J93" s="691">
        <v>3</v>
      </c>
      <c r="K93" s="672" t="str">
        <f>+IF(OR(ISBLANK(F93),ISBLANK(J93)),"",IF(OR(AND(F93=1,J93=1),AND(F93=1,J93=2),AND(F93=1,J93=3)),"Deficiencia de control mayor (diseño y ejecución)",IF(OR(AND(F93=2,J93=2),AND(F93=3,J93=1),AND(F93=3,J93=2),AND(F93=2,J93=1)),"Deficiencia de control (diseño o ejecución)",IF(AND(F93=2,J93=3),"Oportunidad de mejora","Mantenimiento del control"))))</f>
        <v>Mantenimiento del control</v>
      </c>
      <c r="L93" s="506">
        <f>+IF(K93="",75,IF(K93="Deficiencia de control mayor (diseño y ejecución)",80,IF(K93="Deficiencia de control (diseño o ejecución)",100,IF(K93="Oportunidad de mejora",120,140))))</f>
        <v>140</v>
      </c>
      <c r="M93" s="505">
        <v>2.6320999999999999</v>
      </c>
      <c r="N93" s="673">
        <f>+L93+M93</f>
        <v>142.63210000000001</v>
      </c>
      <c r="O93" s="674"/>
      <c r="P93" s="675"/>
      <c r="Q93" s="101"/>
      <c r="R93" s="101"/>
      <c r="S93" s="101"/>
      <c r="T93" s="101"/>
      <c r="U93" s="101"/>
      <c r="V93" s="101"/>
      <c r="W93" s="101"/>
      <c r="X93" s="101"/>
      <c r="Y93" s="101"/>
      <c r="Z93" s="101"/>
    </row>
    <row r="94" spans="1:26" ht="158.25" customHeight="1" x14ac:dyDescent="0.3">
      <c r="A94" s="101"/>
      <c r="B94" s="686"/>
      <c r="C94" s="512"/>
      <c r="D94" s="515"/>
      <c r="E94" s="515"/>
      <c r="F94" s="515"/>
      <c r="G94" s="119">
        <v>2</v>
      </c>
      <c r="H94" s="383" t="s">
        <v>595</v>
      </c>
      <c r="I94" s="697"/>
      <c r="J94" s="529"/>
      <c r="K94" s="593"/>
      <c r="L94" s="507"/>
      <c r="M94" s="427"/>
      <c r="N94" s="427"/>
      <c r="O94" s="427"/>
      <c r="P94" s="427"/>
      <c r="Q94" s="101"/>
      <c r="R94" s="101"/>
      <c r="S94" s="101"/>
      <c r="T94" s="101"/>
      <c r="U94" s="101"/>
      <c r="V94" s="101"/>
      <c r="W94" s="101"/>
      <c r="X94" s="101"/>
      <c r="Y94" s="101"/>
      <c r="Z94" s="101"/>
    </row>
    <row r="95" spans="1:26" ht="18.75" customHeight="1" x14ac:dyDescent="0.3">
      <c r="A95" s="101"/>
      <c r="B95" s="686"/>
      <c r="C95" s="512"/>
      <c r="D95" s="515"/>
      <c r="E95" s="515"/>
      <c r="F95" s="515"/>
      <c r="G95" s="119">
        <v>3</v>
      </c>
      <c r="H95" s="172"/>
      <c r="I95" s="697"/>
      <c r="J95" s="529"/>
      <c r="K95" s="593"/>
      <c r="L95" s="507"/>
      <c r="M95" s="427"/>
      <c r="N95" s="427"/>
      <c r="O95" s="427"/>
      <c r="P95" s="427"/>
      <c r="Q95" s="101"/>
      <c r="R95" s="101"/>
      <c r="S95" s="101"/>
      <c r="T95" s="101"/>
      <c r="U95" s="101"/>
      <c r="V95" s="101"/>
      <c r="W95" s="101"/>
      <c r="X95" s="101"/>
      <c r="Y95" s="101"/>
      <c r="Z95" s="101"/>
    </row>
    <row r="96" spans="1:26" ht="28.5" customHeight="1" x14ac:dyDescent="0.3">
      <c r="A96" s="101"/>
      <c r="B96" s="686"/>
      <c r="C96" s="512"/>
      <c r="D96" s="515"/>
      <c r="E96" s="515"/>
      <c r="F96" s="515"/>
      <c r="G96" s="119">
        <v>4</v>
      </c>
      <c r="H96" s="172"/>
      <c r="I96" s="697"/>
      <c r="J96" s="529"/>
      <c r="K96" s="593"/>
      <c r="L96" s="507"/>
      <c r="M96" s="427"/>
      <c r="N96" s="427"/>
      <c r="O96" s="427"/>
      <c r="P96" s="427"/>
      <c r="Q96" s="101"/>
      <c r="R96" s="101"/>
      <c r="S96" s="101"/>
      <c r="T96" s="101"/>
      <c r="U96" s="101"/>
      <c r="V96" s="101"/>
      <c r="W96" s="101"/>
      <c r="X96" s="101"/>
      <c r="Y96" s="101"/>
      <c r="Z96" s="101"/>
    </row>
    <row r="97" spans="1:26" ht="15.75" customHeight="1" x14ac:dyDescent="0.3">
      <c r="A97" s="101"/>
      <c r="B97" s="686"/>
      <c r="C97" s="512"/>
      <c r="D97" s="515"/>
      <c r="E97" s="515"/>
      <c r="F97" s="515"/>
      <c r="G97" s="119">
        <v>5</v>
      </c>
      <c r="H97" s="172"/>
      <c r="I97" s="697"/>
      <c r="J97" s="529"/>
      <c r="K97" s="593"/>
      <c r="L97" s="507"/>
      <c r="M97" s="427"/>
      <c r="N97" s="427"/>
      <c r="O97" s="427"/>
      <c r="P97" s="427"/>
      <c r="Q97" s="101"/>
      <c r="R97" s="101"/>
      <c r="S97" s="101"/>
      <c r="T97" s="101"/>
      <c r="U97" s="101"/>
      <c r="V97" s="101"/>
      <c r="W97" s="101"/>
      <c r="X97" s="101"/>
      <c r="Y97" s="101"/>
      <c r="Z97" s="101"/>
    </row>
    <row r="98" spans="1:26" ht="28.5" customHeight="1" x14ac:dyDescent="0.3">
      <c r="A98" s="101"/>
      <c r="B98" s="686"/>
      <c r="C98" s="512"/>
      <c r="D98" s="515"/>
      <c r="E98" s="515"/>
      <c r="F98" s="515"/>
      <c r="G98" s="119">
        <v>6</v>
      </c>
      <c r="H98" s="172"/>
      <c r="I98" s="697"/>
      <c r="J98" s="529"/>
      <c r="K98" s="593"/>
      <c r="L98" s="507"/>
      <c r="M98" s="427"/>
      <c r="N98" s="427"/>
      <c r="O98" s="427"/>
      <c r="P98" s="427"/>
      <c r="Q98" s="101"/>
      <c r="R98" s="101"/>
      <c r="S98" s="101"/>
      <c r="T98" s="101"/>
      <c r="U98" s="101"/>
      <c r="V98" s="101"/>
      <c r="W98" s="101"/>
      <c r="X98" s="101"/>
      <c r="Y98" s="101"/>
      <c r="Z98" s="101"/>
    </row>
    <row r="99" spans="1:26" ht="28.5" customHeight="1" x14ac:dyDescent="0.3">
      <c r="A99" s="101"/>
      <c r="B99" s="686"/>
      <c r="C99" s="512"/>
      <c r="D99" s="515"/>
      <c r="E99" s="515"/>
      <c r="F99" s="515"/>
      <c r="G99" s="119">
        <v>7</v>
      </c>
      <c r="H99" s="172"/>
      <c r="I99" s="697"/>
      <c r="J99" s="529"/>
      <c r="K99" s="593"/>
      <c r="L99" s="507"/>
      <c r="M99" s="427"/>
      <c r="N99" s="427"/>
      <c r="O99" s="427"/>
      <c r="P99" s="427"/>
      <c r="Q99" s="101"/>
      <c r="R99" s="101"/>
      <c r="S99" s="101"/>
      <c r="T99" s="101"/>
      <c r="U99" s="101"/>
      <c r="V99" s="101"/>
      <c r="W99" s="101"/>
      <c r="X99" s="101"/>
      <c r="Y99" s="101"/>
      <c r="Z99" s="101"/>
    </row>
    <row r="100" spans="1:26" ht="7.5" customHeight="1" thickBot="1" x14ac:dyDescent="0.35">
      <c r="A100" s="101"/>
      <c r="B100" s="503"/>
      <c r="C100" s="494"/>
      <c r="D100" s="499"/>
      <c r="E100" s="499"/>
      <c r="F100" s="499"/>
      <c r="G100" s="123">
        <v>8</v>
      </c>
      <c r="H100" s="185"/>
      <c r="I100" s="697"/>
      <c r="J100" s="530"/>
      <c r="K100" s="594"/>
      <c r="L100" s="508"/>
      <c r="M100" s="427"/>
      <c r="N100" s="427"/>
      <c r="O100" s="427"/>
      <c r="P100" s="427"/>
      <c r="Q100" s="101"/>
      <c r="R100" s="101"/>
      <c r="S100" s="101"/>
      <c r="T100" s="101"/>
      <c r="U100" s="101"/>
      <c r="V100" s="101"/>
      <c r="W100" s="101"/>
      <c r="X100" s="101"/>
      <c r="Y100" s="101"/>
      <c r="Z100" s="101"/>
    </row>
    <row r="101" spans="1:26" ht="155.25" customHeight="1" x14ac:dyDescent="0.3">
      <c r="A101" s="101"/>
      <c r="B101" s="706" t="str">
        <f>+LEFT(C101,3)</f>
        <v>8.3</v>
      </c>
      <c r="C101" s="621" t="s">
        <v>285</v>
      </c>
      <c r="D101" s="629" t="s">
        <v>286</v>
      </c>
      <c r="E101" s="662" t="s">
        <v>270</v>
      </c>
      <c r="F101" s="632">
        <v>3</v>
      </c>
      <c r="G101" s="125">
        <v>1</v>
      </c>
      <c r="H101" s="134" t="s">
        <v>181</v>
      </c>
      <c r="I101" s="730" t="s">
        <v>599</v>
      </c>
      <c r="J101" s="569">
        <v>3</v>
      </c>
      <c r="K101" s="603"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506">
        <f>+IF(K101="",75,IF(K101="Deficiencia de control mayor (diseño y ejecución)",80,IF(K101="Deficiencia de control (diseño o ejecución)",100,IF(K101="Oportunidad de mejora",120,140))))</f>
        <v>140</v>
      </c>
      <c r="M101" s="505">
        <v>2.7456</v>
      </c>
      <c r="N101" s="673">
        <f>+L101+M101</f>
        <v>142.7456</v>
      </c>
      <c r="O101" s="674"/>
      <c r="P101" s="675"/>
      <c r="Q101" s="101"/>
      <c r="R101" s="101"/>
      <c r="S101" s="101"/>
      <c r="T101" s="101"/>
      <c r="U101" s="101"/>
      <c r="V101" s="101"/>
      <c r="W101" s="101"/>
      <c r="X101" s="101"/>
      <c r="Y101" s="101"/>
      <c r="Z101" s="101"/>
    </row>
    <row r="102" spans="1:26" ht="200.25" customHeight="1" x14ac:dyDescent="0.3">
      <c r="A102" s="101"/>
      <c r="B102" s="686"/>
      <c r="C102" s="512"/>
      <c r="D102" s="515"/>
      <c r="E102" s="515"/>
      <c r="F102" s="515"/>
      <c r="G102" s="119">
        <v>2</v>
      </c>
      <c r="H102" s="385" t="s">
        <v>289</v>
      </c>
      <c r="I102" s="515"/>
      <c r="J102" s="515"/>
      <c r="K102" s="593"/>
      <c r="L102" s="507"/>
      <c r="M102" s="427"/>
      <c r="N102" s="427"/>
      <c r="O102" s="427"/>
      <c r="P102" s="427"/>
      <c r="Q102" s="101"/>
      <c r="R102" s="101"/>
      <c r="S102" s="101"/>
      <c r="T102" s="101"/>
      <c r="U102" s="101"/>
      <c r="V102" s="101"/>
      <c r="W102" s="101"/>
      <c r="X102" s="101"/>
      <c r="Y102" s="101"/>
      <c r="Z102" s="101"/>
    </row>
    <row r="103" spans="1:26" ht="28.5" customHeight="1" x14ac:dyDescent="0.3">
      <c r="A103" s="101"/>
      <c r="B103" s="686"/>
      <c r="C103" s="512"/>
      <c r="D103" s="515"/>
      <c r="E103" s="515"/>
      <c r="F103" s="515"/>
      <c r="G103" s="119">
        <v>3</v>
      </c>
      <c r="H103" s="119"/>
      <c r="I103" s="515"/>
      <c r="J103" s="515"/>
      <c r="K103" s="593"/>
      <c r="L103" s="507"/>
      <c r="M103" s="427"/>
      <c r="N103" s="427"/>
      <c r="O103" s="427"/>
      <c r="P103" s="427"/>
      <c r="Q103" s="101"/>
      <c r="R103" s="101"/>
      <c r="S103" s="101"/>
      <c r="T103" s="101"/>
      <c r="U103" s="101"/>
      <c r="V103" s="101"/>
      <c r="W103" s="101"/>
      <c r="X103" s="101"/>
      <c r="Y103" s="101"/>
      <c r="Z103" s="101"/>
    </row>
    <row r="104" spans="1:26" ht="28.5" customHeight="1" x14ac:dyDescent="0.3">
      <c r="A104" s="101"/>
      <c r="B104" s="686"/>
      <c r="C104" s="512"/>
      <c r="D104" s="515"/>
      <c r="E104" s="515"/>
      <c r="F104" s="515"/>
      <c r="G104" s="119">
        <v>4</v>
      </c>
      <c r="H104" s="119"/>
      <c r="I104" s="515"/>
      <c r="J104" s="515"/>
      <c r="K104" s="593"/>
      <c r="L104" s="507"/>
      <c r="M104" s="427"/>
      <c r="N104" s="427"/>
      <c r="O104" s="427"/>
      <c r="P104" s="427"/>
      <c r="Q104" s="101"/>
      <c r="R104" s="101"/>
      <c r="S104" s="101"/>
      <c r="T104" s="101"/>
      <c r="U104" s="101"/>
      <c r="V104" s="101"/>
      <c r="W104" s="101"/>
      <c r="X104" s="101"/>
      <c r="Y104" s="101"/>
      <c r="Z104" s="101"/>
    </row>
    <row r="105" spans="1:26" ht="28.5" customHeight="1" x14ac:dyDescent="0.3">
      <c r="A105" s="101"/>
      <c r="B105" s="686"/>
      <c r="C105" s="512"/>
      <c r="D105" s="515"/>
      <c r="E105" s="515"/>
      <c r="F105" s="515"/>
      <c r="G105" s="119">
        <v>5</v>
      </c>
      <c r="H105" s="119"/>
      <c r="I105" s="515"/>
      <c r="J105" s="515"/>
      <c r="K105" s="593"/>
      <c r="L105" s="507"/>
      <c r="M105" s="427"/>
      <c r="N105" s="427"/>
      <c r="O105" s="427"/>
      <c r="P105" s="427"/>
      <c r="Q105" s="101"/>
      <c r="R105" s="101"/>
      <c r="S105" s="101"/>
      <c r="T105" s="101"/>
      <c r="U105" s="101"/>
      <c r="V105" s="101"/>
      <c r="W105" s="101"/>
      <c r="X105" s="101"/>
      <c r="Y105" s="101"/>
      <c r="Z105" s="101"/>
    </row>
    <row r="106" spans="1:26" ht="28.5" customHeight="1" x14ac:dyDescent="0.3">
      <c r="A106" s="101"/>
      <c r="B106" s="686"/>
      <c r="C106" s="512"/>
      <c r="D106" s="515"/>
      <c r="E106" s="515"/>
      <c r="F106" s="515"/>
      <c r="G106" s="119">
        <v>6</v>
      </c>
      <c r="H106" s="119"/>
      <c r="I106" s="515"/>
      <c r="J106" s="515"/>
      <c r="K106" s="593"/>
      <c r="L106" s="507"/>
      <c r="M106" s="427"/>
      <c r="N106" s="427"/>
      <c r="O106" s="427"/>
      <c r="P106" s="427"/>
      <c r="Q106" s="101"/>
      <c r="R106" s="101"/>
      <c r="S106" s="101"/>
      <c r="T106" s="101"/>
      <c r="U106" s="101"/>
      <c r="V106" s="101"/>
      <c r="W106" s="101"/>
      <c r="X106" s="101"/>
      <c r="Y106" s="101"/>
      <c r="Z106" s="101"/>
    </row>
    <row r="107" spans="1:26" ht="28.5" customHeight="1" x14ac:dyDescent="0.3">
      <c r="A107" s="101"/>
      <c r="B107" s="686"/>
      <c r="C107" s="512"/>
      <c r="D107" s="515"/>
      <c r="E107" s="515"/>
      <c r="F107" s="515"/>
      <c r="G107" s="119">
        <v>7</v>
      </c>
      <c r="H107" s="119"/>
      <c r="I107" s="515"/>
      <c r="J107" s="515"/>
      <c r="K107" s="593"/>
      <c r="L107" s="507"/>
      <c r="M107" s="427"/>
      <c r="N107" s="427"/>
      <c r="O107" s="427"/>
      <c r="P107" s="427"/>
      <c r="Q107" s="101"/>
      <c r="R107" s="101"/>
      <c r="S107" s="101"/>
      <c r="T107" s="101"/>
      <c r="U107" s="101"/>
      <c r="V107" s="101"/>
      <c r="W107" s="101"/>
      <c r="X107" s="101"/>
      <c r="Y107" s="101"/>
      <c r="Z107" s="101"/>
    </row>
    <row r="108" spans="1:26" ht="28.5" customHeight="1" x14ac:dyDescent="0.3">
      <c r="A108" s="101"/>
      <c r="B108" s="503"/>
      <c r="C108" s="494"/>
      <c r="D108" s="499"/>
      <c r="E108" s="499"/>
      <c r="F108" s="499"/>
      <c r="G108" s="123">
        <v>8</v>
      </c>
      <c r="H108" s="123"/>
      <c r="I108" s="499"/>
      <c r="J108" s="499"/>
      <c r="K108" s="594"/>
      <c r="L108" s="508"/>
      <c r="M108" s="427"/>
      <c r="N108" s="427"/>
      <c r="O108" s="427"/>
      <c r="P108" s="427"/>
      <c r="Q108" s="101"/>
      <c r="R108" s="101"/>
      <c r="S108" s="101"/>
      <c r="T108" s="101"/>
      <c r="U108" s="101"/>
      <c r="V108" s="101"/>
      <c r="W108" s="101"/>
      <c r="X108" s="101"/>
      <c r="Y108" s="101"/>
      <c r="Z108" s="101"/>
    </row>
    <row r="109" spans="1:26" ht="153.75" customHeight="1" x14ac:dyDescent="0.3">
      <c r="A109" s="101"/>
      <c r="B109" s="706" t="str">
        <f>+LEFT(C109,3)</f>
        <v>8.4</v>
      </c>
      <c r="C109" s="621" t="s">
        <v>287</v>
      </c>
      <c r="D109" s="629" t="s">
        <v>284</v>
      </c>
      <c r="E109" s="662" t="s">
        <v>270</v>
      </c>
      <c r="F109" s="632">
        <v>3</v>
      </c>
      <c r="G109" s="125">
        <v>1</v>
      </c>
      <c r="H109" s="159" t="s">
        <v>238</v>
      </c>
      <c r="I109" s="694" t="s">
        <v>288</v>
      </c>
      <c r="J109" s="569">
        <v>3</v>
      </c>
      <c r="K109" s="603" t="str">
        <f>+IF(OR(ISBLANK(F109),ISBLANK(J109)),"",IF(OR(AND(F109=1,J109=1),AND(F109=1,J109=2),AND(F109=1,J109=3)),"Deficiencia de control mayor (diseño y ejecución)",IF(OR(AND(F109=2,J109=2),AND(F109=3,J109=1),AND(F109=3,J109=2),AND(F109=2,J109=1)),"Deficiencia de control (diseño o ejecución)",IF(AND(F109=2,J109=3),"Oportunidad de mejora","Mantenimiento del control"))))</f>
        <v>Mantenimiento del control</v>
      </c>
      <c r="L109" s="506">
        <f>+IF(K109="",75,IF(K109="Deficiencia de control mayor (diseño y ejecución)",80,IF(K109="Deficiencia de control (diseño o ejecución)",100,IF(K109="Oportunidad de mejora",120,140))))</f>
        <v>140</v>
      </c>
      <c r="M109" s="505">
        <v>2.8744999999999998</v>
      </c>
      <c r="N109" s="673">
        <f>+L109+M109</f>
        <v>142.87450000000001</v>
      </c>
      <c r="O109" s="674"/>
      <c r="P109" s="675"/>
      <c r="Q109" s="101"/>
      <c r="R109" s="101"/>
      <c r="S109" s="101"/>
      <c r="T109" s="101"/>
      <c r="U109" s="101"/>
      <c r="V109" s="101"/>
      <c r="W109" s="101"/>
      <c r="X109" s="101"/>
      <c r="Y109" s="101"/>
      <c r="Z109" s="101"/>
    </row>
    <row r="110" spans="1:26" ht="160.5" customHeight="1" x14ac:dyDescent="0.3">
      <c r="A110" s="101"/>
      <c r="B110" s="686"/>
      <c r="C110" s="512"/>
      <c r="D110" s="515"/>
      <c r="E110" s="515"/>
      <c r="F110" s="515"/>
      <c r="G110" s="119">
        <v>2</v>
      </c>
      <c r="H110" s="383" t="s">
        <v>595</v>
      </c>
      <c r="I110" s="488"/>
      <c r="J110" s="515"/>
      <c r="K110" s="593"/>
      <c r="L110" s="507"/>
      <c r="M110" s="427"/>
      <c r="N110" s="427"/>
      <c r="O110" s="427"/>
      <c r="P110" s="427"/>
      <c r="Q110" s="101"/>
      <c r="R110" s="101"/>
      <c r="S110" s="101"/>
      <c r="T110" s="101"/>
      <c r="U110" s="101"/>
      <c r="V110" s="101"/>
      <c r="W110" s="101"/>
      <c r="X110" s="101"/>
      <c r="Y110" s="101"/>
      <c r="Z110" s="101"/>
    </row>
    <row r="111" spans="1:26" ht="30.75" customHeight="1" x14ac:dyDescent="0.3">
      <c r="A111" s="101"/>
      <c r="B111" s="686"/>
      <c r="C111" s="512"/>
      <c r="D111" s="515"/>
      <c r="E111" s="515"/>
      <c r="F111" s="515"/>
      <c r="G111" s="119">
        <v>3</v>
      </c>
      <c r="H111" s="174"/>
      <c r="I111" s="488"/>
      <c r="J111" s="515"/>
      <c r="K111" s="593"/>
      <c r="L111" s="507"/>
      <c r="M111" s="427"/>
      <c r="N111" s="427"/>
      <c r="O111" s="427"/>
      <c r="P111" s="427"/>
      <c r="Q111" s="101"/>
      <c r="R111" s="101"/>
      <c r="S111" s="101"/>
      <c r="T111" s="101"/>
      <c r="U111" s="101"/>
      <c r="V111" s="101"/>
      <c r="W111" s="101"/>
      <c r="X111" s="101"/>
      <c r="Y111" s="101"/>
      <c r="Z111" s="101"/>
    </row>
    <row r="112" spans="1:26" ht="30" customHeight="1" x14ac:dyDescent="0.3">
      <c r="A112" s="101"/>
      <c r="B112" s="686"/>
      <c r="C112" s="512"/>
      <c r="D112" s="515"/>
      <c r="E112" s="515"/>
      <c r="F112" s="515"/>
      <c r="G112" s="119">
        <v>4</v>
      </c>
      <c r="H112" s="119"/>
      <c r="I112" s="488"/>
      <c r="J112" s="515"/>
      <c r="K112" s="593"/>
      <c r="L112" s="507"/>
      <c r="M112" s="427"/>
      <c r="N112" s="427"/>
      <c r="O112" s="427"/>
      <c r="P112" s="427"/>
      <c r="Q112" s="101"/>
      <c r="R112" s="101"/>
      <c r="S112" s="101"/>
      <c r="T112" s="101"/>
      <c r="U112" s="101"/>
      <c r="V112" s="101"/>
      <c r="W112" s="101"/>
      <c r="X112" s="101"/>
      <c r="Y112" s="101"/>
      <c r="Z112" s="101"/>
    </row>
    <row r="113" spans="1:26" ht="30" customHeight="1" x14ac:dyDescent="0.3">
      <c r="A113" s="101"/>
      <c r="B113" s="686"/>
      <c r="C113" s="512"/>
      <c r="D113" s="515"/>
      <c r="E113" s="515"/>
      <c r="F113" s="515"/>
      <c r="G113" s="119">
        <v>5</v>
      </c>
      <c r="H113" s="119"/>
      <c r="I113" s="488"/>
      <c r="J113" s="515"/>
      <c r="K113" s="593"/>
      <c r="L113" s="507"/>
      <c r="M113" s="427"/>
      <c r="N113" s="427"/>
      <c r="O113" s="427"/>
      <c r="P113" s="427"/>
      <c r="Q113" s="101"/>
      <c r="R113" s="101"/>
      <c r="S113" s="101"/>
      <c r="T113" s="101"/>
      <c r="U113" s="101"/>
      <c r="V113" s="101"/>
      <c r="W113" s="101"/>
      <c r="X113" s="101"/>
      <c r="Y113" s="101"/>
      <c r="Z113" s="101"/>
    </row>
    <row r="114" spans="1:26" ht="30" customHeight="1" x14ac:dyDescent="0.3">
      <c r="A114" s="101"/>
      <c r="B114" s="686"/>
      <c r="C114" s="512"/>
      <c r="D114" s="515"/>
      <c r="E114" s="515"/>
      <c r="F114" s="515"/>
      <c r="G114" s="119">
        <v>6</v>
      </c>
      <c r="H114" s="119"/>
      <c r="I114" s="488"/>
      <c r="J114" s="515"/>
      <c r="K114" s="593"/>
      <c r="L114" s="507"/>
      <c r="M114" s="427"/>
      <c r="N114" s="427"/>
      <c r="O114" s="427"/>
      <c r="P114" s="427"/>
      <c r="Q114" s="101"/>
      <c r="R114" s="101"/>
      <c r="S114" s="101"/>
      <c r="T114" s="101"/>
      <c r="U114" s="101"/>
      <c r="V114" s="101"/>
      <c r="W114" s="101"/>
      <c r="X114" s="101"/>
      <c r="Y114" s="101"/>
      <c r="Z114" s="101"/>
    </row>
    <row r="115" spans="1:26" ht="28.5" customHeight="1" x14ac:dyDescent="0.3">
      <c r="A115" s="101"/>
      <c r="B115" s="686"/>
      <c r="C115" s="512"/>
      <c r="D115" s="515"/>
      <c r="E115" s="515"/>
      <c r="F115" s="515"/>
      <c r="G115" s="119">
        <v>7</v>
      </c>
      <c r="H115" s="119"/>
      <c r="I115" s="488"/>
      <c r="J115" s="515"/>
      <c r="K115" s="593"/>
      <c r="L115" s="507"/>
      <c r="M115" s="427"/>
      <c r="N115" s="427"/>
      <c r="O115" s="427"/>
      <c r="P115" s="427"/>
      <c r="Q115" s="101"/>
      <c r="R115" s="101"/>
      <c r="S115" s="101"/>
      <c r="T115" s="101"/>
      <c r="U115" s="101"/>
      <c r="V115" s="101"/>
      <c r="W115" s="101"/>
      <c r="X115" s="101"/>
      <c r="Y115" s="101"/>
      <c r="Z115" s="101"/>
    </row>
    <row r="116" spans="1:26" ht="39" customHeight="1" x14ac:dyDescent="0.3">
      <c r="A116" s="101"/>
      <c r="B116" s="503"/>
      <c r="C116" s="494"/>
      <c r="D116" s="499"/>
      <c r="E116" s="499"/>
      <c r="F116" s="499"/>
      <c r="G116" s="123">
        <v>8</v>
      </c>
      <c r="H116" s="123"/>
      <c r="I116" s="489"/>
      <c r="J116" s="499"/>
      <c r="K116" s="594"/>
      <c r="L116" s="508"/>
      <c r="M116" s="427"/>
      <c r="N116" s="427"/>
      <c r="O116" s="427"/>
      <c r="P116" s="427"/>
      <c r="Q116" s="101"/>
      <c r="R116" s="101"/>
      <c r="S116" s="101"/>
      <c r="T116" s="101"/>
      <c r="U116" s="101"/>
      <c r="V116" s="101"/>
      <c r="W116" s="101"/>
      <c r="X116" s="101"/>
      <c r="Y116" s="101"/>
      <c r="Z116" s="101"/>
    </row>
    <row r="117" spans="1:26" ht="22.5" customHeight="1" x14ac:dyDescent="0.3">
      <c r="A117" s="101"/>
      <c r="B117" s="698"/>
      <c r="C117" s="699" t="s">
        <v>290</v>
      </c>
      <c r="D117" s="700" t="s">
        <v>8</v>
      </c>
      <c r="E117" s="701" t="s">
        <v>291</v>
      </c>
      <c r="F117" s="702" t="s">
        <v>292</v>
      </c>
      <c r="G117" s="703" t="s">
        <v>152</v>
      </c>
      <c r="H117" s="596"/>
      <c r="I117" s="678"/>
      <c r="J117" s="539" t="s">
        <v>293</v>
      </c>
      <c r="K117" s="539" t="s">
        <v>177</v>
      </c>
      <c r="L117" s="540"/>
      <c r="M117" s="540"/>
      <c r="N117" s="679"/>
      <c r="O117" s="680"/>
      <c r="P117" s="681"/>
      <c r="Q117" s="101"/>
      <c r="R117" s="101"/>
      <c r="S117" s="101"/>
      <c r="T117" s="101"/>
      <c r="U117" s="101"/>
      <c r="V117" s="101"/>
      <c r="W117" s="101"/>
      <c r="X117" s="101"/>
      <c r="Y117" s="101"/>
      <c r="Z117" s="101"/>
    </row>
    <row r="118" spans="1:26" ht="22.5" customHeight="1" x14ac:dyDescent="0.3">
      <c r="A118" s="101"/>
      <c r="B118" s="488"/>
      <c r="C118" s="488"/>
      <c r="D118" s="488"/>
      <c r="E118" s="488"/>
      <c r="F118" s="488"/>
      <c r="G118" s="705" t="s">
        <v>13</v>
      </c>
      <c r="H118" s="701"/>
      <c r="I118" s="701" t="s">
        <v>17</v>
      </c>
      <c r="J118" s="488"/>
      <c r="K118" s="488"/>
      <c r="L118" s="427"/>
      <c r="M118" s="427"/>
      <c r="N118" s="427"/>
      <c r="O118" s="427"/>
      <c r="P118" s="427"/>
      <c r="Q118" s="101"/>
      <c r="R118" s="101"/>
      <c r="S118" s="101"/>
      <c r="T118" s="101"/>
      <c r="U118" s="101"/>
      <c r="V118" s="101"/>
      <c r="W118" s="101"/>
      <c r="X118" s="101"/>
      <c r="Y118" s="101"/>
      <c r="Z118" s="101"/>
    </row>
    <row r="119" spans="1:26" ht="34.5" customHeight="1" thickBot="1" x14ac:dyDescent="0.35">
      <c r="A119" s="101"/>
      <c r="B119" s="491"/>
      <c r="C119" s="491"/>
      <c r="D119" s="531"/>
      <c r="E119" s="531"/>
      <c r="F119" s="491"/>
      <c r="G119" s="491"/>
      <c r="H119" s="531"/>
      <c r="I119" s="634"/>
      <c r="J119" s="489"/>
      <c r="K119" s="489"/>
      <c r="L119" s="427"/>
      <c r="M119" s="427"/>
      <c r="N119" s="427"/>
      <c r="O119" s="427"/>
      <c r="P119" s="427"/>
      <c r="Q119" s="101"/>
      <c r="R119" s="101"/>
      <c r="S119" s="101"/>
      <c r="T119" s="101"/>
      <c r="U119" s="101"/>
      <c r="V119" s="101"/>
      <c r="W119" s="101"/>
      <c r="X119" s="101"/>
      <c r="Y119" s="101"/>
      <c r="Z119" s="101"/>
    </row>
    <row r="120" spans="1:26" ht="155.25" customHeight="1" x14ac:dyDescent="0.3">
      <c r="A120" s="101"/>
      <c r="B120" s="685" t="str">
        <f>+LEFT(C120,3)</f>
        <v>9.1</v>
      </c>
      <c r="C120" s="621" t="s">
        <v>294</v>
      </c>
      <c r="D120" s="629" t="s">
        <v>295</v>
      </c>
      <c r="E120" s="662" t="s">
        <v>296</v>
      </c>
      <c r="F120" s="632">
        <v>3</v>
      </c>
      <c r="G120" s="125">
        <v>1</v>
      </c>
      <c r="H120" s="410" t="s">
        <v>238</v>
      </c>
      <c r="I120" s="696" t="s">
        <v>685</v>
      </c>
      <c r="J120" s="704">
        <v>3</v>
      </c>
      <c r="K120" s="672" t="str">
        <f>+IF(OR(ISBLANK(F120),ISBLANK(J120)),"",IF(OR(AND(F120=1,J120=1),AND(F120=1,J120=2),AND(F120=1,J120=3)),"Deficiencia de control mayor (diseño y ejecución)",IF(OR(AND(F120=2,J120=2),AND(F120=3,J120=1),AND(F120=3,J120=2),AND(F120=2,J120=1)),"Deficiencia de control (diseño o ejecución)",IF(AND(F120=2,J120=3),"Oportunidad de mejora","Mantenimiento del control"))))</f>
        <v>Mantenimiento del control</v>
      </c>
      <c r="L120" s="506">
        <f>+IF(K120="",75,IF(K120="Deficiencia de control mayor (diseño y ejecución)",80,IF(K120="Deficiencia de control (diseño o ejecución)",100,IF(K120="Oportunidad de mejora",120,140))))</f>
        <v>140</v>
      </c>
      <c r="M120" s="505">
        <v>2.9634999999999998</v>
      </c>
      <c r="N120" s="673">
        <f>+L120+M120</f>
        <v>142.96350000000001</v>
      </c>
      <c r="O120" s="674"/>
      <c r="P120" s="675"/>
      <c r="Q120" s="101"/>
      <c r="R120" s="101"/>
      <c r="S120" s="101"/>
      <c r="T120" s="101"/>
      <c r="U120" s="101"/>
      <c r="V120" s="101"/>
      <c r="W120" s="101"/>
      <c r="X120" s="101"/>
      <c r="Y120" s="101"/>
      <c r="Z120" s="101"/>
    </row>
    <row r="121" spans="1:26" ht="143.25" customHeight="1" x14ac:dyDescent="0.3">
      <c r="A121" s="101"/>
      <c r="B121" s="686"/>
      <c r="C121" s="512"/>
      <c r="D121" s="515"/>
      <c r="E121" s="515"/>
      <c r="F121" s="515"/>
      <c r="G121" s="119">
        <v>2</v>
      </c>
      <c r="H121" s="383" t="s">
        <v>595</v>
      </c>
      <c r="I121" s="696"/>
      <c r="J121" s="529"/>
      <c r="K121" s="593"/>
      <c r="L121" s="507"/>
      <c r="M121" s="427"/>
      <c r="N121" s="427"/>
      <c r="O121" s="427"/>
      <c r="P121" s="427"/>
      <c r="Q121" s="101"/>
      <c r="R121" s="101"/>
      <c r="S121" s="101"/>
      <c r="T121" s="101"/>
      <c r="U121" s="101"/>
      <c r="V121" s="101"/>
      <c r="W121" s="101"/>
      <c r="X121" s="101"/>
      <c r="Y121" s="101"/>
      <c r="Z121" s="101"/>
    </row>
    <row r="122" spans="1:26" ht="51" customHeight="1" x14ac:dyDescent="0.3">
      <c r="A122" s="101"/>
      <c r="B122" s="686"/>
      <c r="C122" s="512"/>
      <c r="D122" s="515"/>
      <c r="E122" s="515"/>
      <c r="F122" s="515"/>
      <c r="G122" s="119">
        <v>3</v>
      </c>
      <c r="H122" s="411"/>
      <c r="I122" s="696"/>
      <c r="J122" s="529"/>
      <c r="K122" s="593"/>
      <c r="L122" s="507"/>
      <c r="M122" s="427"/>
      <c r="N122" s="427"/>
      <c r="O122" s="427"/>
      <c r="P122" s="427"/>
      <c r="Q122" s="101"/>
      <c r="R122" s="101"/>
      <c r="S122" s="101"/>
      <c r="T122" s="101"/>
      <c r="U122" s="101"/>
      <c r="V122" s="101"/>
      <c r="W122" s="101"/>
      <c r="X122" s="101"/>
      <c r="Y122" s="101"/>
      <c r="Z122" s="101"/>
    </row>
    <row r="123" spans="1:26" ht="22.5" customHeight="1" x14ac:dyDescent="0.3">
      <c r="A123" s="101"/>
      <c r="B123" s="686"/>
      <c r="C123" s="512"/>
      <c r="D123" s="515"/>
      <c r="E123" s="515"/>
      <c r="F123" s="515"/>
      <c r="G123" s="119">
        <v>4</v>
      </c>
      <c r="H123" s="172"/>
      <c r="I123" s="696"/>
      <c r="J123" s="529"/>
      <c r="K123" s="593"/>
      <c r="L123" s="507"/>
      <c r="M123" s="427"/>
      <c r="N123" s="427"/>
      <c r="O123" s="427"/>
      <c r="P123" s="427"/>
      <c r="Q123" s="101"/>
      <c r="R123" s="101"/>
      <c r="S123" s="101"/>
      <c r="T123" s="101"/>
      <c r="U123" s="101"/>
      <c r="V123" s="101"/>
      <c r="W123" s="101"/>
      <c r="X123" s="101"/>
      <c r="Y123" s="101"/>
      <c r="Z123" s="101"/>
    </row>
    <row r="124" spans="1:26" ht="22.5" customHeight="1" x14ac:dyDescent="0.3">
      <c r="A124" s="101"/>
      <c r="B124" s="686"/>
      <c r="C124" s="512"/>
      <c r="D124" s="515"/>
      <c r="E124" s="515"/>
      <c r="F124" s="515"/>
      <c r="G124" s="119">
        <v>5</v>
      </c>
      <c r="H124" s="172"/>
      <c r="I124" s="696"/>
      <c r="J124" s="529"/>
      <c r="K124" s="593"/>
      <c r="L124" s="507"/>
      <c r="M124" s="427"/>
      <c r="N124" s="427"/>
      <c r="O124" s="427"/>
      <c r="P124" s="427"/>
      <c r="Q124" s="101"/>
      <c r="R124" s="101"/>
      <c r="S124" s="101"/>
      <c r="T124" s="101"/>
      <c r="U124" s="101"/>
      <c r="V124" s="101"/>
      <c r="W124" s="101"/>
      <c r="X124" s="101"/>
      <c r="Y124" s="101"/>
      <c r="Z124" s="101"/>
    </row>
    <row r="125" spans="1:26" ht="22.5" customHeight="1" x14ac:dyDescent="0.3">
      <c r="A125" s="101"/>
      <c r="B125" s="686"/>
      <c r="C125" s="512"/>
      <c r="D125" s="515"/>
      <c r="E125" s="515"/>
      <c r="F125" s="515"/>
      <c r="G125" s="119">
        <v>6</v>
      </c>
      <c r="H125" s="172"/>
      <c r="I125" s="696"/>
      <c r="J125" s="529"/>
      <c r="K125" s="593"/>
      <c r="L125" s="507"/>
      <c r="M125" s="427"/>
      <c r="N125" s="427"/>
      <c r="O125" s="427"/>
      <c r="P125" s="427"/>
      <c r="Q125" s="101"/>
      <c r="R125" s="101"/>
      <c r="S125" s="101"/>
      <c r="T125" s="101"/>
      <c r="U125" s="101"/>
      <c r="V125" s="101"/>
      <c r="W125" s="101"/>
      <c r="X125" s="101"/>
      <c r="Y125" s="101"/>
      <c r="Z125" s="101"/>
    </row>
    <row r="126" spans="1:26" ht="21" customHeight="1" x14ac:dyDescent="0.3">
      <c r="A126" s="101"/>
      <c r="B126" s="686"/>
      <c r="C126" s="512"/>
      <c r="D126" s="515"/>
      <c r="E126" s="515"/>
      <c r="F126" s="515"/>
      <c r="G126" s="119">
        <v>7</v>
      </c>
      <c r="H126" s="172"/>
      <c r="I126" s="696"/>
      <c r="J126" s="529"/>
      <c r="K126" s="593"/>
      <c r="L126" s="507"/>
      <c r="M126" s="427"/>
      <c r="N126" s="427"/>
      <c r="O126" s="427"/>
      <c r="P126" s="427"/>
      <c r="Q126" s="101"/>
      <c r="R126" s="101"/>
      <c r="S126" s="101"/>
      <c r="T126" s="101"/>
      <c r="U126" s="101"/>
      <c r="V126" s="101"/>
      <c r="W126" s="101"/>
      <c r="X126" s="101"/>
      <c r="Y126" s="101"/>
      <c r="Z126" s="101"/>
    </row>
    <row r="127" spans="1:26" ht="24" customHeight="1" x14ac:dyDescent="0.3">
      <c r="A127" s="101"/>
      <c r="B127" s="503"/>
      <c r="C127" s="494"/>
      <c r="D127" s="499"/>
      <c r="E127" s="499"/>
      <c r="F127" s="499"/>
      <c r="G127" s="123">
        <v>8</v>
      </c>
      <c r="H127" s="185"/>
      <c r="I127" s="696"/>
      <c r="J127" s="530"/>
      <c r="K127" s="594"/>
      <c r="L127" s="508"/>
      <c r="M127" s="427"/>
      <c r="N127" s="427"/>
      <c r="O127" s="427"/>
      <c r="P127" s="427"/>
      <c r="Q127" s="101"/>
      <c r="R127" s="101"/>
      <c r="S127" s="101"/>
      <c r="T127" s="101"/>
      <c r="U127" s="101"/>
      <c r="V127" s="101"/>
      <c r="W127" s="101"/>
      <c r="X127" s="101"/>
      <c r="Y127" s="101"/>
      <c r="Z127" s="101"/>
    </row>
    <row r="128" spans="1:26" ht="22.5" customHeight="1" x14ac:dyDescent="0.3">
      <c r="A128" s="101"/>
      <c r="B128" s="706" t="str">
        <f>+LEFT(C128,3)</f>
        <v>9.2</v>
      </c>
      <c r="C128" s="511" t="s">
        <v>297</v>
      </c>
      <c r="D128" s="604" t="s">
        <v>298</v>
      </c>
      <c r="E128" s="707" t="s">
        <v>299</v>
      </c>
      <c r="F128" s="606">
        <v>3</v>
      </c>
      <c r="G128" s="126">
        <v>1</v>
      </c>
      <c r="H128" s="126"/>
      <c r="I128" s="708" t="s">
        <v>299</v>
      </c>
      <c r="J128" s="549">
        <v>3</v>
      </c>
      <c r="K128" s="672" t="str">
        <f>+IF(OR(ISBLANK(F128),ISBLANK(J128)),"",IF(OR(AND(F128=1,J128=1),AND(F128=1,J128=2),AND(F128=1,J128=3)),"Deficiencia de control mayor (diseño y ejecución)",IF(OR(AND(F128=2,J128=2),AND(F128=3,J128=1),AND(F128=3,J128=2),AND(F128=2,J128=1)),"Deficiencia de control (diseño o ejecución)",IF(AND(F128=2,J128=3),"Oportunidad de mejora","Mantenimiento del control"))))</f>
        <v>Mantenimiento del control</v>
      </c>
      <c r="L128" s="506">
        <f>+IF(K128="",75,IF(K128="Deficiencia de control mayor (diseño y ejecución)",80,IF(K128="Deficiencia de control (diseño o ejecución)",100,IF(K128="Oportunidad de mejora",120,140))))</f>
        <v>140</v>
      </c>
      <c r="M128" s="505">
        <v>3.0125000000000002</v>
      </c>
      <c r="N128" s="673">
        <f>+L128+M128</f>
        <v>143.01249999999999</v>
      </c>
      <c r="O128" s="674"/>
      <c r="P128" s="675"/>
      <c r="Q128" s="101"/>
      <c r="R128" s="101"/>
      <c r="S128" s="101"/>
      <c r="T128" s="101"/>
      <c r="U128" s="101"/>
      <c r="V128" s="101"/>
      <c r="W128" s="101"/>
      <c r="X128" s="101"/>
      <c r="Y128" s="101"/>
      <c r="Z128" s="101"/>
    </row>
    <row r="129" spans="1:26" ht="22.5" customHeight="1" x14ac:dyDescent="0.3">
      <c r="A129" s="101"/>
      <c r="B129" s="686"/>
      <c r="C129" s="512"/>
      <c r="D129" s="515"/>
      <c r="E129" s="515"/>
      <c r="F129" s="515"/>
      <c r="G129" s="128">
        <v>2</v>
      </c>
      <c r="H129" s="128"/>
      <c r="I129" s="709"/>
      <c r="J129" s="515"/>
      <c r="K129" s="593"/>
      <c r="L129" s="507"/>
      <c r="M129" s="427"/>
      <c r="N129" s="427"/>
      <c r="O129" s="427"/>
      <c r="P129" s="427"/>
      <c r="Q129" s="101"/>
      <c r="R129" s="101"/>
      <c r="S129" s="101"/>
      <c r="T129" s="101"/>
      <c r="U129" s="101"/>
      <c r="V129" s="101"/>
      <c r="W129" s="101"/>
      <c r="X129" s="101"/>
      <c r="Y129" s="101"/>
      <c r="Z129" s="101"/>
    </row>
    <row r="130" spans="1:26" ht="22.5" customHeight="1" x14ac:dyDescent="0.3">
      <c r="A130" s="101"/>
      <c r="B130" s="686"/>
      <c r="C130" s="512"/>
      <c r="D130" s="515"/>
      <c r="E130" s="515"/>
      <c r="F130" s="515"/>
      <c r="G130" s="128">
        <v>3</v>
      </c>
      <c r="H130" s="128"/>
      <c r="I130" s="709"/>
      <c r="J130" s="515"/>
      <c r="K130" s="593"/>
      <c r="L130" s="507"/>
      <c r="M130" s="427"/>
      <c r="N130" s="427"/>
      <c r="O130" s="427"/>
      <c r="P130" s="427"/>
      <c r="Q130" s="101"/>
      <c r="R130" s="101"/>
      <c r="S130" s="101"/>
      <c r="T130" s="101"/>
      <c r="U130" s="101"/>
      <c r="V130" s="101"/>
      <c r="W130" s="101"/>
      <c r="X130" s="101"/>
      <c r="Y130" s="101"/>
      <c r="Z130" s="101"/>
    </row>
    <row r="131" spans="1:26" ht="22.5" customHeight="1" x14ac:dyDescent="0.3">
      <c r="A131" s="101"/>
      <c r="B131" s="686"/>
      <c r="C131" s="512"/>
      <c r="D131" s="515"/>
      <c r="E131" s="515"/>
      <c r="F131" s="515"/>
      <c r="G131" s="128">
        <v>4</v>
      </c>
      <c r="H131" s="128"/>
      <c r="I131" s="709"/>
      <c r="J131" s="515"/>
      <c r="K131" s="593"/>
      <c r="L131" s="507"/>
      <c r="M131" s="427"/>
      <c r="N131" s="427"/>
      <c r="O131" s="427"/>
      <c r="P131" s="427"/>
      <c r="Q131" s="101"/>
      <c r="R131" s="101"/>
      <c r="S131" s="101"/>
      <c r="T131" s="101"/>
      <c r="U131" s="101"/>
      <c r="V131" s="101"/>
      <c r="W131" s="101"/>
      <c r="X131" s="101"/>
      <c r="Y131" s="101"/>
      <c r="Z131" s="101"/>
    </row>
    <row r="132" spans="1:26" ht="22.5" customHeight="1" x14ac:dyDescent="0.3">
      <c r="A132" s="101"/>
      <c r="B132" s="686"/>
      <c r="C132" s="512"/>
      <c r="D132" s="515"/>
      <c r="E132" s="515"/>
      <c r="F132" s="515"/>
      <c r="G132" s="128">
        <v>5</v>
      </c>
      <c r="H132" s="128"/>
      <c r="I132" s="709"/>
      <c r="J132" s="515"/>
      <c r="K132" s="593"/>
      <c r="L132" s="507"/>
      <c r="M132" s="427"/>
      <c r="N132" s="427"/>
      <c r="O132" s="427"/>
      <c r="P132" s="427"/>
      <c r="Q132" s="101"/>
      <c r="R132" s="101"/>
      <c r="S132" s="101"/>
      <c r="T132" s="101"/>
      <c r="U132" s="101"/>
      <c r="V132" s="101"/>
      <c r="W132" s="101"/>
      <c r="X132" s="101"/>
      <c r="Y132" s="101"/>
      <c r="Z132" s="101"/>
    </row>
    <row r="133" spans="1:26" ht="22.5" customHeight="1" x14ac:dyDescent="0.3">
      <c r="A133" s="101"/>
      <c r="B133" s="686"/>
      <c r="C133" s="512"/>
      <c r="D133" s="515"/>
      <c r="E133" s="515"/>
      <c r="F133" s="515"/>
      <c r="G133" s="128">
        <v>6</v>
      </c>
      <c r="H133" s="128"/>
      <c r="I133" s="709"/>
      <c r="J133" s="515"/>
      <c r="K133" s="593"/>
      <c r="L133" s="507"/>
      <c r="M133" s="427"/>
      <c r="N133" s="427"/>
      <c r="O133" s="427"/>
      <c r="P133" s="427"/>
      <c r="Q133" s="101"/>
      <c r="R133" s="101"/>
      <c r="S133" s="101"/>
      <c r="T133" s="101"/>
      <c r="U133" s="101"/>
      <c r="V133" s="101"/>
      <c r="W133" s="101"/>
      <c r="X133" s="101"/>
      <c r="Y133" s="101"/>
      <c r="Z133" s="101"/>
    </row>
    <row r="134" spans="1:26" ht="22.5" customHeight="1" x14ac:dyDescent="0.3">
      <c r="A134" s="101"/>
      <c r="B134" s="686"/>
      <c r="C134" s="512"/>
      <c r="D134" s="515"/>
      <c r="E134" s="515"/>
      <c r="F134" s="515"/>
      <c r="G134" s="128">
        <v>7</v>
      </c>
      <c r="H134" s="128"/>
      <c r="I134" s="709"/>
      <c r="J134" s="515"/>
      <c r="K134" s="593"/>
      <c r="L134" s="507"/>
      <c r="M134" s="427"/>
      <c r="N134" s="427"/>
      <c r="O134" s="427"/>
      <c r="P134" s="427"/>
      <c r="Q134" s="101"/>
      <c r="R134" s="101"/>
      <c r="S134" s="101"/>
      <c r="T134" s="101"/>
      <c r="U134" s="101"/>
      <c r="V134" s="101"/>
      <c r="W134" s="101"/>
      <c r="X134" s="101"/>
      <c r="Y134" s="101"/>
      <c r="Z134" s="101"/>
    </row>
    <row r="135" spans="1:26" ht="22.5" customHeight="1" x14ac:dyDescent="0.3">
      <c r="A135" s="101"/>
      <c r="B135" s="503"/>
      <c r="C135" s="494"/>
      <c r="D135" s="499"/>
      <c r="E135" s="499"/>
      <c r="F135" s="499"/>
      <c r="G135" s="132">
        <v>8</v>
      </c>
      <c r="H135" s="132"/>
      <c r="I135" s="710"/>
      <c r="J135" s="499"/>
      <c r="K135" s="594"/>
      <c r="L135" s="508"/>
      <c r="M135" s="427"/>
      <c r="N135" s="427"/>
      <c r="O135" s="427"/>
      <c r="P135" s="427"/>
      <c r="Q135" s="101"/>
      <c r="R135" s="101"/>
      <c r="S135" s="101"/>
      <c r="T135" s="101"/>
      <c r="U135" s="101"/>
      <c r="V135" s="101"/>
      <c r="W135" s="101"/>
      <c r="X135" s="101"/>
      <c r="Y135" s="101"/>
      <c r="Z135" s="101"/>
    </row>
    <row r="136" spans="1:26" ht="123.75" customHeight="1" x14ac:dyDescent="0.3">
      <c r="A136" s="101"/>
      <c r="B136" s="692" t="str">
        <f>+LEFT(C136,3)</f>
        <v>9.3</v>
      </c>
      <c r="C136" s="621" t="s">
        <v>300</v>
      </c>
      <c r="D136" s="693" t="s">
        <v>284</v>
      </c>
      <c r="E136" s="662" t="s">
        <v>301</v>
      </c>
      <c r="F136" s="632">
        <v>3</v>
      </c>
      <c r="G136" s="125">
        <v>1</v>
      </c>
      <c r="H136" s="159" t="s">
        <v>238</v>
      </c>
      <c r="I136" s="694" t="s">
        <v>302</v>
      </c>
      <c r="J136" s="695">
        <v>3</v>
      </c>
      <c r="K136" s="672" t="str">
        <f>+IF(OR(ISBLANK(F136),ISBLANK(J136)),"",IF(OR(AND(F136=1,J136=1),AND(F136=1,J136=2),AND(F136=1,J136=3)),"Deficiencia de control mayor (diseño y ejecución)",IF(OR(AND(F136=2,J136=2),AND(F136=3,J136=1),AND(F136=3,J136=2),AND(F136=2,J136=1)),"Deficiencia de control (diseño o ejecución)",IF(AND(F136=2,J136=3),"Oportunidad de mejora","Mantenimiento del control"))))</f>
        <v>Mantenimiento del control</v>
      </c>
      <c r="L136" s="506">
        <f>+IF(K136="",75,IF(K136="Deficiencia de control mayor (diseño y ejecución)",80,IF(K136="Deficiencia de control (diseño o ejecución)",100,IF(K136="Oportunidad de mejora",120,140))))</f>
        <v>140</v>
      </c>
      <c r="M136" s="505">
        <v>3.1236000000000002</v>
      </c>
      <c r="N136" s="673">
        <f>+L136+M136</f>
        <v>143.12360000000001</v>
      </c>
      <c r="O136" s="674"/>
      <c r="P136" s="675"/>
      <c r="Q136" s="101"/>
      <c r="R136" s="101"/>
      <c r="S136" s="101"/>
      <c r="T136" s="101"/>
      <c r="U136" s="101"/>
      <c r="V136" s="101"/>
      <c r="W136" s="101"/>
      <c r="X136" s="101"/>
      <c r="Y136" s="101"/>
      <c r="Z136" s="101"/>
    </row>
    <row r="137" spans="1:26" ht="181.5" customHeight="1" x14ac:dyDescent="0.3">
      <c r="A137" s="101"/>
      <c r="B137" s="686"/>
      <c r="C137" s="512"/>
      <c r="D137" s="515"/>
      <c r="E137" s="515"/>
      <c r="F137" s="515"/>
      <c r="G137" s="119">
        <v>2</v>
      </c>
      <c r="H137" s="386" t="s">
        <v>289</v>
      </c>
      <c r="I137" s="488"/>
      <c r="J137" s="515"/>
      <c r="K137" s="593"/>
      <c r="L137" s="507"/>
      <c r="M137" s="427"/>
      <c r="N137" s="427"/>
      <c r="O137" s="427"/>
      <c r="P137" s="427"/>
      <c r="Q137" s="101"/>
      <c r="R137" s="101"/>
      <c r="S137" s="101"/>
      <c r="T137" s="101"/>
      <c r="U137" s="101"/>
      <c r="V137" s="101"/>
      <c r="W137" s="101"/>
      <c r="X137" s="101"/>
      <c r="Y137" s="101"/>
      <c r="Z137" s="101"/>
    </row>
    <row r="138" spans="1:26" ht="54.75" hidden="1" customHeight="1" x14ac:dyDescent="0.3">
      <c r="A138" s="101"/>
      <c r="B138" s="686"/>
      <c r="C138" s="512"/>
      <c r="D138" s="515"/>
      <c r="E138" s="515"/>
      <c r="F138" s="515"/>
      <c r="G138" s="119">
        <v>3</v>
      </c>
      <c r="H138" s="119"/>
      <c r="I138" s="488"/>
      <c r="J138" s="515"/>
      <c r="K138" s="593"/>
      <c r="L138" s="507"/>
      <c r="M138" s="427"/>
      <c r="N138" s="427"/>
      <c r="O138" s="427"/>
      <c r="P138" s="427"/>
      <c r="Q138" s="101"/>
      <c r="R138" s="101"/>
      <c r="S138" s="101"/>
      <c r="T138" s="101"/>
      <c r="U138" s="101"/>
      <c r="V138" s="101"/>
      <c r="W138" s="101"/>
      <c r="X138" s="101"/>
      <c r="Y138" s="101"/>
      <c r="Z138" s="101"/>
    </row>
    <row r="139" spans="1:26" ht="18" hidden="1" customHeight="1" x14ac:dyDescent="0.3">
      <c r="A139" s="101"/>
      <c r="B139" s="686"/>
      <c r="C139" s="512"/>
      <c r="D139" s="515"/>
      <c r="E139" s="515"/>
      <c r="F139" s="515"/>
      <c r="G139" s="119">
        <v>4</v>
      </c>
      <c r="H139" s="119"/>
      <c r="I139" s="488"/>
      <c r="J139" s="515"/>
      <c r="K139" s="593"/>
      <c r="L139" s="507"/>
      <c r="M139" s="427"/>
      <c r="N139" s="427"/>
      <c r="O139" s="427"/>
      <c r="P139" s="427"/>
      <c r="Q139" s="101"/>
      <c r="R139" s="101"/>
      <c r="S139" s="101"/>
      <c r="T139" s="101"/>
      <c r="U139" s="101"/>
      <c r="V139" s="101"/>
      <c r="W139" s="101"/>
      <c r="X139" s="101"/>
      <c r="Y139" s="101"/>
      <c r="Z139" s="101"/>
    </row>
    <row r="140" spans="1:26" ht="22.5" customHeight="1" x14ac:dyDescent="0.3">
      <c r="A140" s="101"/>
      <c r="B140" s="686"/>
      <c r="C140" s="512"/>
      <c r="D140" s="515"/>
      <c r="E140" s="515"/>
      <c r="F140" s="515"/>
      <c r="G140" s="119">
        <v>5</v>
      </c>
      <c r="H140" s="119"/>
      <c r="I140" s="488"/>
      <c r="J140" s="515"/>
      <c r="K140" s="593"/>
      <c r="L140" s="507"/>
      <c r="M140" s="427"/>
      <c r="N140" s="427"/>
      <c r="O140" s="427"/>
      <c r="P140" s="427"/>
      <c r="Q140" s="101"/>
      <c r="R140" s="101"/>
      <c r="S140" s="101"/>
      <c r="T140" s="101"/>
      <c r="U140" s="101"/>
      <c r="V140" s="101"/>
      <c r="W140" s="101"/>
      <c r="X140" s="101"/>
      <c r="Y140" s="101"/>
      <c r="Z140" s="101"/>
    </row>
    <row r="141" spans="1:26" ht="6" customHeight="1" x14ac:dyDescent="0.3">
      <c r="A141" s="101"/>
      <c r="B141" s="686"/>
      <c r="C141" s="512"/>
      <c r="D141" s="515"/>
      <c r="E141" s="515"/>
      <c r="F141" s="515"/>
      <c r="G141" s="119">
        <v>6</v>
      </c>
      <c r="H141" s="119"/>
      <c r="I141" s="488"/>
      <c r="J141" s="515"/>
      <c r="K141" s="593"/>
      <c r="L141" s="507"/>
      <c r="M141" s="427"/>
      <c r="N141" s="427"/>
      <c r="O141" s="427"/>
      <c r="P141" s="427"/>
      <c r="Q141" s="101"/>
      <c r="R141" s="101"/>
      <c r="S141" s="101"/>
      <c r="T141" s="101"/>
      <c r="U141" s="101"/>
      <c r="V141" s="101"/>
      <c r="W141" s="101"/>
      <c r="X141" s="101"/>
      <c r="Y141" s="101"/>
      <c r="Z141" s="101"/>
    </row>
    <row r="142" spans="1:26" ht="22.5" customHeight="1" x14ac:dyDescent="0.3">
      <c r="A142" s="101"/>
      <c r="B142" s="686"/>
      <c r="C142" s="512"/>
      <c r="D142" s="515"/>
      <c r="E142" s="515"/>
      <c r="F142" s="515"/>
      <c r="G142" s="119">
        <v>7</v>
      </c>
      <c r="H142" s="119"/>
      <c r="I142" s="488"/>
      <c r="J142" s="515"/>
      <c r="K142" s="593"/>
      <c r="L142" s="507"/>
      <c r="M142" s="427"/>
      <c r="N142" s="427"/>
      <c r="O142" s="427"/>
      <c r="P142" s="427"/>
      <c r="Q142" s="101"/>
      <c r="R142" s="101"/>
      <c r="S142" s="101"/>
      <c r="T142" s="101"/>
      <c r="U142" s="101"/>
      <c r="V142" s="101"/>
      <c r="W142" s="101"/>
      <c r="X142" s="101"/>
      <c r="Y142" s="101"/>
      <c r="Z142" s="101"/>
    </row>
    <row r="143" spans="1:26" ht="17.25" customHeight="1" x14ac:dyDescent="0.3">
      <c r="A143" s="101"/>
      <c r="B143" s="503"/>
      <c r="C143" s="494"/>
      <c r="D143" s="499"/>
      <c r="E143" s="499"/>
      <c r="F143" s="499"/>
      <c r="G143" s="123">
        <v>8</v>
      </c>
      <c r="H143" s="123"/>
      <c r="I143" s="489"/>
      <c r="J143" s="499"/>
      <c r="K143" s="594"/>
      <c r="L143" s="508"/>
      <c r="M143" s="427"/>
      <c r="N143" s="427"/>
      <c r="O143" s="427"/>
      <c r="P143" s="427"/>
      <c r="Q143" s="101"/>
      <c r="R143" s="101"/>
      <c r="S143" s="101"/>
      <c r="T143" s="101"/>
      <c r="U143" s="101"/>
      <c r="V143" s="101"/>
      <c r="W143" s="101"/>
      <c r="X143" s="101"/>
      <c r="Y143" s="101"/>
      <c r="Z143" s="101"/>
    </row>
    <row r="144" spans="1:26" ht="165" customHeight="1" x14ac:dyDescent="0.3">
      <c r="A144" s="101"/>
      <c r="B144" s="692" t="str">
        <f>+LEFT(C144,3)</f>
        <v>9.4</v>
      </c>
      <c r="C144" s="621" t="s">
        <v>303</v>
      </c>
      <c r="D144" s="693" t="s">
        <v>298</v>
      </c>
      <c r="E144" s="662" t="s">
        <v>296</v>
      </c>
      <c r="F144" s="632">
        <v>3</v>
      </c>
      <c r="G144" s="125">
        <v>1</v>
      </c>
      <c r="H144" s="159" t="s">
        <v>238</v>
      </c>
      <c r="I144" s="694" t="s">
        <v>304</v>
      </c>
      <c r="J144" s="695">
        <v>3</v>
      </c>
      <c r="K144" s="672" t="str">
        <f>+IF(OR(ISBLANK(F144),ISBLANK(J144)),"",IF(OR(AND(F144=1,J144=1),AND(F144=1,J144=2),AND(F144=1,J144=3)),"Deficiencia de control mayor (diseño y ejecución)",IF(OR(AND(F144=2,J144=2),AND(F144=3,J144=1),AND(F144=3,J144=2),AND(F144=2,J144=1)),"Deficiencia de control (diseño o ejecución)",IF(AND(F144=2,J144=3),"Oportunidad de mejora","Mantenimiento del control"))))</f>
        <v>Mantenimiento del control</v>
      </c>
      <c r="L144" s="506">
        <f>+IF(K144="",75,IF(K144="Deficiencia de control mayor (diseño y ejecución)",80,IF(K144="Deficiencia de control (diseño o ejecución)",100,IF(K144="Oportunidad de mejora",120,140))))</f>
        <v>140</v>
      </c>
      <c r="M144" s="505">
        <v>3.2456</v>
      </c>
      <c r="N144" s="673">
        <f>+L144+M144</f>
        <v>143.2456</v>
      </c>
      <c r="O144" s="674"/>
      <c r="P144" s="675"/>
      <c r="Q144" s="101"/>
      <c r="R144" s="101"/>
      <c r="S144" s="101"/>
      <c r="T144" s="101"/>
      <c r="U144" s="101"/>
      <c r="V144" s="101"/>
      <c r="W144" s="101"/>
      <c r="X144" s="101"/>
      <c r="Y144" s="101"/>
      <c r="Z144" s="101"/>
    </row>
    <row r="145" spans="1:26" ht="174.75" customHeight="1" x14ac:dyDescent="0.3">
      <c r="A145" s="101"/>
      <c r="B145" s="686"/>
      <c r="C145" s="512"/>
      <c r="D145" s="515"/>
      <c r="E145" s="515"/>
      <c r="F145" s="515"/>
      <c r="G145" s="119">
        <v>2</v>
      </c>
      <c r="H145" s="386" t="s">
        <v>289</v>
      </c>
      <c r="I145" s="488"/>
      <c r="J145" s="515"/>
      <c r="K145" s="593"/>
      <c r="L145" s="507"/>
      <c r="M145" s="427"/>
      <c r="N145" s="427"/>
      <c r="O145" s="427"/>
      <c r="P145" s="427"/>
      <c r="Q145" s="101"/>
      <c r="R145" s="101"/>
      <c r="S145" s="101"/>
      <c r="T145" s="101"/>
      <c r="U145" s="101"/>
      <c r="V145" s="101"/>
      <c r="W145" s="101"/>
      <c r="X145" s="101"/>
      <c r="Y145" s="101"/>
      <c r="Z145" s="101"/>
    </row>
    <row r="146" spans="1:26" ht="22.5" customHeight="1" x14ac:dyDescent="0.3">
      <c r="A146" s="101"/>
      <c r="B146" s="686"/>
      <c r="C146" s="512"/>
      <c r="D146" s="515"/>
      <c r="E146" s="515"/>
      <c r="F146" s="515"/>
      <c r="G146" s="119">
        <v>3</v>
      </c>
      <c r="H146" s="120"/>
      <c r="I146" s="488"/>
      <c r="J146" s="515"/>
      <c r="K146" s="593"/>
      <c r="L146" s="507"/>
      <c r="M146" s="427"/>
      <c r="N146" s="427"/>
      <c r="O146" s="427"/>
      <c r="P146" s="427"/>
      <c r="Q146" s="101"/>
      <c r="R146" s="101"/>
      <c r="S146" s="101"/>
      <c r="T146" s="101"/>
      <c r="U146" s="101"/>
      <c r="V146" s="101"/>
      <c r="W146" s="101"/>
      <c r="X146" s="101"/>
      <c r="Y146" s="101"/>
      <c r="Z146" s="101"/>
    </row>
    <row r="147" spans="1:26" ht="22.5" customHeight="1" x14ac:dyDescent="0.3">
      <c r="A147" s="101"/>
      <c r="B147" s="686"/>
      <c r="C147" s="512"/>
      <c r="D147" s="515"/>
      <c r="E147" s="515"/>
      <c r="F147" s="515"/>
      <c r="G147" s="119">
        <v>4</v>
      </c>
      <c r="H147" s="122"/>
      <c r="I147" s="488"/>
      <c r="J147" s="515"/>
      <c r="K147" s="593"/>
      <c r="L147" s="507"/>
      <c r="M147" s="427"/>
      <c r="N147" s="427"/>
      <c r="O147" s="427"/>
      <c r="P147" s="427"/>
      <c r="Q147" s="101"/>
      <c r="R147" s="101"/>
      <c r="S147" s="101"/>
      <c r="T147" s="101"/>
      <c r="U147" s="101"/>
      <c r="V147" s="101"/>
      <c r="W147" s="101"/>
      <c r="X147" s="101"/>
      <c r="Y147" s="101"/>
      <c r="Z147" s="101"/>
    </row>
    <row r="148" spans="1:26" ht="22.5" customHeight="1" x14ac:dyDescent="0.3">
      <c r="A148" s="101"/>
      <c r="B148" s="686"/>
      <c r="C148" s="512"/>
      <c r="D148" s="515"/>
      <c r="E148" s="515"/>
      <c r="F148" s="515"/>
      <c r="G148" s="119">
        <v>5</v>
      </c>
      <c r="H148" s="122"/>
      <c r="I148" s="488"/>
      <c r="J148" s="515"/>
      <c r="K148" s="593"/>
      <c r="L148" s="507"/>
      <c r="M148" s="427"/>
      <c r="N148" s="427"/>
      <c r="O148" s="427"/>
      <c r="P148" s="427"/>
      <c r="Q148" s="101"/>
      <c r="R148" s="101"/>
      <c r="S148" s="101"/>
      <c r="T148" s="101"/>
      <c r="U148" s="101"/>
      <c r="V148" s="101"/>
      <c r="W148" s="101"/>
      <c r="X148" s="101"/>
      <c r="Y148" s="101"/>
      <c r="Z148" s="101"/>
    </row>
    <row r="149" spans="1:26" ht="22.5" customHeight="1" x14ac:dyDescent="0.3">
      <c r="A149" s="101"/>
      <c r="B149" s="686"/>
      <c r="C149" s="512"/>
      <c r="D149" s="515"/>
      <c r="E149" s="515"/>
      <c r="F149" s="515"/>
      <c r="G149" s="119">
        <v>6</v>
      </c>
      <c r="H149" s="122"/>
      <c r="I149" s="488"/>
      <c r="J149" s="515"/>
      <c r="K149" s="593"/>
      <c r="L149" s="507"/>
      <c r="M149" s="427"/>
      <c r="N149" s="427"/>
      <c r="O149" s="427"/>
      <c r="P149" s="427"/>
      <c r="Q149" s="101"/>
      <c r="R149" s="101"/>
      <c r="S149" s="101"/>
      <c r="T149" s="101"/>
      <c r="U149" s="101"/>
      <c r="V149" s="101"/>
      <c r="W149" s="101"/>
      <c r="X149" s="101"/>
      <c r="Y149" s="101"/>
      <c r="Z149" s="101"/>
    </row>
    <row r="150" spans="1:26" ht="22.5" customHeight="1" x14ac:dyDescent="0.3">
      <c r="A150" s="101"/>
      <c r="B150" s="686"/>
      <c r="C150" s="512"/>
      <c r="D150" s="515"/>
      <c r="E150" s="515"/>
      <c r="F150" s="515"/>
      <c r="G150" s="119">
        <v>7</v>
      </c>
      <c r="H150" s="122"/>
      <c r="I150" s="488"/>
      <c r="J150" s="515"/>
      <c r="K150" s="593"/>
      <c r="L150" s="507"/>
      <c r="M150" s="427"/>
      <c r="N150" s="427"/>
      <c r="O150" s="427"/>
      <c r="P150" s="427"/>
      <c r="Q150" s="101"/>
      <c r="R150" s="101"/>
      <c r="S150" s="101"/>
      <c r="T150" s="101"/>
      <c r="U150" s="101"/>
      <c r="V150" s="101"/>
      <c r="W150" s="101"/>
      <c r="X150" s="101"/>
      <c r="Y150" s="101"/>
      <c r="Z150" s="101"/>
    </row>
    <row r="151" spans="1:26" ht="45" customHeight="1" thickBot="1" x14ac:dyDescent="0.35">
      <c r="A151" s="101"/>
      <c r="B151" s="503"/>
      <c r="C151" s="494"/>
      <c r="D151" s="499"/>
      <c r="E151" s="499"/>
      <c r="F151" s="499"/>
      <c r="G151" s="123">
        <v>8</v>
      </c>
      <c r="H151" s="124"/>
      <c r="I151" s="634"/>
      <c r="J151" s="499"/>
      <c r="K151" s="594"/>
      <c r="L151" s="508"/>
      <c r="M151" s="427"/>
      <c r="N151" s="427"/>
      <c r="O151" s="427"/>
      <c r="P151" s="427"/>
      <c r="Q151" s="101"/>
      <c r="R151" s="101"/>
      <c r="S151" s="101"/>
      <c r="T151" s="101"/>
      <c r="U151" s="101"/>
      <c r="V151" s="101"/>
      <c r="W151" s="101"/>
      <c r="X151" s="101"/>
      <c r="Y151" s="101"/>
      <c r="Z151" s="101"/>
    </row>
    <row r="152" spans="1:26" ht="132" customHeight="1" thickBot="1" x14ac:dyDescent="0.35">
      <c r="A152" s="101"/>
      <c r="B152" s="685" t="str">
        <f>+LEFT(C152,3)</f>
        <v>9.5</v>
      </c>
      <c r="C152" s="621" t="s">
        <v>305</v>
      </c>
      <c r="D152" s="693" t="s">
        <v>306</v>
      </c>
      <c r="E152" s="662" t="s">
        <v>296</v>
      </c>
      <c r="F152" s="632">
        <v>3</v>
      </c>
      <c r="G152" s="125">
        <v>1</v>
      </c>
      <c r="H152" s="378" t="s">
        <v>181</v>
      </c>
      <c r="I152" s="696" t="s">
        <v>601</v>
      </c>
      <c r="J152" s="691">
        <v>3</v>
      </c>
      <c r="K152" s="672" t="str">
        <f>+IF(OR(ISBLANK(F152),ISBLANK(J152)),"",IF(OR(AND(F152=1,J152=1),AND(F152=1,J152=2),AND(F152=1,J152=3)),"Deficiencia de control mayor (diseño y ejecución)",IF(OR(AND(F152=2,J152=2),AND(F152=3,J152=1),AND(F152=3,J152=2),AND(F152=2,J152=1)),"Deficiencia de control (diseño o ejecución)",IF(AND(F152=2,J152=3),"Oportunidad de mejora","Mantenimiento del control"))))</f>
        <v>Mantenimiento del control</v>
      </c>
      <c r="L152" s="506">
        <f>+IF(K152="",75,IF(K152="Deficiencia de control mayor (diseño y ejecución)",80,IF(K152="Deficiencia de control (diseño o ejecución)",100,IF(K152="Oportunidad de mejora",120,140))))</f>
        <v>140</v>
      </c>
      <c r="M152" s="505">
        <v>3.3654000000000002</v>
      </c>
      <c r="N152" s="673">
        <f>+L152+M152</f>
        <v>143.36539999999999</v>
      </c>
      <c r="O152" s="674"/>
      <c r="P152" s="675"/>
      <c r="Q152" s="101"/>
      <c r="R152" s="101"/>
      <c r="S152" s="101"/>
      <c r="T152" s="101"/>
      <c r="U152" s="101"/>
      <c r="V152" s="101"/>
      <c r="W152" s="101"/>
      <c r="X152" s="101"/>
      <c r="Y152" s="101"/>
      <c r="Z152" s="101"/>
    </row>
    <row r="153" spans="1:26" ht="148.5" customHeight="1" x14ac:dyDescent="0.3">
      <c r="A153" s="101"/>
      <c r="B153" s="686"/>
      <c r="C153" s="512"/>
      <c r="D153" s="515"/>
      <c r="E153" s="515"/>
      <c r="F153" s="515"/>
      <c r="G153" s="119">
        <v>2</v>
      </c>
      <c r="H153" s="389" t="s">
        <v>600</v>
      </c>
      <c r="I153" s="697"/>
      <c r="J153" s="529"/>
      <c r="K153" s="593"/>
      <c r="L153" s="507"/>
      <c r="M153" s="427"/>
      <c r="N153" s="427"/>
      <c r="O153" s="427"/>
      <c r="P153" s="427"/>
      <c r="Q153" s="101"/>
      <c r="R153" s="101"/>
      <c r="S153" s="101"/>
      <c r="T153" s="101"/>
      <c r="U153" s="101"/>
      <c r="V153" s="101"/>
      <c r="W153" s="101"/>
      <c r="X153" s="101"/>
      <c r="Y153" s="101"/>
      <c r="Z153" s="101"/>
    </row>
    <row r="154" spans="1:26" ht="116.25" customHeight="1" x14ac:dyDescent="0.3">
      <c r="A154" s="101"/>
      <c r="B154" s="686"/>
      <c r="C154" s="512"/>
      <c r="D154" s="515"/>
      <c r="E154" s="515"/>
      <c r="F154" s="515"/>
      <c r="G154" s="172">
        <v>3</v>
      </c>
      <c r="H154" s="412"/>
      <c r="I154" s="697"/>
      <c r="J154" s="529"/>
      <c r="K154" s="593"/>
      <c r="L154" s="507"/>
      <c r="M154" s="427"/>
      <c r="N154" s="427"/>
      <c r="O154" s="427"/>
      <c r="P154" s="427"/>
      <c r="Q154" s="101"/>
      <c r="R154" s="101"/>
      <c r="S154" s="101"/>
      <c r="T154" s="101"/>
      <c r="U154" s="101"/>
      <c r="V154" s="101"/>
      <c r="W154" s="101"/>
      <c r="X154" s="101"/>
      <c r="Y154" s="101"/>
      <c r="Z154" s="101"/>
    </row>
    <row r="155" spans="1:26" ht="44.25" customHeight="1" x14ac:dyDescent="0.3">
      <c r="A155" s="101"/>
      <c r="B155" s="686"/>
      <c r="C155" s="512"/>
      <c r="D155" s="515"/>
      <c r="E155" s="515"/>
      <c r="F155" s="515"/>
      <c r="G155" s="119">
        <v>4</v>
      </c>
      <c r="H155" s="404"/>
      <c r="I155" s="697"/>
      <c r="J155" s="529"/>
      <c r="K155" s="593"/>
      <c r="L155" s="507"/>
      <c r="M155" s="427"/>
      <c r="N155" s="427"/>
      <c r="O155" s="427"/>
      <c r="P155" s="427"/>
      <c r="Q155" s="101"/>
      <c r="R155" s="101"/>
      <c r="S155" s="101"/>
      <c r="T155" s="101"/>
      <c r="U155" s="101"/>
      <c r="V155" s="101"/>
      <c r="W155" s="101"/>
      <c r="X155" s="101"/>
      <c r="Y155" s="101"/>
      <c r="Z155" s="101"/>
    </row>
    <row r="156" spans="1:26" ht="22.5" customHeight="1" x14ac:dyDescent="0.3">
      <c r="A156" s="101"/>
      <c r="B156" s="686"/>
      <c r="C156" s="512"/>
      <c r="D156" s="515"/>
      <c r="E156" s="515"/>
      <c r="F156" s="515"/>
      <c r="G156" s="119">
        <v>5</v>
      </c>
      <c r="H156" s="172"/>
      <c r="I156" s="697"/>
      <c r="J156" s="529"/>
      <c r="K156" s="593"/>
      <c r="L156" s="507"/>
      <c r="M156" s="427"/>
      <c r="N156" s="427"/>
      <c r="O156" s="427"/>
      <c r="P156" s="427"/>
      <c r="Q156" s="101"/>
      <c r="R156" s="101"/>
      <c r="S156" s="101"/>
      <c r="T156" s="101"/>
      <c r="U156" s="101"/>
      <c r="V156" s="101"/>
      <c r="W156" s="101"/>
      <c r="X156" s="101"/>
      <c r="Y156" s="101"/>
      <c r="Z156" s="101"/>
    </row>
    <row r="157" spans="1:26" ht="22.5" customHeight="1" x14ac:dyDescent="0.3">
      <c r="A157" s="101"/>
      <c r="B157" s="686"/>
      <c r="C157" s="512"/>
      <c r="D157" s="515"/>
      <c r="E157" s="515"/>
      <c r="F157" s="515"/>
      <c r="G157" s="119">
        <v>6</v>
      </c>
      <c r="H157" s="172"/>
      <c r="I157" s="697"/>
      <c r="J157" s="529"/>
      <c r="K157" s="593"/>
      <c r="L157" s="507"/>
      <c r="M157" s="427"/>
      <c r="N157" s="427"/>
      <c r="O157" s="427"/>
      <c r="P157" s="427"/>
      <c r="Q157" s="101"/>
      <c r="R157" s="101"/>
      <c r="S157" s="101"/>
      <c r="T157" s="101"/>
      <c r="U157" s="101"/>
      <c r="V157" s="101"/>
      <c r="W157" s="101"/>
      <c r="X157" s="101"/>
      <c r="Y157" s="101"/>
      <c r="Z157" s="101"/>
    </row>
    <row r="158" spans="1:26" ht="22.5" customHeight="1" x14ac:dyDescent="0.3">
      <c r="A158" s="101"/>
      <c r="B158" s="686"/>
      <c r="C158" s="512"/>
      <c r="D158" s="515"/>
      <c r="E158" s="515"/>
      <c r="F158" s="515"/>
      <c r="G158" s="119">
        <v>7</v>
      </c>
      <c r="H158" s="172"/>
      <c r="I158" s="697"/>
      <c r="J158" s="529"/>
      <c r="K158" s="593"/>
      <c r="L158" s="507"/>
      <c r="M158" s="427"/>
      <c r="N158" s="427"/>
      <c r="O158" s="427"/>
      <c r="P158" s="427"/>
      <c r="Q158" s="101"/>
      <c r="R158" s="101"/>
      <c r="S158" s="101"/>
      <c r="T158" s="101"/>
      <c r="U158" s="101"/>
      <c r="V158" s="101"/>
      <c r="W158" s="101"/>
      <c r="X158" s="101"/>
      <c r="Y158" s="101"/>
      <c r="Z158" s="101"/>
    </row>
    <row r="159" spans="1:26" ht="22.5" customHeight="1" thickBot="1" x14ac:dyDescent="0.35">
      <c r="A159" s="101"/>
      <c r="B159" s="503"/>
      <c r="C159" s="494"/>
      <c r="D159" s="499"/>
      <c r="E159" s="499"/>
      <c r="F159" s="499"/>
      <c r="G159" s="123">
        <v>8</v>
      </c>
      <c r="H159" s="185"/>
      <c r="I159" s="697"/>
      <c r="J159" s="530"/>
      <c r="K159" s="594"/>
      <c r="L159" s="508"/>
      <c r="M159" s="427"/>
      <c r="N159" s="427"/>
      <c r="O159" s="427"/>
      <c r="P159" s="427"/>
      <c r="Q159" s="101"/>
      <c r="R159" s="101"/>
      <c r="S159" s="101"/>
      <c r="T159" s="101"/>
      <c r="U159" s="101"/>
      <c r="V159" s="101"/>
      <c r="W159" s="101"/>
      <c r="X159" s="101"/>
      <c r="Y159" s="101"/>
      <c r="Z159" s="101"/>
    </row>
    <row r="160" spans="1:26" ht="22.5" customHeight="1" x14ac:dyDescent="0.3">
      <c r="A160" s="101"/>
      <c r="B160" s="101"/>
      <c r="C160" s="27"/>
      <c r="D160" s="27"/>
      <c r="E160" s="1"/>
      <c r="F160" s="1"/>
      <c r="G160" s="1"/>
      <c r="H160" s="1"/>
      <c r="I160" s="1"/>
      <c r="J160" s="27"/>
      <c r="K160" s="27"/>
      <c r="L160" s="164"/>
      <c r="M160" s="164"/>
      <c r="N160" s="165"/>
      <c r="O160" s="166"/>
      <c r="P160" s="167"/>
      <c r="Q160" s="101"/>
      <c r="R160" s="101"/>
      <c r="S160" s="101"/>
      <c r="T160" s="101"/>
      <c r="U160" s="101"/>
      <c r="V160" s="101"/>
      <c r="W160" s="101"/>
      <c r="X160" s="101"/>
      <c r="Y160" s="101"/>
      <c r="Z160" s="101"/>
    </row>
    <row r="161" spans="1:26" ht="22.5" customHeight="1" x14ac:dyDescent="0.3">
      <c r="A161" s="101"/>
      <c r="B161" s="101"/>
      <c r="C161" s="27"/>
      <c r="D161" s="27"/>
      <c r="E161" s="1"/>
      <c r="F161" s="1"/>
      <c r="G161" s="1"/>
      <c r="H161" s="1"/>
      <c r="I161" s="1"/>
      <c r="J161" s="27"/>
      <c r="K161" s="27"/>
      <c r="L161" s="164"/>
      <c r="M161" s="164"/>
      <c r="N161" s="165"/>
      <c r="O161" s="166"/>
      <c r="P161" s="167"/>
      <c r="Q161" s="101"/>
      <c r="R161" s="101"/>
      <c r="S161" s="101"/>
      <c r="T161" s="101"/>
      <c r="U161" s="101"/>
      <c r="V161" s="101"/>
      <c r="W161" s="101"/>
      <c r="X161" s="101"/>
      <c r="Y161" s="101"/>
      <c r="Z161" s="101"/>
    </row>
    <row r="162" spans="1:26" ht="22.5" customHeight="1" x14ac:dyDescent="0.3">
      <c r="A162" s="101"/>
      <c r="B162" s="101"/>
      <c r="C162" s="27"/>
      <c r="D162" s="27"/>
      <c r="E162" s="1"/>
      <c r="F162" s="1"/>
      <c r="G162" s="1"/>
      <c r="H162" s="1"/>
      <c r="I162" s="1"/>
      <c r="J162" s="27"/>
      <c r="K162" s="27"/>
      <c r="L162" s="164"/>
      <c r="M162" s="164"/>
      <c r="N162" s="165"/>
      <c r="O162" s="166"/>
      <c r="P162" s="167"/>
      <c r="Q162" s="101"/>
      <c r="R162" s="101"/>
      <c r="S162" s="101"/>
      <c r="T162" s="101"/>
      <c r="U162" s="101"/>
      <c r="V162" s="101"/>
      <c r="W162" s="101"/>
      <c r="X162" s="101"/>
      <c r="Y162" s="101"/>
      <c r="Z162" s="101"/>
    </row>
    <row r="163" spans="1:26" ht="22.5" customHeight="1" x14ac:dyDescent="0.3">
      <c r="A163" s="101"/>
      <c r="B163" s="101"/>
      <c r="C163" s="27"/>
      <c r="D163" s="27"/>
      <c r="E163" s="1"/>
      <c r="F163" s="1"/>
      <c r="G163" s="1"/>
      <c r="H163" s="1"/>
      <c r="I163" s="1"/>
      <c r="J163" s="27"/>
      <c r="K163" s="27"/>
      <c r="L163" s="164"/>
      <c r="M163" s="164"/>
      <c r="N163" s="165"/>
      <c r="O163" s="166"/>
      <c r="P163" s="167"/>
      <c r="Q163" s="101"/>
      <c r="R163" s="101"/>
      <c r="S163" s="101"/>
      <c r="T163" s="101"/>
      <c r="U163" s="101"/>
      <c r="V163" s="101"/>
      <c r="W163" s="101"/>
      <c r="X163" s="101"/>
      <c r="Y163" s="101"/>
      <c r="Z163" s="101"/>
    </row>
    <row r="164" spans="1:26" ht="22.5" customHeight="1" x14ac:dyDescent="0.3">
      <c r="A164" s="101"/>
      <c r="B164" s="101"/>
      <c r="C164" s="27"/>
      <c r="D164" s="27"/>
      <c r="E164" s="1"/>
      <c r="F164" s="1"/>
      <c r="G164" s="1"/>
      <c r="H164" s="1"/>
      <c r="I164" s="1"/>
      <c r="J164" s="27"/>
      <c r="K164" s="27"/>
      <c r="L164" s="164"/>
      <c r="M164" s="164"/>
      <c r="N164" s="165"/>
      <c r="O164" s="166"/>
      <c r="P164" s="167"/>
      <c r="Q164" s="101"/>
      <c r="R164" s="101"/>
      <c r="S164" s="101"/>
      <c r="T164" s="101"/>
      <c r="U164" s="101"/>
      <c r="V164" s="101"/>
      <c r="W164" s="101"/>
      <c r="X164" s="101"/>
      <c r="Y164" s="101"/>
      <c r="Z164" s="101"/>
    </row>
    <row r="165" spans="1:26" ht="22.5" customHeight="1" x14ac:dyDescent="0.3">
      <c r="A165" s="101"/>
      <c r="B165" s="101"/>
      <c r="C165" s="27"/>
      <c r="D165" s="27"/>
      <c r="E165" s="1"/>
      <c r="F165" s="1"/>
      <c r="G165" s="1"/>
      <c r="H165" s="1"/>
      <c r="I165" s="1"/>
      <c r="J165" s="27"/>
      <c r="K165" s="27"/>
      <c r="L165" s="164"/>
      <c r="M165" s="164"/>
      <c r="N165" s="165"/>
      <c r="O165" s="166"/>
      <c r="P165" s="167"/>
      <c r="Q165" s="101"/>
      <c r="R165" s="101"/>
      <c r="S165" s="101"/>
      <c r="T165" s="101"/>
      <c r="U165" s="101"/>
      <c r="V165" s="101"/>
      <c r="W165" s="101"/>
      <c r="X165" s="101"/>
      <c r="Y165" s="101"/>
      <c r="Z165" s="101"/>
    </row>
    <row r="166" spans="1:26" ht="22.5" customHeight="1" x14ac:dyDescent="0.3">
      <c r="A166" s="101"/>
      <c r="B166" s="101"/>
      <c r="C166" s="27"/>
      <c r="D166" s="27"/>
      <c r="E166" s="1"/>
      <c r="F166" s="1"/>
      <c r="G166" s="1"/>
      <c r="H166" s="1"/>
      <c r="I166" s="1"/>
      <c r="J166" s="27"/>
      <c r="K166" s="27"/>
      <c r="L166" s="164"/>
      <c r="M166" s="164"/>
      <c r="N166" s="165"/>
      <c r="O166" s="166"/>
      <c r="P166" s="167"/>
      <c r="Q166" s="101"/>
      <c r="R166" s="101"/>
      <c r="S166" s="101"/>
      <c r="T166" s="101"/>
      <c r="U166" s="101"/>
      <c r="V166" s="101"/>
      <c r="W166" s="101"/>
      <c r="X166" s="101"/>
      <c r="Y166" s="101"/>
      <c r="Z166" s="101"/>
    </row>
    <row r="167" spans="1:26" ht="22.5" customHeight="1" x14ac:dyDescent="0.3">
      <c r="A167" s="101"/>
      <c r="B167" s="101"/>
      <c r="C167" s="27"/>
      <c r="D167" s="27"/>
      <c r="E167" s="1"/>
      <c r="F167" s="1"/>
      <c r="G167" s="1"/>
      <c r="H167" s="1"/>
      <c r="I167" s="1"/>
      <c r="J167" s="27"/>
      <c r="K167" s="27"/>
      <c r="L167" s="164"/>
      <c r="M167" s="164"/>
      <c r="N167" s="165"/>
      <c r="O167" s="166"/>
      <c r="P167" s="167"/>
      <c r="Q167" s="101"/>
      <c r="R167" s="101"/>
      <c r="S167" s="101"/>
      <c r="T167" s="101"/>
      <c r="U167" s="101"/>
      <c r="V167" s="101"/>
      <c r="W167" s="101"/>
      <c r="X167" s="101"/>
      <c r="Y167" s="101"/>
      <c r="Z167" s="101"/>
    </row>
    <row r="168" spans="1:26" ht="22.5" customHeight="1" x14ac:dyDescent="0.3">
      <c r="A168" s="101"/>
      <c r="B168" s="101"/>
      <c r="C168" s="27"/>
      <c r="D168" s="27"/>
      <c r="E168" s="1"/>
      <c r="F168" s="1"/>
      <c r="G168" s="1"/>
      <c r="H168" s="1"/>
      <c r="I168" s="1"/>
      <c r="J168" s="27"/>
      <c r="K168" s="27"/>
      <c r="L168" s="164"/>
      <c r="M168" s="164"/>
      <c r="N168" s="165"/>
      <c r="O168" s="166"/>
      <c r="P168" s="167"/>
      <c r="Q168" s="101"/>
      <c r="R168" s="101"/>
      <c r="S168" s="101"/>
      <c r="T168" s="101"/>
      <c r="U168" s="101"/>
      <c r="V168" s="101"/>
      <c r="W168" s="101"/>
      <c r="X168" s="101"/>
      <c r="Y168" s="101"/>
      <c r="Z168" s="101"/>
    </row>
    <row r="169" spans="1:26" ht="22.5" customHeight="1" x14ac:dyDescent="0.3">
      <c r="A169" s="101"/>
      <c r="B169" s="101"/>
      <c r="C169" s="27"/>
      <c r="D169" s="27"/>
      <c r="E169" s="1"/>
      <c r="F169" s="1"/>
      <c r="G169" s="1"/>
      <c r="H169" s="1"/>
      <c r="I169" s="1"/>
      <c r="J169" s="27"/>
      <c r="K169" s="27"/>
      <c r="L169" s="164"/>
      <c r="M169" s="164"/>
      <c r="N169" s="165"/>
      <c r="O169" s="166"/>
      <c r="P169" s="167"/>
      <c r="Q169" s="101"/>
      <c r="R169" s="101"/>
      <c r="S169" s="101"/>
      <c r="T169" s="101"/>
      <c r="U169" s="101"/>
      <c r="V169" s="101"/>
      <c r="W169" s="101"/>
      <c r="X169" s="101"/>
      <c r="Y169" s="101"/>
      <c r="Z169" s="101"/>
    </row>
    <row r="170" spans="1:26" ht="22.5" customHeight="1" x14ac:dyDescent="0.3">
      <c r="A170" s="101"/>
      <c r="B170" s="101"/>
      <c r="C170" s="27"/>
      <c r="D170" s="27"/>
      <c r="E170" s="1"/>
      <c r="F170" s="1"/>
      <c r="G170" s="1"/>
      <c r="H170" s="1"/>
      <c r="I170" s="1"/>
      <c r="J170" s="27"/>
      <c r="K170" s="27"/>
      <c r="L170" s="164"/>
      <c r="M170" s="164"/>
      <c r="N170" s="165"/>
      <c r="O170" s="166"/>
      <c r="P170" s="167"/>
      <c r="Q170" s="101"/>
      <c r="R170" s="101"/>
      <c r="S170" s="101"/>
      <c r="T170" s="101"/>
      <c r="U170" s="101"/>
      <c r="V170" s="101"/>
      <c r="W170" s="101"/>
      <c r="X170" s="101"/>
      <c r="Y170" s="101"/>
      <c r="Z170" s="101"/>
    </row>
    <row r="171" spans="1:26" ht="22.5" customHeight="1" x14ac:dyDescent="0.3">
      <c r="A171" s="101"/>
      <c r="B171" s="101"/>
      <c r="C171" s="27"/>
      <c r="D171" s="27"/>
      <c r="E171" s="1"/>
      <c r="F171" s="1"/>
      <c r="G171" s="1"/>
      <c r="H171" s="1"/>
      <c r="I171" s="1"/>
      <c r="J171" s="27"/>
      <c r="K171" s="27"/>
      <c r="L171" s="164"/>
      <c r="M171" s="164"/>
      <c r="N171" s="165"/>
      <c r="O171" s="166"/>
      <c r="P171" s="167"/>
      <c r="Q171" s="101"/>
      <c r="R171" s="101"/>
      <c r="S171" s="101"/>
      <c r="T171" s="101"/>
      <c r="U171" s="101"/>
      <c r="V171" s="101"/>
      <c r="W171" s="101"/>
      <c r="X171" s="101"/>
      <c r="Y171" s="101"/>
      <c r="Z171" s="101"/>
    </row>
    <row r="172" spans="1:26" ht="22.5" customHeight="1" x14ac:dyDescent="0.3">
      <c r="A172" s="101"/>
      <c r="B172" s="101"/>
      <c r="C172" s="27"/>
      <c r="D172" s="27"/>
      <c r="E172" s="1"/>
      <c r="F172" s="1"/>
      <c r="G172" s="1"/>
      <c r="H172" s="1"/>
      <c r="I172" s="1"/>
      <c r="J172" s="27"/>
      <c r="K172" s="27"/>
      <c r="L172" s="164"/>
      <c r="M172" s="164"/>
      <c r="N172" s="165"/>
      <c r="O172" s="166"/>
      <c r="P172" s="167"/>
      <c r="Q172" s="101"/>
      <c r="R172" s="101"/>
      <c r="S172" s="101"/>
      <c r="T172" s="101"/>
      <c r="U172" s="101"/>
      <c r="V172" s="101"/>
      <c r="W172" s="101"/>
      <c r="X172" s="101"/>
      <c r="Y172" s="101"/>
      <c r="Z172" s="101"/>
    </row>
    <row r="173" spans="1:26" ht="22.5" customHeight="1" x14ac:dyDescent="0.3">
      <c r="A173" s="101"/>
      <c r="B173" s="101"/>
      <c r="C173" s="27"/>
      <c r="D173" s="27"/>
      <c r="E173" s="1"/>
      <c r="F173" s="1"/>
      <c r="G173" s="1"/>
      <c r="H173" s="1"/>
      <c r="I173" s="1"/>
      <c r="J173" s="27"/>
      <c r="K173" s="27"/>
      <c r="L173" s="164"/>
      <c r="M173" s="164"/>
      <c r="N173" s="165"/>
      <c r="O173" s="166"/>
      <c r="P173" s="167"/>
      <c r="Q173" s="101"/>
      <c r="R173" s="101"/>
      <c r="S173" s="101"/>
      <c r="T173" s="101"/>
      <c r="U173" s="101"/>
      <c r="V173" s="101"/>
      <c r="W173" s="101"/>
      <c r="X173" s="101"/>
      <c r="Y173" s="101"/>
      <c r="Z173" s="101"/>
    </row>
    <row r="174" spans="1:26" ht="22.5" customHeight="1" x14ac:dyDescent="0.3">
      <c r="A174" s="101"/>
      <c r="B174" s="101"/>
      <c r="C174" s="27"/>
      <c r="D174" s="27"/>
      <c r="E174" s="1"/>
      <c r="F174" s="1"/>
      <c r="G174" s="1"/>
      <c r="H174" s="1"/>
      <c r="I174" s="1"/>
      <c r="J174" s="27"/>
      <c r="K174" s="27"/>
      <c r="L174" s="164"/>
      <c r="M174" s="164"/>
      <c r="N174" s="165"/>
      <c r="O174" s="166"/>
      <c r="P174" s="167"/>
      <c r="Q174" s="101"/>
      <c r="R174" s="101"/>
      <c r="S174" s="101"/>
      <c r="T174" s="101"/>
      <c r="U174" s="101"/>
      <c r="V174" s="101"/>
      <c r="W174" s="101"/>
      <c r="X174" s="101"/>
      <c r="Y174" s="101"/>
      <c r="Z174" s="101"/>
    </row>
    <row r="175" spans="1:26" ht="22.5" customHeight="1" x14ac:dyDescent="0.3">
      <c r="A175" s="101"/>
      <c r="B175" s="101"/>
      <c r="C175" s="27"/>
      <c r="D175" s="27"/>
      <c r="E175" s="1"/>
      <c r="F175" s="1"/>
      <c r="G175" s="1"/>
      <c r="H175" s="1"/>
      <c r="I175" s="1"/>
      <c r="J175" s="27"/>
      <c r="K175" s="27"/>
      <c r="L175" s="164"/>
      <c r="M175" s="164"/>
      <c r="N175" s="165"/>
      <c r="O175" s="166"/>
      <c r="P175" s="167"/>
      <c r="Q175" s="101"/>
      <c r="R175" s="101"/>
      <c r="S175" s="101"/>
      <c r="T175" s="101"/>
      <c r="U175" s="101"/>
      <c r="V175" s="101"/>
      <c r="W175" s="101"/>
      <c r="X175" s="101"/>
      <c r="Y175" s="101"/>
      <c r="Z175" s="101"/>
    </row>
    <row r="176" spans="1:26" ht="22.5" customHeight="1" x14ac:dyDescent="0.3">
      <c r="A176" s="101"/>
      <c r="B176" s="101"/>
      <c r="C176" s="27"/>
      <c r="D176" s="27"/>
      <c r="E176" s="1"/>
      <c r="F176" s="1"/>
      <c r="G176" s="1"/>
      <c r="H176" s="1"/>
      <c r="I176" s="1"/>
      <c r="J176" s="27"/>
      <c r="K176" s="27"/>
      <c r="L176" s="164"/>
      <c r="M176" s="164"/>
      <c r="N176" s="165"/>
      <c r="O176" s="166"/>
      <c r="P176" s="167"/>
      <c r="Q176" s="101"/>
      <c r="R176" s="101"/>
      <c r="S176" s="101"/>
      <c r="T176" s="101"/>
      <c r="U176" s="101"/>
      <c r="V176" s="101"/>
      <c r="W176" s="101"/>
      <c r="X176" s="101"/>
      <c r="Y176" s="101"/>
      <c r="Z176" s="101"/>
    </row>
    <row r="177" spans="1:26" ht="22.5" customHeight="1" x14ac:dyDescent="0.3">
      <c r="A177" s="101"/>
      <c r="B177" s="101"/>
      <c r="C177" s="27"/>
      <c r="D177" s="27"/>
      <c r="E177" s="1"/>
      <c r="F177" s="1"/>
      <c r="G177" s="1"/>
      <c r="H177" s="1"/>
      <c r="I177" s="1"/>
      <c r="J177" s="27"/>
      <c r="K177" s="27"/>
      <c r="L177" s="164"/>
      <c r="M177" s="164"/>
      <c r="N177" s="165"/>
      <c r="O177" s="166"/>
      <c r="P177" s="167"/>
      <c r="Q177" s="101"/>
      <c r="R177" s="101"/>
      <c r="S177" s="101"/>
      <c r="T177" s="101"/>
      <c r="U177" s="101"/>
      <c r="V177" s="101"/>
      <c r="W177" s="101"/>
      <c r="X177" s="101"/>
      <c r="Y177" s="101"/>
      <c r="Z177" s="101"/>
    </row>
    <row r="178" spans="1:26" ht="22.5" customHeight="1" x14ac:dyDescent="0.3">
      <c r="A178" s="101"/>
      <c r="B178" s="101"/>
      <c r="C178" s="27"/>
      <c r="D178" s="27"/>
      <c r="E178" s="1"/>
      <c r="F178" s="1"/>
      <c r="G178" s="1"/>
      <c r="H178" s="1"/>
      <c r="I178" s="1"/>
      <c r="J178" s="27"/>
      <c r="K178" s="27"/>
      <c r="L178" s="164"/>
      <c r="M178" s="164"/>
      <c r="N178" s="165"/>
      <c r="O178" s="166"/>
      <c r="P178" s="167"/>
      <c r="Q178" s="101"/>
      <c r="R178" s="101"/>
      <c r="S178" s="101"/>
      <c r="T178" s="101"/>
      <c r="U178" s="101"/>
      <c r="V178" s="101"/>
      <c r="W178" s="101"/>
      <c r="X178" s="101"/>
      <c r="Y178" s="101"/>
      <c r="Z178" s="101"/>
    </row>
    <row r="179" spans="1:26" ht="22.5" customHeight="1" x14ac:dyDescent="0.3">
      <c r="A179" s="101"/>
      <c r="B179" s="101"/>
      <c r="C179" s="27"/>
      <c r="D179" s="27"/>
      <c r="E179" s="27"/>
      <c r="F179" s="27"/>
      <c r="G179" s="27"/>
      <c r="H179" s="27"/>
      <c r="I179" s="27"/>
      <c r="J179" s="27"/>
      <c r="K179" s="27"/>
      <c r="L179" s="164"/>
      <c r="M179" s="164"/>
      <c r="N179" s="165"/>
      <c r="O179" s="166"/>
      <c r="P179" s="167"/>
      <c r="Q179" s="101"/>
      <c r="R179" s="101"/>
      <c r="S179" s="101"/>
      <c r="T179" s="101"/>
      <c r="U179" s="101"/>
      <c r="V179" s="101"/>
      <c r="W179" s="101"/>
      <c r="X179" s="101"/>
      <c r="Y179" s="101"/>
      <c r="Z179" s="101"/>
    </row>
    <row r="180" spans="1:26" ht="22.5" customHeight="1" x14ac:dyDescent="0.3">
      <c r="A180" s="101"/>
      <c r="B180" s="101"/>
      <c r="C180" s="27"/>
      <c r="D180" s="27"/>
      <c r="E180" s="27"/>
      <c r="F180" s="27"/>
      <c r="G180" s="27"/>
      <c r="H180" s="27"/>
      <c r="I180" s="27"/>
      <c r="J180" s="27"/>
      <c r="K180" s="27"/>
      <c r="L180" s="164"/>
      <c r="M180" s="164"/>
      <c r="N180" s="165"/>
      <c r="O180" s="166"/>
      <c r="P180" s="167"/>
      <c r="Q180" s="101"/>
      <c r="R180" s="101"/>
      <c r="S180" s="101"/>
      <c r="T180" s="101"/>
      <c r="U180" s="101"/>
      <c r="V180" s="101"/>
      <c r="W180" s="101"/>
      <c r="X180" s="101"/>
      <c r="Y180" s="101"/>
      <c r="Z180" s="101"/>
    </row>
    <row r="181" spans="1:26" ht="22.5" customHeight="1" x14ac:dyDescent="0.3">
      <c r="A181" s="101"/>
      <c r="B181" s="101"/>
      <c r="C181" s="27"/>
      <c r="D181" s="27"/>
      <c r="E181" s="27"/>
      <c r="F181" s="27"/>
      <c r="G181" s="27"/>
      <c r="H181" s="27"/>
      <c r="I181" s="27"/>
      <c r="J181" s="27"/>
      <c r="K181" s="27"/>
      <c r="L181" s="164"/>
      <c r="M181" s="164"/>
      <c r="N181" s="165"/>
      <c r="O181" s="166"/>
      <c r="P181" s="167"/>
      <c r="Q181" s="101"/>
      <c r="R181" s="101"/>
      <c r="S181" s="101"/>
      <c r="T181" s="101"/>
      <c r="U181" s="101"/>
      <c r="V181" s="101"/>
      <c r="W181" s="101"/>
      <c r="X181" s="101"/>
      <c r="Y181" s="101"/>
      <c r="Z181" s="101"/>
    </row>
    <row r="182" spans="1:26" ht="22.5" customHeight="1" x14ac:dyDescent="0.3">
      <c r="A182" s="101"/>
      <c r="B182" s="101"/>
      <c r="C182" s="27"/>
      <c r="D182" s="27"/>
      <c r="E182" s="27"/>
      <c r="F182" s="27"/>
      <c r="G182" s="27"/>
      <c r="H182" s="27"/>
      <c r="I182" s="27"/>
      <c r="J182" s="27"/>
      <c r="K182" s="27"/>
      <c r="L182" s="164"/>
      <c r="M182" s="164"/>
      <c r="N182" s="165"/>
      <c r="O182" s="166"/>
      <c r="P182" s="167"/>
      <c r="Q182" s="101"/>
      <c r="R182" s="101"/>
      <c r="S182" s="101"/>
      <c r="T182" s="101"/>
      <c r="U182" s="101"/>
      <c r="V182" s="101"/>
      <c r="W182" s="101"/>
      <c r="X182" s="101"/>
      <c r="Y182" s="101"/>
      <c r="Z182" s="101"/>
    </row>
    <row r="183" spans="1:26" ht="22.5" customHeight="1" x14ac:dyDescent="0.3">
      <c r="A183" s="101"/>
      <c r="B183" s="101"/>
      <c r="C183" s="27"/>
      <c r="D183" s="27"/>
      <c r="E183" s="27"/>
      <c r="F183" s="27"/>
      <c r="G183" s="27"/>
      <c r="H183" s="27"/>
      <c r="I183" s="27"/>
      <c r="J183" s="27"/>
      <c r="K183" s="27"/>
      <c r="L183" s="164"/>
      <c r="M183" s="164"/>
      <c r="N183" s="165"/>
      <c r="O183" s="166"/>
      <c r="P183" s="167"/>
      <c r="Q183" s="101"/>
      <c r="R183" s="101"/>
      <c r="S183" s="101"/>
      <c r="T183" s="101"/>
      <c r="U183" s="101"/>
      <c r="V183" s="101"/>
      <c r="W183" s="101"/>
      <c r="X183" s="101"/>
      <c r="Y183" s="101"/>
      <c r="Z183" s="101"/>
    </row>
    <row r="184" spans="1:26" ht="22.5" customHeight="1" x14ac:dyDescent="0.3">
      <c r="A184" s="101"/>
      <c r="B184" s="101"/>
      <c r="C184" s="27"/>
      <c r="D184" s="27"/>
      <c r="E184" s="27"/>
      <c r="F184" s="27"/>
      <c r="G184" s="27"/>
      <c r="H184" s="27"/>
      <c r="I184" s="27"/>
      <c r="J184" s="27"/>
      <c r="K184" s="27"/>
      <c r="L184" s="164"/>
      <c r="M184" s="164"/>
      <c r="N184" s="165"/>
      <c r="O184" s="166"/>
      <c r="P184" s="167"/>
      <c r="Q184" s="101"/>
      <c r="R184" s="101"/>
      <c r="S184" s="101"/>
      <c r="T184" s="101"/>
      <c r="U184" s="101"/>
      <c r="V184" s="101"/>
      <c r="W184" s="101"/>
      <c r="X184" s="101"/>
      <c r="Y184" s="101"/>
      <c r="Z184" s="101"/>
    </row>
    <row r="185" spans="1:26" ht="22.5" customHeight="1" x14ac:dyDescent="0.3">
      <c r="A185" s="101"/>
      <c r="B185" s="101"/>
      <c r="C185" s="27"/>
      <c r="D185" s="27"/>
      <c r="E185" s="27"/>
      <c r="F185" s="27"/>
      <c r="G185" s="27"/>
      <c r="H185" s="27"/>
      <c r="I185" s="27"/>
      <c r="J185" s="27"/>
      <c r="K185" s="27"/>
      <c r="L185" s="164"/>
      <c r="M185" s="164"/>
      <c r="N185" s="165"/>
      <c r="O185" s="166"/>
      <c r="P185" s="167"/>
      <c r="Q185" s="101"/>
      <c r="R185" s="101"/>
      <c r="S185" s="101"/>
      <c r="T185" s="101"/>
      <c r="U185" s="101"/>
      <c r="V185" s="101"/>
      <c r="W185" s="101"/>
      <c r="X185" s="101"/>
      <c r="Y185" s="101"/>
      <c r="Z185" s="101"/>
    </row>
    <row r="186" spans="1:26" ht="22.5" customHeight="1" x14ac:dyDescent="0.3">
      <c r="A186" s="101"/>
      <c r="B186" s="101"/>
      <c r="C186" s="27"/>
      <c r="D186" s="27"/>
      <c r="E186" s="27"/>
      <c r="F186" s="27"/>
      <c r="G186" s="27"/>
      <c r="H186" s="27"/>
      <c r="I186" s="27"/>
      <c r="J186" s="27"/>
      <c r="K186" s="27"/>
      <c r="L186" s="164"/>
      <c r="M186" s="164"/>
      <c r="N186" s="165"/>
      <c r="O186" s="166"/>
      <c r="P186" s="167"/>
      <c r="Q186" s="101"/>
      <c r="R186" s="101"/>
      <c r="S186" s="101"/>
      <c r="T186" s="101"/>
      <c r="U186" s="101"/>
      <c r="V186" s="101"/>
      <c r="W186" s="101"/>
      <c r="X186" s="101"/>
      <c r="Y186" s="101"/>
      <c r="Z186" s="101"/>
    </row>
    <row r="187" spans="1:26" ht="22.5" customHeight="1" x14ac:dyDescent="0.3">
      <c r="A187" s="101"/>
      <c r="B187" s="101"/>
      <c r="C187" s="27"/>
      <c r="D187" s="27"/>
      <c r="E187" s="27"/>
      <c r="F187" s="27"/>
      <c r="G187" s="27"/>
      <c r="H187" s="27"/>
      <c r="I187" s="27"/>
      <c r="J187" s="27"/>
      <c r="K187" s="27"/>
      <c r="L187" s="164"/>
      <c r="M187" s="164"/>
      <c r="N187" s="165"/>
      <c r="O187" s="166"/>
      <c r="P187" s="167"/>
      <c r="Q187" s="101"/>
      <c r="R187" s="101"/>
      <c r="S187" s="101"/>
      <c r="T187" s="101"/>
      <c r="U187" s="101"/>
      <c r="V187" s="101"/>
      <c r="W187" s="101"/>
      <c r="X187" s="101"/>
      <c r="Y187" s="101"/>
      <c r="Z187" s="101"/>
    </row>
    <row r="188" spans="1:26" ht="22.5" customHeight="1" x14ac:dyDescent="0.3">
      <c r="A188" s="101"/>
      <c r="B188" s="101"/>
      <c r="C188" s="27"/>
      <c r="D188" s="27"/>
      <c r="E188" s="27"/>
      <c r="F188" s="27"/>
      <c r="G188" s="27"/>
      <c r="H188" s="27"/>
      <c r="I188" s="27"/>
      <c r="J188" s="27"/>
      <c r="K188" s="27"/>
      <c r="L188" s="164"/>
      <c r="M188" s="164"/>
      <c r="N188" s="165"/>
      <c r="O188" s="166"/>
      <c r="P188" s="167"/>
      <c r="Q188" s="101"/>
      <c r="R188" s="101"/>
      <c r="S188" s="101"/>
      <c r="T188" s="101"/>
      <c r="U188" s="101"/>
      <c r="V188" s="101"/>
      <c r="W188" s="101"/>
      <c r="X188" s="101"/>
      <c r="Y188" s="101"/>
      <c r="Z188" s="101"/>
    </row>
    <row r="189" spans="1:26" ht="22.5" customHeight="1" x14ac:dyDescent="0.3">
      <c r="A189" s="101"/>
      <c r="B189" s="101"/>
      <c r="C189" s="27"/>
      <c r="D189" s="27"/>
      <c r="E189" s="27"/>
      <c r="F189" s="27"/>
      <c r="G189" s="27"/>
      <c r="H189" s="27"/>
      <c r="I189" s="27"/>
      <c r="J189" s="27"/>
      <c r="K189" s="27"/>
      <c r="L189" s="164"/>
      <c r="M189" s="164"/>
      <c r="N189" s="165"/>
      <c r="O189" s="166"/>
      <c r="P189" s="167"/>
      <c r="Q189" s="101"/>
      <c r="R189" s="101"/>
      <c r="S189" s="101"/>
      <c r="T189" s="101"/>
      <c r="U189" s="101"/>
      <c r="V189" s="101"/>
      <c r="W189" s="101"/>
      <c r="X189" s="101"/>
      <c r="Y189" s="101"/>
      <c r="Z189" s="101"/>
    </row>
    <row r="190" spans="1:26" ht="22.5" customHeight="1" x14ac:dyDescent="0.3">
      <c r="A190" s="101"/>
      <c r="B190" s="101"/>
      <c r="C190" s="27"/>
      <c r="D190" s="27"/>
      <c r="E190" s="27"/>
      <c r="F190" s="27"/>
      <c r="G190" s="27"/>
      <c r="H190" s="27"/>
      <c r="I190" s="27"/>
      <c r="J190" s="27"/>
      <c r="K190" s="27"/>
      <c r="L190" s="164"/>
      <c r="M190" s="164"/>
      <c r="N190" s="165"/>
      <c r="O190" s="166"/>
      <c r="P190" s="167"/>
      <c r="Q190" s="101"/>
      <c r="R190" s="101"/>
      <c r="S190" s="101"/>
      <c r="T190" s="101"/>
      <c r="U190" s="101"/>
      <c r="V190" s="101"/>
      <c r="W190" s="101"/>
      <c r="X190" s="101"/>
      <c r="Y190" s="101"/>
      <c r="Z190" s="101"/>
    </row>
    <row r="191" spans="1:26" ht="22.5" customHeight="1" x14ac:dyDescent="0.3">
      <c r="A191" s="101"/>
      <c r="B191" s="101"/>
      <c r="C191" s="27"/>
      <c r="D191" s="27"/>
      <c r="E191" s="27"/>
      <c r="F191" s="27"/>
      <c r="G191" s="27"/>
      <c r="H191" s="27"/>
      <c r="I191" s="27"/>
      <c r="J191" s="27"/>
      <c r="K191" s="27"/>
      <c r="L191" s="164"/>
      <c r="M191" s="164"/>
      <c r="N191" s="165"/>
      <c r="O191" s="166"/>
      <c r="P191" s="167"/>
      <c r="Q191" s="101"/>
      <c r="R191" s="101"/>
      <c r="S191" s="101"/>
      <c r="T191" s="101"/>
      <c r="U191" s="101"/>
      <c r="V191" s="101"/>
      <c r="W191" s="101"/>
      <c r="X191" s="101"/>
      <c r="Y191" s="101"/>
      <c r="Z191" s="101"/>
    </row>
    <row r="192" spans="1:26" ht="22.5" customHeight="1" x14ac:dyDescent="0.3">
      <c r="A192" s="101"/>
      <c r="B192" s="101"/>
      <c r="C192" s="27"/>
      <c r="D192" s="27"/>
      <c r="E192" s="27"/>
      <c r="F192" s="27"/>
      <c r="G192" s="27"/>
      <c r="H192" s="27"/>
      <c r="I192" s="27"/>
      <c r="J192" s="27"/>
      <c r="K192" s="27"/>
      <c r="L192" s="164"/>
      <c r="M192" s="164"/>
      <c r="N192" s="165"/>
      <c r="O192" s="166"/>
      <c r="P192" s="167"/>
      <c r="Q192" s="101"/>
      <c r="R192" s="101"/>
      <c r="S192" s="101"/>
      <c r="T192" s="101"/>
      <c r="U192" s="101"/>
      <c r="V192" s="101"/>
      <c r="W192" s="101"/>
      <c r="X192" s="101"/>
      <c r="Y192" s="101"/>
      <c r="Z192" s="101"/>
    </row>
    <row r="193" spans="1:26" ht="22.5" customHeight="1" x14ac:dyDescent="0.3">
      <c r="A193" s="101"/>
      <c r="B193" s="101"/>
      <c r="C193" s="27"/>
      <c r="D193" s="27"/>
      <c r="E193" s="27"/>
      <c r="F193" s="27"/>
      <c r="G193" s="27"/>
      <c r="H193" s="27"/>
      <c r="I193" s="27"/>
      <c r="J193" s="27"/>
      <c r="K193" s="27"/>
      <c r="L193" s="164"/>
      <c r="M193" s="164"/>
      <c r="N193" s="165"/>
      <c r="O193" s="166"/>
      <c r="P193" s="167"/>
      <c r="Q193" s="101"/>
      <c r="R193" s="101"/>
      <c r="S193" s="101"/>
      <c r="T193" s="101"/>
      <c r="U193" s="101"/>
      <c r="V193" s="101"/>
      <c r="W193" s="101"/>
      <c r="X193" s="101"/>
      <c r="Y193" s="101"/>
      <c r="Z193" s="101"/>
    </row>
    <row r="194" spans="1:26" ht="22.5" customHeight="1" x14ac:dyDescent="0.3">
      <c r="A194" s="101"/>
      <c r="B194" s="101"/>
      <c r="C194" s="27"/>
      <c r="D194" s="27"/>
      <c r="E194" s="27"/>
      <c r="F194" s="27"/>
      <c r="G194" s="27"/>
      <c r="H194" s="27"/>
      <c r="I194" s="27"/>
      <c r="J194" s="27"/>
      <c r="K194" s="27"/>
      <c r="L194" s="164"/>
      <c r="M194" s="164"/>
      <c r="N194" s="165"/>
      <c r="O194" s="166"/>
      <c r="P194" s="167"/>
      <c r="Q194" s="101"/>
      <c r="R194" s="101"/>
      <c r="S194" s="101"/>
      <c r="T194" s="101"/>
      <c r="U194" s="101"/>
      <c r="V194" s="101"/>
      <c r="W194" s="101"/>
      <c r="X194" s="101"/>
      <c r="Y194" s="101"/>
      <c r="Z194" s="101"/>
    </row>
    <row r="195" spans="1:26" ht="22.5" customHeight="1" x14ac:dyDescent="0.3">
      <c r="A195" s="101"/>
      <c r="B195" s="101"/>
      <c r="C195" s="27"/>
      <c r="D195" s="27"/>
      <c r="E195" s="27"/>
      <c r="F195" s="27"/>
      <c r="G195" s="27"/>
      <c r="H195" s="27"/>
      <c r="I195" s="27"/>
      <c r="J195" s="27"/>
      <c r="K195" s="27"/>
      <c r="L195" s="164"/>
      <c r="M195" s="164"/>
      <c r="N195" s="165"/>
      <c r="O195" s="166"/>
      <c r="P195" s="167"/>
      <c r="Q195" s="101"/>
      <c r="R195" s="101"/>
      <c r="S195" s="101"/>
      <c r="T195" s="101"/>
      <c r="U195" s="101"/>
      <c r="V195" s="101"/>
      <c r="W195" s="101"/>
      <c r="X195" s="101"/>
      <c r="Y195" s="101"/>
      <c r="Z195" s="101"/>
    </row>
    <row r="196" spans="1:26" ht="22.5" customHeight="1" x14ac:dyDescent="0.3">
      <c r="A196" s="101"/>
      <c r="B196" s="101"/>
      <c r="C196" s="27"/>
      <c r="D196" s="27"/>
      <c r="E196" s="27"/>
      <c r="F196" s="27"/>
      <c r="G196" s="27"/>
      <c r="H196" s="27"/>
      <c r="I196" s="27"/>
      <c r="J196" s="27"/>
      <c r="K196" s="27"/>
      <c r="L196" s="164"/>
      <c r="M196" s="164"/>
      <c r="N196" s="165"/>
      <c r="O196" s="166"/>
      <c r="P196" s="167"/>
      <c r="Q196" s="101"/>
      <c r="R196" s="101"/>
      <c r="S196" s="101"/>
      <c r="T196" s="101"/>
      <c r="U196" s="101"/>
      <c r="V196" s="101"/>
      <c r="W196" s="101"/>
      <c r="X196" s="101"/>
      <c r="Y196" s="101"/>
      <c r="Z196" s="101"/>
    </row>
    <row r="197" spans="1:26" ht="22.5" customHeight="1" x14ac:dyDescent="0.3">
      <c r="A197" s="101"/>
      <c r="B197" s="101"/>
      <c r="C197" s="27"/>
      <c r="D197" s="27"/>
      <c r="E197" s="27"/>
      <c r="F197" s="27"/>
      <c r="G197" s="27"/>
      <c r="H197" s="27"/>
      <c r="I197" s="27"/>
      <c r="J197" s="27"/>
      <c r="K197" s="27"/>
      <c r="L197" s="164"/>
      <c r="M197" s="164"/>
      <c r="N197" s="165"/>
      <c r="O197" s="166"/>
      <c r="P197" s="167"/>
      <c r="Q197" s="101"/>
      <c r="R197" s="101"/>
      <c r="S197" s="101"/>
      <c r="T197" s="101"/>
      <c r="U197" s="101"/>
      <c r="V197" s="101"/>
      <c r="W197" s="101"/>
      <c r="X197" s="101"/>
      <c r="Y197" s="101"/>
      <c r="Z197" s="101"/>
    </row>
    <row r="198" spans="1:26" ht="22.5" customHeight="1" x14ac:dyDescent="0.3">
      <c r="A198" s="101"/>
      <c r="B198" s="101"/>
      <c r="C198" s="27"/>
      <c r="D198" s="27"/>
      <c r="E198" s="27"/>
      <c r="F198" s="27"/>
      <c r="G198" s="27"/>
      <c r="H198" s="27"/>
      <c r="I198" s="27"/>
      <c r="J198" s="27"/>
      <c r="K198" s="27"/>
      <c r="L198" s="164"/>
      <c r="M198" s="164"/>
      <c r="N198" s="165"/>
      <c r="O198" s="166"/>
      <c r="P198" s="167"/>
      <c r="Q198" s="101"/>
      <c r="R198" s="101"/>
      <c r="S198" s="101"/>
      <c r="T198" s="101"/>
      <c r="U198" s="101"/>
      <c r="V198" s="101"/>
      <c r="W198" s="101"/>
      <c r="X198" s="101"/>
      <c r="Y198" s="101"/>
      <c r="Z198" s="101"/>
    </row>
    <row r="199" spans="1:26" ht="22.5" customHeight="1" x14ac:dyDescent="0.3">
      <c r="A199" s="101"/>
      <c r="B199" s="101"/>
      <c r="C199" s="27"/>
      <c r="D199" s="27"/>
      <c r="E199" s="27"/>
      <c r="F199" s="27"/>
      <c r="G199" s="27"/>
      <c r="H199" s="27"/>
      <c r="I199" s="27"/>
      <c r="J199" s="27"/>
      <c r="K199" s="27"/>
      <c r="L199" s="164"/>
      <c r="M199" s="164"/>
      <c r="N199" s="165"/>
      <c r="O199" s="166"/>
      <c r="P199" s="167"/>
      <c r="Q199" s="101"/>
      <c r="R199" s="101"/>
      <c r="S199" s="101"/>
      <c r="T199" s="101"/>
      <c r="U199" s="101"/>
      <c r="V199" s="101"/>
      <c r="W199" s="101"/>
      <c r="X199" s="101"/>
      <c r="Y199" s="101"/>
      <c r="Z199" s="101"/>
    </row>
    <row r="200" spans="1:26" ht="22.5" customHeight="1" x14ac:dyDescent="0.3">
      <c r="A200" s="101"/>
      <c r="B200" s="101"/>
      <c r="C200" s="27"/>
      <c r="D200" s="27"/>
      <c r="E200" s="27"/>
      <c r="F200" s="27"/>
      <c r="G200" s="27"/>
      <c r="H200" s="27"/>
      <c r="I200" s="27"/>
      <c r="J200" s="27"/>
      <c r="K200" s="27"/>
      <c r="L200" s="164"/>
      <c r="M200" s="164"/>
      <c r="N200" s="165"/>
      <c r="O200" s="166"/>
      <c r="P200" s="167"/>
      <c r="Q200" s="101"/>
      <c r="R200" s="101"/>
      <c r="S200" s="101"/>
      <c r="T200" s="101"/>
      <c r="U200" s="101"/>
      <c r="V200" s="101"/>
      <c r="W200" s="101"/>
      <c r="X200" s="101"/>
      <c r="Y200" s="101"/>
      <c r="Z200" s="101"/>
    </row>
    <row r="201" spans="1:26" ht="22.5" customHeight="1" x14ac:dyDescent="0.3">
      <c r="A201" s="101"/>
      <c r="B201" s="101"/>
      <c r="C201" s="27"/>
      <c r="D201" s="27"/>
      <c r="E201" s="27"/>
      <c r="F201" s="27"/>
      <c r="G201" s="27"/>
      <c r="H201" s="27"/>
      <c r="I201" s="27"/>
      <c r="J201" s="27"/>
      <c r="K201" s="27"/>
      <c r="L201" s="164"/>
      <c r="M201" s="164"/>
      <c r="N201" s="165"/>
      <c r="O201" s="166"/>
      <c r="P201" s="167"/>
      <c r="Q201" s="101"/>
      <c r="R201" s="101"/>
      <c r="S201" s="101"/>
      <c r="T201" s="101"/>
      <c r="U201" s="101"/>
      <c r="V201" s="101"/>
      <c r="W201" s="101"/>
      <c r="X201" s="101"/>
      <c r="Y201" s="101"/>
      <c r="Z201" s="101"/>
    </row>
    <row r="202" spans="1:26" ht="22.5" customHeight="1" x14ac:dyDescent="0.3">
      <c r="A202" s="101"/>
      <c r="B202" s="101"/>
      <c r="C202" s="27"/>
      <c r="D202" s="27"/>
      <c r="E202" s="27"/>
      <c r="F202" s="27"/>
      <c r="G202" s="27"/>
      <c r="H202" s="27"/>
      <c r="I202" s="27"/>
      <c r="J202" s="27"/>
      <c r="K202" s="27"/>
      <c r="L202" s="164"/>
      <c r="M202" s="164"/>
      <c r="N202" s="165"/>
      <c r="O202" s="166"/>
      <c r="P202" s="167"/>
      <c r="Q202" s="101"/>
      <c r="R202" s="101"/>
      <c r="S202" s="101"/>
      <c r="T202" s="101"/>
      <c r="U202" s="101"/>
      <c r="V202" s="101"/>
      <c r="W202" s="101"/>
      <c r="X202" s="101"/>
      <c r="Y202" s="101"/>
      <c r="Z202" s="101"/>
    </row>
    <row r="203" spans="1:26" ht="22.5" customHeight="1" x14ac:dyDescent="0.3">
      <c r="A203" s="101"/>
      <c r="B203" s="101"/>
      <c r="C203" s="101"/>
      <c r="D203" s="101"/>
      <c r="E203" s="101"/>
      <c r="F203" s="101"/>
      <c r="G203" s="101"/>
      <c r="H203" s="101"/>
      <c r="I203" s="101"/>
      <c r="J203" s="101"/>
      <c r="K203" s="101"/>
      <c r="L203" s="164"/>
      <c r="M203" s="164"/>
      <c r="N203" s="165"/>
      <c r="O203" s="166"/>
      <c r="P203" s="167"/>
      <c r="Q203" s="101"/>
      <c r="R203" s="101"/>
      <c r="S203" s="101"/>
      <c r="T203" s="101"/>
      <c r="U203" s="101"/>
      <c r="V203" s="101"/>
      <c r="W203" s="101"/>
      <c r="X203" s="101"/>
      <c r="Y203" s="101"/>
      <c r="Z203" s="101"/>
    </row>
    <row r="204" spans="1:26" ht="22.5" customHeight="1" x14ac:dyDescent="0.3">
      <c r="A204" s="101"/>
      <c r="B204" s="101"/>
      <c r="C204" s="101"/>
      <c r="D204" s="101"/>
      <c r="E204" s="101"/>
      <c r="F204" s="101"/>
      <c r="G204" s="101"/>
      <c r="H204" s="101"/>
      <c r="I204" s="101"/>
      <c r="J204" s="101"/>
      <c r="K204" s="101"/>
      <c r="L204" s="164"/>
      <c r="M204" s="164"/>
      <c r="N204" s="165"/>
      <c r="O204" s="166"/>
      <c r="P204" s="167"/>
      <c r="Q204" s="101"/>
      <c r="R204" s="101"/>
      <c r="S204" s="101"/>
      <c r="T204" s="101"/>
      <c r="U204" s="101"/>
      <c r="V204" s="101"/>
      <c r="W204" s="101"/>
      <c r="X204" s="101"/>
      <c r="Y204" s="101"/>
      <c r="Z204" s="101"/>
    </row>
    <row r="205" spans="1:26" ht="22.5" customHeight="1" x14ac:dyDescent="0.3">
      <c r="A205" s="101"/>
      <c r="B205" s="101"/>
      <c r="C205" s="101"/>
      <c r="D205" s="101"/>
      <c r="E205" s="101"/>
      <c r="F205" s="101"/>
      <c r="G205" s="101"/>
      <c r="H205" s="101"/>
      <c r="I205" s="101"/>
      <c r="J205" s="101"/>
      <c r="K205" s="101"/>
      <c r="L205" s="164"/>
      <c r="M205" s="164"/>
      <c r="N205" s="165"/>
      <c r="O205" s="166"/>
      <c r="P205" s="167"/>
      <c r="Q205" s="101"/>
      <c r="R205" s="101"/>
      <c r="S205" s="101"/>
      <c r="T205" s="101"/>
      <c r="U205" s="101"/>
      <c r="V205" s="101"/>
      <c r="W205" s="101"/>
      <c r="X205" s="101"/>
      <c r="Y205" s="101"/>
      <c r="Z205" s="101"/>
    </row>
    <row r="206" spans="1:26" ht="22.5" customHeight="1" x14ac:dyDescent="0.3">
      <c r="A206" s="101"/>
      <c r="B206" s="101"/>
      <c r="C206" s="101"/>
      <c r="D206" s="101"/>
      <c r="E206" s="101"/>
      <c r="F206" s="101"/>
      <c r="G206" s="101"/>
      <c r="H206" s="101"/>
      <c r="I206" s="101"/>
      <c r="J206" s="101"/>
      <c r="K206" s="101"/>
      <c r="L206" s="164"/>
      <c r="M206" s="164"/>
      <c r="N206" s="165"/>
      <c r="O206" s="166"/>
      <c r="P206" s="167"/>
      <c r="Q206" s="101"/>
      <c r="R206" s="101"/>
      <c r="S206" s="101"/>
      <c r="T206" s="101"/>
      <c r="U206" s="101"/>
      <c r="V206" s="101"/>
      <c r="W206" s="101"/>
      <c r="X206" s="101"/>
      <c r="Y206" s="101"/>
      <c r="Z206" s="101"/>
    </row>
    <row r="207" spans="1:26" ht="22.5" customHeight="1" x14ac:dyDescent="0.3">
      <c r="A207" s="101"/>
      <c r="B207" s="101"/>
      <c r="C207" s="101"/>
      <c r="D207" s="101"/>
      <c r="E207" s="101"/>
      <c r="F207" s="101"/>
      <c r="G207" s="101"/>
      <c r="H207" s="101"/>
      <c r="I207" s="101"/>
      <c r="J207" s="101"/>
      <c r="K207" s="101"/>
      <c r="L207" s="164"/>
      <c r="M207" s="164"/>
      <c r="N207" s="165"/>
      <c r="O207" s="166"/>
      <c r="P207" s="167"/>
      <c r="Q207" s="101"/>
      <c r="R207" s="101"/>
      <c r="S207" s="101"/>
      <c r="T207" s="101"/>
      <c r="U207" s="101"/>
      <c r="V207" s="101"/>
      <c r="W207" s="101"/>
      <c r="X207" s="101"/>
      <c r="Y207" s="101"/>
      <c r="Z207" s="101"/>
    </row>
    <row r="208" spans="1:26" ht="22.5" customHeight="1" x14ac:dyDescent="0.3">
      <c r="A208" s="101"/>
      <c r="B208" s="101"/>
      <c r="C208" s="101"/>
      <c r="D208" s="101"/>
      <c r="E208" s="101"/>
      <c r="F208" s="101"/>
      <c r="G208" s="101"/>
      <c r="H208" s="101"/>
      <c r="I208" s="101"/>
      <c r="J208" s="101"/>
      <c r="K208" s="101"/>
      <c r="L208" s="164"/>
      <c r="M208" s="164"/>
      <c r="N208" s="165"/>
      <c r="O208" s="166"/>
      <c r="P208" s="167"/>
      <c r="Q208" s="101"/>
      <c r="R208" s="101"/>
      <c r="S208" s="101"/>
      <c r="T208" s="101"/>
      <c r="U208" s="101"/>
      <c r="V208" s="101"/>
      <c r="W208" s="101"/>
      <c r="X208" s="101"/>
      <c r="Y208" s="101"/>
      <c r="Z208" s="101"/>
    </row>
    <row r="209" spans="1:26" ht="22.5" customHeight="1" x14ac:dyDescent="0.3">
      <c r="A209" s="101"/>
      <c r="B209" s="101"/>
      <c r="C209" s="101"/>
      <c r="D209" s="101"/>
      <c r="E209" s="101"/>
      <c r="F209" s="101"/>
      <c r="G209" s="101"/>
      <c r="H209" s="101"/>
      <c r="I209" s="101"/>
      <c r="J209" s="101"/>
      <c r="K209" s="101"/>
      <c r="L209" s="164"/>
      <c r="M209" s="164"/>
      <c r="N209" s="165"/>
      <c r="O209" s="166"/>
      <c r="P209" s="167"/>
      <c r="Q209" s="101"/>
      <c r="R209" s="101"/>
      <c r="S209" s="101"/>
      <c r="T209" s="101"/>
      <c r="U209" s="101"/>
      <c r="V209" s="101"/>
      <c r="W209" s="101"/>
      <c r="X209" s="101"/>
      <c r="Y209" s="101"/>
      <c r="Z209" s="101"/>
    </row>
    <row r="210" spans="1:26" ht="22.5" customHeight="1" x14ac:dyDescent="0.3">
      <c r="A210" s="101"/>
      <c r="B210" s="101"/>
      <c r="C210" s="101"/>
      <c r="D210" s="101"/>
      <c r="E210" s="101"/>
      <c r="F210" s="101"/>
      <c r="G210" s="101"/>
      <c r="H210" s="101"/>
      <c r="I210" s="101"/>
      <c r="J210" s="101"/>
      <c r="K210" s="101"/>
      <c r="L210" s="164"/>
      <c r="M210" s="164"/>
      <c r="N210" s="165"/>
      <c r="O210" s="166"/>
      <c r="P210" s="167"/>
      <c r="Q210" s="101"/>
      <c r="R210" s="101"/>
      <c r="S210" s="101"/>
      <c r="T210" s="101"/>
      <c r="U210" s="101"/>
      <c r="V210" s="101"/>
      <c r="W210" s="101"/>
      <c r="X210" s="101"/>
      <c r="Y210" s="101"/>
      <c r="Z210" s="101"/>
    </row>
    <row r="211" spans="1:26" ht="22.5" customHeight="1" x14ac:dyDescent="0.3">
      <c r="A211" s="101"/>
      <c r="B211" s="101"/>
      <c r="C211" s="101"/>
      <c r="D211" s="101"/>
      <c r="E211" s="101"/>
      <c r="F211" s="101"/>
      <c r="G211" s="101"/>
      <c r="H211" s="101"/>
      <c r="I211" s="101"/>
      <c r="J211" s="101"/>
      <c r="K211" s="101"/>
      <c r="L211" s="164"/>
      <c r="M211" s="164"/>
      <c r="N211" s="165"/>
      <c r="O211" s="166"/>
      <c r="P211" s="167"/>
      <c r="Q211" s="101"/>
      <c r="R211" s="101"/>
      <c r="S211" s="101"/>
      <c r="T211" s="101"/>
      <c r="U211" s="101"/>
      <c r="V211" s="101"/>
      <c r="W211" s="101"/>
      <c r="X211" s="101"/>
      <c r="Y211" s="101"/>
      <c r="Z211" s="101"/>
    </row>
    <row r="212" spans="1:26" ht="22.5" customHeight="1" x14ac:dyDescent="0.3">
      <c r="A212" s="101"/>
      <c r="B212" s="101"/>
      <c r="C212" s="101"/>
      <c r="D212" s="101"/>
      <c r="E212" s="101"/>
      <c r="F212" s="101"/>
      <c r="G212" s="101"/>
      <c r="H212" s="101"/>
      <c r="I212" s="101"/>
      <c r="J212" s="101"/>
      <c r="K212" s="101"/>
      <c r="L212" s="164"/>
      <c r="M212" s="164"/>
      <c r="N212" s="165"/>
      <c r="O212" s="166"/>
      <c r="P212" s="167"/>
      <c r="Q212" s="101"/>
      <c r="R212" s="101"/>
      <c r="S212" s="101"/>
      <c r="T212" s="101"/>
      <c r="U212" s="101"/>
      <c r="V212" s="101"/>
      <c r="W212" s="101"/>
      <c r="X212" s="101"/>
      <c r="Y212" s="101"/>
      <c r="Z212" s="101"/>
    </row>
    <row r="213" spans="1:26" ht="22.5" customHeight="1" x14ac:dyDescent="0.3">
      <c r="A213" s="101"/>
      <c r="B213" s="101"/>
      <c r="C213" s="101"/>
      <c r="D213" s="101"/>
      <c r="E213" s="101"/>
      <c r="F213" s="101"/>
      <c r="G213" s="101"/>
      <c r="H213" s="101"/>
      <c r="I213" s="101"/>
      <c r="J213" s="101"/>
      <c r="K213" s="101"/>
      <c r="L213" s="164"/>
      <c r="M213" s="164"/>
      <c r="N213" s="165"/>
      <c r="O213" s="166"/>
      <c r="P213" s="167"/>
      <c r="Q213" s="101"/>
      <c r="R213" s="101"/>
      <c r="S213" s="101"/>
      <c r="T213" s="101"/>
      <c r="U213" s="101"/>
      <c r="V213" s="101"/>
      <c r="W213" s="101"/>
      <c r="X213" s="101"/>
      <c r="Y213" s="101"/>
      <c r="Z213" s="101"/>
    </row>
    <row r="214" spans="1:26" ht="22.5" customHeight="1" x14ac:dyDescent="0.3">
      <c r="A214" s="101"/>
      <c r="B214" s="101"/>
      <c r="C214" s="101"/>
      <c r="D214" s="101"/>
      <c r="E214" s="101"/>
      <c r="F214" s="101"/>
      <c r="G214" s="101"/>
      <c r="H214" s="101"/>
      <c r="I214" s="101"/>
      <c r="J214" s="101"/>
      <c r="K214" s="101"/>
      <c r="L214" s="164"/>
      <c r="M214" s="164"/>
      <c r="N214" s="165"/>
      <c r="O214" s="166"/>
      <c r="P214" s="167"/>
      <c r="Q214" s="101"/>
      <c r="R214" s="101"/>
      <c r="S214" s="101"/>
      <c r="T214" s="101"/>
      <c r="U214" s="101"/>
      <c r="V214" s="101"/>
      <c r="W214" s="101"/>
      <c r="X214" s="101"/>
      <c r="Y214" s="101"/>
      <c r="Z214" s="101"/>
    </row>
    <row r="215" spans="1:26" ht="22.5" customHeight="1" x14ac:dyDescent="0.3">
      <c r="A215" s="101"/>
      <c r="B215" s="101"/>
      <c r="C215" s="101"/>
      <c r="D215" s="101"/>
      <c r="E215" s="101"/>
      <c r="F215" s="101"/>
      <c r="G215" s="101"/>
      <c r="H215" s="101"/>
      <c r="I215" s="101"/>
      <c r="J215" s="101"/>
      <c r="K215" s="101"/>
      <c r="L215" s="164"/>
      <c r="M215" s="164"/>
      <c r="N215" s="165"/>
      <c r="O215" s="166"/>
      <c r="P215" s="167"/>
      <c r="Q215" s="101"/>
      <c r="R215" s="101"/>
      <c r="S215" s="101"/>
      <c r="T215" s="101"/>
      <c r="U215" s="101"/>
      <c r="V215" s="101"/>
      <c r="W215" s="101"/>
      <c r="X215" s="101"/>
      <c r="Y215" s="101"/>
      <c r="Z215" s="101"/>
    </row>
    <row r="216" spans="1:26" ht="22.5" customHeight="1" x14ac:dyDescent="0.3">
      <c r="A216" s="101"/>
      <c r="B216" s="101"/>
      <c r="C216" s="101"/>
      <c r="D216" s="101"/>
      <c r="E216" s="101"/>
      <c r="F216" s="101"/>
      <c r="G216" s="101"/>
      <c r="H216" s="101"/>
      <c r="I216" s="101"/>
      <c r="J216" s="101"/>
      <c r="K216" s="101"/>
      <c r="L216" s="164"/>
      <c r="M216" s="164"/>
      <c r="N216" s="165"/>
      <c r="O216" s="166"/>
      <c r="P216" s="167"/>
      <c r="Q216" s="101"/>
      <c r="R216" s="101"/>
      <c r="S216" s="101"/>
      <c r="T216" s="101"/>
      <c r="U216" s="101"/>
      <c r="V216" s="101"/>
      <c r="W216" s="101"/>
      <c r="X216" s="101"/>
      <c r="Y216" s="101"/>
      <c r="Z216" s="101"/>
    </row>
    <row r="217" spans="1:26" ht="22.5" customHeight="1" x14ac:dyDescent="0.3">
      <c r="A217" s="101"/>
      <c r="B217" s="101"/>
      <c r="C217" s="101"/>
      <c r="D217" s="101"/>
      <c r="E217" s="101"/>
      <c r="F217" s="101"/>
      <c r="G217" s="101"/>
      <c r="H217" s="101"/>
      <c r="I217" s="101"/>
      <c r="J217" s="101"/>
      <c r="K217" s="101"/>
      <c r="L217" s="164"/>
      <c r="M217" s="164"/>
      <c r="N217" s="165"/>
      <c r="O217" s="166"/>
      <c r="P217" s="167"/>
      <c r="Q217" s="101"/>
      <c r="R217" s="101"/>
      <c r="S217" s="101"/>
      <c r="T217" s="101"/>
      <c r="U217" s="101"/>
      <c r="V217" s="101"/>
      <c r="W217" s="101"/>
      <c r="X217" s="101"/>
      <c r="Y217" s="101"/>
      <c r="Z217" s="101"/>
    </row>
    <row r="218" spans="1:26" ht="22.5" customHeight="1" x14ac:dyDescent="0.3">
      <c r="A218" s="101"/>
      <c r="B218" s="101"/>
      <c r="C218" s="101"/>
      <c r="D218" s="101"/>
      <c r="E218" s="101"/>
      <c r="F218" s="101"/>
      <c r="G218" s="101"/>
      <c r="H218" s="101"/>
      <c r="I218" s="101"/>
      <c r="J218" s="101"/>
      <c r="K218" s="101"/>
      <c r="L218" s="164"/>
      <c r="M218" s="164"/>
      <c r="N218" s="165"/>
      <c r="O218" s="166"/>
      <c r="P218" s="167"/>
      <c r="Q218" s="101"/>
      <c r="R218" s="101"/>
      <c r="S218" s="101"/>
      <c r="T218" s="101"/>
      <c r="U218" s="101"/>
      <c r="V218" s="101"/>
      <c r="W218" s="101"/>
      <c r="X218" s="101"/>
      <c r="Y218" s="101"/>
      <c r="Z218" s="101"/>
    </row>
    <row r="219" spans="1:26" ht="22.5" customHeight="1" x14ac:dyDescent="0.3">
      <c r="A219" s="101"/>
      <c r="B219" s="101"/>
      <c r="C219" s="101"/>
      <c r="D219" s="101"/>
      <c r="E219" s="101"/>
      <c r="F219" s="101"/>
      <c r="G219" s="101"/>
      <c r="H219" s="101"/>
      <c r="I219" s="101"/>
      <c r="J219" s="101"/>
      <c r="K219" s="101"/>
      <c r="L219" s="164"/>
      <c r="M219" s="164"/>
      <c r="N219" s="165"/>
      <c r="O219" s="166"/>
      <c r="P219" s="167"/>
      <c r="Q219" s="101"/>
      <c r="R219" s="101"/>
      <c r="S219" s="101"/>
      <c r="T219" s="101"/>
      <c r="U219" s="101"/>
      <c r="V219" s="101"/>
      <c r="W219" s="101"/>
      <c r="X219" s="101"/>
      <c r="Y219" s="101"/>
      <c r="Z219" s="101"/>
    </row>
    <row r="220" spans="1:26" ht="22.5" customHeight="1" x14ac:dyDescent="0.3">
      <c r="A220" s="101"/>
      <c r="B220" s="101"/>
      <c r="C220" s="101"/>
      <c r="D220" s="101"/>
      <c r="E220" s="101"/>
      <c r="F220" s="101"/>
      <c r="G220" s="101"/>
      <c r="H220" s="101"/>
      <c r="I220" s="101"/>
      <c r="J220" s="101"/>
      <c r="K220" s="101"/>
      <c r="L220" s="164"/>
      <c r="M220" s="164"/>
      <c r="N220" s="165"/>
      <c r="O220" s="166"/>
      <c r="P220" s="167"/>
      <c r="Q220" s="101"/>
      <c r="R220" s="101"/>
      <c r="S220" s="101"/>
      <c r="T220" s="101"/>
      <c r="U220" s="101"/>
      <c r="V220" s="101"/>
      <c r="W220" s="101"/>
      <c r="X220" s="101"/>
      <c r="Y220" s="101"/>
      <c r="Z220" s="101"/>
    </row>
    <row r="221" spans="1:26" ht="22.5" customHeight="1" x14ac:dyDescent="0.3">
      <c r="A221" s="101"/>
      <c r="B221" s="101"/>
      <c r="C221" s="101"/>
      <c r="D221" s="101"/>
      <c r="E221" s="101"/>
      <c r="F221" s="101"/>
      <c r="G221" s="101"/>
      <c r="H221" s="101"/>
      <c r="I221" s="101"/>
      <c r="J221" s="101"/>
      <c r="K221" s="101"/>
      <c r="L221" s="164"/>
      <c r="M221" s="164"/>
      <c r="N221" s="165"/>
      <c r="O221" s="166"/>
      <c r="P221" s="167"/>
      <c r="Q221" s="101"/>
      <c r="R221" s="101"/>
      <c r="S221" s="101"/>
      <c r="T221" s="101"/>
      <c r="U221" s="101"/>
      <c r="V221" s="101"/>
      <c r="W221" s="101"/>
      <c r="X221" s="101"/>
      <c r="Y221" s="101"/>
      <c r="Z221" s="101"/>
    </row>
    <row r="222" spans="1:26" ht="22.5" customHeight="1" x14ac:dyDescent="0.3">
      <c r="A222" s="101"/>
      <c r="B222" s="101"/>
      <c r="C222" s="101"/>
      <c r="D222" s="101"/>
      <c r="E222" s="101"/>
      <c r="F222" s="101"/>
      <c r="G222" s="101"/>
      <c r="H222" s="101"/>
      <c r="I222" s="101"/>
      <c r="J222" s="101"/>
      <c r="K222" s="101"/>
      <c r="L222" s="164"/>
      <c r="M222" s="164"/>
      <c r="N222" s="165"/>
      <c r="O222" s="166"/>
      <c r="P222" s="167"/>
      <c r="Q222" s="101"/>
      <c r="R222" s="101"/>
      <c r="S222" s="101"/>
      <c r="T222" s="101"/>
      <c r="U222" s="101"/>
      <c r="V222" s="101"/>
      <c r="W222" s="101"/>
      <c r="X222" s="101"/>
      <c r="Y222" s="101"/>
      <c r="Z222" s="101"/>
    </row>
    <row r="223" spans="1:26" ht="22.5" customHeight="1" x14ac:dyDescent="0.3">
      <c r="A223" s="101"/>
      <c r="B223" s="101"/>
      <c r="C223" s="101"/>
      <c r="D223" s="101"/>
      <c r="E223" s="101"/>
      <c r="F223" s="101"/>
      <c r="G223" s="101"/>
      <c r="H223" s="101"/>
      <c r="I223" s="101"/>
      <c r="J223" s="101"/>
      <c r="K223" s="101"/>
      <c r="L223" s="164"/>
      <c r="M223" s="164"/>
      <c r="N223" s="165"/>
      <c r="O223" s="166"/>
      <c r="P223" s="167"/>
      <c r="Q223" s="101"/>
      <c r="R223" s="101"/>
      <c r="S223" s="101"/>
      <c r="T223" s="101"/>
      <c r="U223" s="101"/>
      <c r="V223" s="101"/>
      <c r="W223" s="101"/>
      <c r="X223" s="101"/>
      <c r="Y223" s="101"/>
      <c r="Z223" s="101"/>
    </row>
    <row r="224" spans="1:26" ht="22.5" customHeight="1" x14ac:dyDescent="0.3">
      <c r="A224" s="101"/>
      <c r="B224" s="101"/>
      <c r="C224" s="101"/>
      <c r="D224" s="101"/>
      <c r="E224" s="101"/>
      <c r="F224" s="101"/>
      <c r="G224" s="101"/>
      <c r="H224" s="101"/>
      <c r="I224" s="101"/>
      <c r="J224" s="101"/>
      <c r="K224" s="101"/>
      <c r="L224" s="164"/>
      <c r="M224" s="164"/>
      <c r="N224" s="165"/>
      <c r="O224" s="166"/>
      <c r="P224" s="167"/>
      <c r="Q224" s="101"/>
      <c r="R224" s="101"/>
      <c r="S224" s="101"/>
      <c r="T224" s="101"/>
      <c r="U224" s="101"/>
      <c r="V224" s="101"/>
      <c r="W224" s="101"/>
      <c r="X224" s="101"/>
      <c r="Y224" s="101"/>
      <c r="Z224" s="101"/>
    </row>
    <row r="225" spans="1:26" ht="22.5" customHeight="1" x14ac:dyDescent="0.3">
      <c r="A225" s="101"/>
      <c r="B225" s="101"/>
      <c r="C225" s="101"/>
      <c r="D225" s="101"/>
      <c r="E225" s="101"/>
      <c r="F225" s="101"/>
      <c r="G225" s="101"/>
      <c r="H225" s="101"/>
      <c r="I225" s="101"/>
      <c r="J225" s="101"/>
      <c r="K225" s="101"/>
      <c r="L225" s="164"/>
      <c r="M225" s="164"/>
      <c r="N225" s="165"/>
      <c r="O225" s="166"/>
      <c r="P225" s="167"/>
      <c r="Q225" s="101"/>
      <c r="R225" s="101"/>
      <c r="S225" s="101"/>
      <c r="T225" s="101"/>
      <c r="U225" s="101"/>
      <c r="V225" s="101"/>
      <c r="W225" s="101"/>
      <c r="X225" s="101"/>
      <c r="Y225" s="101"/>
      <c r="Z225" s="101"/>
    </row>
    <row r="226" spans="1:26" ht="22.5" customHeight="1" x14ac:dyDescent="0.3">
      <c r="A226" s="101"/>
      <c r="B226" s="101"/>
      <c r="C226" s="101"/>
      <c r="D226" s="101"/>
      <c r="E226" s="101"/>
      <c r="F226" s="101"/>
      <c r="G226" s="101"/>
      <c r="H226" s="101"/>
      <c r="I226" s="101"/>
      <c r="J226" s="101"/>
      <c r="K226" s="101"/>
      <c r="L226" s="164"/>
      <c r="M226" s="164"/>
      <c r="N226" s="165"/>
      <c r="O226" s="166"/>
      <c r="P226" s="167"/>
      <c r="Q226" s="101"/>
      <c r="R226" s="101"/>
      <c r="S226" s="101"/>
      <c r="T226" s="101"/>
      <c r="U226" s="101"/>
      <c r="V226" s="101"/>
      <c r="W226" s="101"/>
      <c r="X226" s="101"/>
      <c r="Y226" s="101"/>
      <c r="Z226" s="101"/>
    </row>
    <row r="227" spans="1:26" ht="22.5" customHeight="1" x14ac:dyDescent="0.3">
      <c r="A227" s="101"/>
      <c r="B227" s="101"/>
      <c r="C227" s="101"/>
      <c r="D227" s="101"/>
      <c r="E227" s="101"/>
      <c r="F227" s="101"/>
      <c r="G227" s="101"/>
      <c r="H227" s="101"/>
      <c r="I227" s="101"/>
      <c r="J227" s="101"/>
      <c r="K227" s="101"/>
      <c r="L227" s="164"/>
      <c r="M227" s="164"/>
      <c r="N227" s="165"/>
      <c r="O227" s="166"/>
      <c r="P227" s="167"/>
      <c r="Q227" s="101"/>
      <c r="R227" s="101"/>
      <c r="S227" s="101"/>
      <c r="T227" s="101"/>
      <c r="U227" s="101"/>
      <c r="V227" s="101"/>
      <c r="W227" s="101"/>
      <c r="X227" s="101"/>
      <c r="Y227" s="101"/>
      <c r="Z227" s="101"/>
    </row>
    <row r="228" spans="1:26" ht="22.5" customHeight="1" x14ac:dyDescent="0.3">
      <c r="A228" s="101"/>
      <c r="B228" s="101"/>
      <c r="C228" s="101"/>
      <c r="D228" s="101"/>
      <c r="E228" s="101"/>
      <c r="F228" s="101"/>
      <c r="G228" s="101"/>
      <c r="H228" s="101"/>
      <c r="I228" s="101"/>
      <c r="J228" s="101"/>
      <c r="K228" s="101"/>
      <c r="L228" s="164"/>
      <c r="M228" s="164"/>
      <c r="N228" s="165"/>
      <c r="O228" s="166"/>
      <c r="P228" s="167"/>
      <c r="Q228" s="101"/>
      <c r="R228" s="101"/>
      <c r="S228" s="101"/>
      <c r="T228" s="101"/>
      <c r="U228" s="101"/>
      <c r="V228" s="101"/>
      <c r="W228" s="101"/>
      <c r="X228" s="101"/>
      <c r="Y228" s="101"/>
      <c r="Z228" s="101"/>
    </row>
    <row r="229" spans="1:26" ht="22.5" customHeight="1" x14ac:dyDescent="0.3">
      <c r="A229" s="101"/>
      <c r="B229" s="101"/>
      <c r="C229" s="101"/>
      <c r="D229" s="101"/>
      <c r="E229" s="101"/>
      <c r="F229" s="101"/>
      <c r="G229" s="101"/>
      <c r="H229" s="101"/>
      <c r="I229" s="101"/>
      <c r="J229" s="101"/>
      <c r="K229" s="101"/>
      <c r="L229" s="164"/>
      <c r="M229" s="164"/>
      <c r="N229" s="165"/>
      <c r="O229" s="166"/>
      <c r="P229" s="167"/>
      <c r="Q229" s="101"/>
      <c r="R229" s="101"/>
      <c r="S229" s="101"/>
      <c r="T229" s="101"/>
      <c r="U229" s="101"/>
      <c r="V229" s="101"/>
      <c r="W229" s="101"/>
      <c r="X229" s="101"/>
      <c r="Y229" s="101"/>
      <c r="Z229" s="101"/>
    </row>
    <row r="230" spans="1:26" ht="22.5" customHeight="1" x14ac:dyDescent="0.3">
      <c r="A230" s="101"/>
      <c r="B230" s="101"/>
      <c r="C230" s="101"/>
      <c r="D230" s="101"/>
      <c r="E230" s="101"/>
      <c r="F230" s="101"/>
      <c r="G230" s="101"/>
      <c r="H230" s="101"/>
      <c r="I230" s="101"/>
      <c r="J230" s="101"/>
      <c r="K230" s="101"/>
      <c r="L230" s="164"/>
      <c r="M230" s="164"/>
      <c r="N230" s="165"/>
      <c r="O230" s="166"/>
      <c r="P230" s="167"/>
      <c r="Q230" s="101"/>
      <c r="R230" s="101"/>
      <c r="S230" s="101"/>
      <c r="T230" s="101"/>
      <c r="U230" s="101"/>
      <c r="V230" s="101"/>
      <c r="W230" s="101"/>
      <c r="X230" s="101"/>
      <c r="Y230" s="101"/>
      <c r="Z230" s="101"/>
    </row>
    <row r="231" spans="1:26" ht="22.5" customHeight="1" x14ac:dyDescent="0.3">
      <c r="A231" s="101"/>
      <c r="B231" s="101"/>
      <c r="C231" s="101"/>
      <c r="D231" s="101"/>
      <c r="E231" s="101"/>
      <c r="F231" s="101"/>
      <c r="G231" s="101"/>
      <c r="H231" s="101"/>
      <c r="I231" s="101"/>
      <c r="J231" s="101"/>
      <c r="K231" s="101"/>
      <c r="L231" s="164"/>
      <c r="M231" s="164"/>
      <c r="N231" s="165"/>
      <c r="O231" s="166"/>
      <c r="P231" s="167"/>
      <c r="Q231" s="101"/>
      <c r="R231" s="101"/>
      <c r="S231" s="101"/>
      <c r="T231" s="101"/>
      <c r="U231" s="101"/>
      <c r="V231" s="101"/>
      <c r="W231" s="101"/>
      <c r="X231" s="101"/>
      <c r="Y231" s="101"/>
      <c r="Z231" s="101"/>
    </row>
    <row r="232" spans="1:26" ht="22.5" customHeight="1" x14ac:dyDescent="0.3">
      <c r="A232" s="101"/>
      <c r="B232" s="101"/>
      <c r="C232" s="101"/>
      <c r="D232" s="101"/>
      <c r="E232" s="101"/>
      <c r="F232" s="101"/>
      <c r="G232" s="101"/>
      <c r="H232" s="101"/>
      <c r="I232" s="101"/>
      <c r="J232" s="101"/>
      <c r="K232" s="101"/>
      <c r="L232" s="164"/>
      <c r="M232" s="164"/>
      <c r="N232" s="165"/>
      <c r="O232" s="166"/>
      <c r="P232" s="167"/>
      <c r="Q232" s="101"/>
      <c r="R232" s="101"/>
      <c r="S232" s="101"/>
      <c r="T232" s="101"/>
      <c r="U232" s="101"/>
      <c r="V232" s="101"/>
      <c r="W232" s="101"/>
      <c r="X232" s="101"/>
      <c r="Y232" s="101"/>
      <c r="Z232" s="101"/>
    </row>
    <row r="233" spans="1:26" ht="22.5" customHeight="1" x14ac:dyDescent="0.3">
      <c r="A233" s="101"/>
      <c r="B233" s="101"/>
      <c r="C233" s="101"/>
      <c r="D233" s="101"/>
      <c r="E233" s="101"/>
      <c r="F233" s="101"/>
      <c r="G233" s="101"/>
      <c r="H233" s="101"/>
      <c r="I233" s="101"/>
      <c r="J233" s="101"/>
      <c r="K233" s="101"/>
      <c r="L233" s="164"/>
      <c r="M233" s="164"/>
      <c r="N233" s="165"/>
      <c r="O233" s="166"/>
      <c r="P233" s="167"/>
      <c r="Q233" s="101"/>
      <c r="R233" s="101"/>
      <c r="S233" s="101"/>
      <c r="T233" s="101"/>
      <c r="U233" s="101"/>
      <c r="V233" s="101"/>
      <c r="W233" s="101"/>
      <c r="X233" s="101"/>
      <c r="Y233" s="101"/>
      <c r="Z233" s="101"/>
    </row>
    <row r="234" spans="1:26" ht="22.5" customHeight="1" x14ac:dyDescent="0.3">
      <c r="A234" s="101"/>
      <c r="B234" s="101"/>
      <c r="C234" s="101"/>
      <c r="D234" s="101"/>
      <c r="E234" s="101"/>
      <c r="F234" s="101"/>
      <c r="G234" s="101"/>
      <c r="H234" s="101"/>
      <c r="I234" s="101"/>
      <c r="J234" s="101"/>
      <c r="K234" s="101"/>
      <c r="L234" s="164"/>
      <c r="M234" s="164"/>
      <c r="N234" s="165"/>
      <c r="O234" s="166"/>
      <c r="P234" s="167"/>
      <c r="Q234" s="101"/>
      <c r="R234" s="101"/>
      <c r="S234" s="101"/>
      <c r="T234" s="101"/>
      <c r="U234" s="101"/>
      <c r="V234" s="101"/>
      <c r="W234" s="101"/>
      <c r="X234" s="101"/>
      <c r="Y234" s="101"/>
      <c r="Z234" s="101"/>
    </row>
    <row r="235" spans="1:26" ht="22.5" customHeight="1" x14ac:dyDescent="0.3">
      <c r="A235" s="101"/>
      <c r="B235" s="101"/>
      <c r="C235" s="101"/>
      <c r="D235" s="101"/>
      <c r="E235" s="101"/>
      <c r="F235" s="101"/>
      <c r="G235" s="101"/>
      <c r="H235" s="101"/>
      <c r="I235" s="101"/>
      <c r="J235" s="101"/>
      <c r="K235" s="101"/>
      <c r="L235" s="164"/>
      <c r="M235" s="164"/>
      <c r="N235" s="165"/>
      <c r="O235" s="166"/>
      <c r="P235" s="167"/>
      <c r="Q235" s="101"/>
      <c r="R235" s="101"/>
      <c r="S235" s="101"/>
      <c r="T235" s="101"/>
      <c r="U235" s="101"/>
      <c r="V235" s="101"/>
      <c r="W235" s="101"/>
      <c r="X235" s="101"/>
      <c r="Y235" s="101"/>
      <c r="Z235" s="101"/>
    </row>
    <row r="236" spans="1:26" ht="22.5" customHeight="1" x14ac:dyDescent="0.3">
      <c r="A236" s="101"/>
      <c r="B236" s="101"/>
      <c r="C236" s="101"/>
      <c r="D236" s="101"/>
      <c r="E236" s="101"/>
      <c r="F236" s="101"/>
      <c r="G236" s="101"/>
      <c r="H236" s="101"/>
      <c r="I236" s="101"/>
      <c r="J236" s="101"/>
      <c r="K236" s="101"/>
      <c r="L236" s="164"/>
      <c r="M236" s="164"/>
      <c r="N236" s="165"/>
      <c r="O236" s="166"/>
      <c r="P236" s="167"/>
      <c r="Q236" s="101"/>
      <c r="R236" s="101"/>
      <c r="S236" s="101"/>
      <c r="T236" s="101"/>
      <c r="U236" s="101"/>
      <c r="V236" s="101"/>
      <c r="W236" s="101"/>
      <c r="X236" s="101"/>
      <c r="Y236" s="101"/>
      <c r="Z236" s="101"/>
    </row>
    <row r="237" spans="1:26" ht="22.5" customHeight="1" x14ac:dyDescent="0.3">
      <c r="A237" s="101"/>
      <c r="B237" s="101"/>
      <c r="C237" s="101"/>
      <c r="D237" s="101"/>
      <c r="E237" s="101"/>
      <c r="F237" s="101"/>
      <c r="G237" s="101"/>
      <c r="H237" s="101"/>
      <c r="I237" s="101"/>
      <c r="J237" s="101"/>
      <c r="K237" s="101"/>
      <c r="L237" s="164"/>
      <c r="M237" s="164"/>
      <c r="N237" s="165"/>
      <c r="O237" s="166"/>
      <c r="P237" s="167"/>
      <c r="Q237" s="101"/>
      <c r="R237" s="101"/>
      <c r="S237" s="101"/>
      <c r="T237" s="101"/>
      <c r="U237" s="101"/>
      <c r="V237" s="101"/>
      <c r="W237" s="101"/>
      <c r="X237" s="101"/>
      <c r="Y237" s="101"/>
      <c r="Z237" s="101"/>
    </row>
    <row r="238" spans="1:26" ht="22.5" customHeight="1" x14ac:dyDescent="0.3">
      <c r="A238" s="101"/>
      <c r="B238" s="101"/>
      <c r="C238" s="101"/>
      <c r="D238" s="101"/>
      <c r="E238" s="101"/>
      <c r="F238" s="101"/>
      <c r="G238" s="101"/>
      <c r="H238" s="101"/>
      <c r="I238" s="101"/>
      <c r="J238" s="101"/>
      <c r="K238" s="101"/>
      <c r="L238" s="164"/>
      <c r="M238" s="164"/>
      <c r="N238" s="165"/>
      <c r="O238" s="166"/>
      <c r="P238" s="167"/>
      <c r="Q238" s="101"/>
      <c r="R238" s="101"/>
      <c r="S238" s="101"/>
      <c r="T238" s="101"/>
      <c r="U238" s="101"/>
      <c r="V238" s="101"/>
      <c r="W238" s="101"/>
      <c r="X238" s="101"/>
      <c r="Y238" s="101"/>
      <c r="Z238" s="101"/>
    </row>
    <row r="239" spans="1:26" ht="22.5" customHeight="1" x14ac:dyDescent="0.3">
      <c r="A239" s="101"/>
      <c r="B239" s="101"/>
      <c r="C239" s="101"/>
      <c r="D239" s="101"/>
      <c r="E239" s="101"/>
      <c r="F239" s="101"/>
      <c r="G239" s="101"/>
      <c r="H239" s="101"/>
      <c r="I239" s="101"/>
      <c r="J239" s="101"/>
      <c r="K239" s="101"/>
      <c r="L239" s="164"/>
      <c r="M239" s="164"/>
      <c r="N239" s="165"/>
      <c r="O239" s="166"/>
      <c r="P239" s="167"/>
      <c r="Q239" s="101"/>
      <c r="R239" s="101"/>
      <c r="S239" s="101"/>
      <c r="T239" s="101"/>
      <c r="U239" s="101"/>
      <c r="V239" s="101"/>
      <c r="W239" s="101"/>
      <c r="X239" s="101"/>
      <c r="Y239" s="101"/>
      <c r="Z239" s="101"/>
    </row>
    <row r="240" spans="1:26" ht="22.5" customHeight="1" x14ac:dyDescent="0.3">
      <c r="A240" s="101"/>
      <c r="B240" s="101"/>
      <c r="C240" s="101"/>
      <c r="D240" s="101"/>
      <c r="E240" s="101"/>
      <c r="F240" s="101"/>
      <c r="G240" s="101"/>
      <c r="H240" s="101"/>
      <c r="I240" s="101"/>
      <c r="J240" s="101"/>
      <c r="K240" s="101"/>
      <c r="L240" s="164"/>
      <c r="M240" s="164"/>
      <c r="N240" s="165"/>
      <c r="O240" s="166"/>
      <c r="P240" s="167"/>
      <c r="Q240" s="101"/>
      <c r="R240" s="101"/>
      <c r="S240" s="101"/>
      <c r="T240" s="101"/>
      <c r="U240" s="101"/>
      <c r="V240" s="101"/>
      <c r="W240" s="101"/>
      <c r="X240" s="101"/>
      <c r="Y240" s="101"/>
      <c r="Z240" s="101"/>
    </row>
    <row r="241" spans="1:26" ht="22.5" customHeight="1" x14ac:dyDescent="0.3">
      <c r="A241" s="101"/>
      <c r="B241" s="101"/>
      <c r="C241" s="101"/>
      <c r="D241" s="101"/>
      <c r="E241" s="101"/>
      <c r="F241" s="101"/>
      <c r="G241" s="101"/>
      <c r="H241" s="101"/>
      <c r="I241" s="101"/>
      <c r="J241" s="101"/>
      <c r="K241" s="101"/>
      <c r="L241" s="164"/>
      <c r="M241" s="164"/>
      <c r="N241" s="165"/>
      <c r="O241" s="166"/>
      <c r="P241" s="167"/>
      <c r="Q241" s="101"/>
      <c r="R241" s="101"/>
      <c r="S241" s="101"/>
      <c r="T241" s="101"/>
      <c r="U241" s="101"/>
      <c r="V241" s="101"/>
      <c r="W241" s="101"/>
      <c r="X241" s="101"/>
      <c r="Y241" s="101"/>
      <c r="Z241" s="101"/>
    </row>
    <row r="242" spans="1:26" ht="22.5" customHeight="1" x14ac:dyDescent="0.3">
      <c r="A242" s="101"/>
      <c r="B242" s="101"/>
      <c r="C242" s="101"/>
      <c r="D242" s="101"/>
      <c r="E242" s="101"/>
      <c r="F242" s="101"/>
      <c r="G242" s="101"/>
      <c r="H242" s="101"/>
      <c r="I242" s="101"/>
      <c r="J242" s="101"/>
      <c r="K242" s="101"/>
      <c r="L242" s="164"/>
      <c r="M242" s="164"/>
      <c r="N242" s="165"/>
      <c r="O242" s="166"/>
      <c r="P242" s="167"/>
      <c r="Q242" s="101"/>
      <c r="R242" s="101"/>
      <c r="S242" s="101"/>
      <c r="T242" s="101"/>
      <c r="U242" s="101"/>
      <c r="V242" s="101"/>
      <c r="W242" s="101"/>
      <c r="X242" s="101"/>
      <c r="Y242" s="101"/>
      <c r="Z242" s="101"/>
    </row>
    <row r="243" spans="1:26" ht="22.5" customHeight="1" x14ac:dyDescent="0.3">
      <c r="A243" s="101"/>
      <c r="B243" s="101"/>
      <c r="C243" s="101"/>
      <c r="D243" s="101"/>
      <c r="E243" s="101"/>
      <c r="F243" s="101"/>
      <c r="G243" s="101"/>
      <c r="H243" s="101"/>
      <c r="I243" s="101"/>
      <c r="J243" s="101"/>
      <c r="K243" s="101"/>
      <c r="L243" s="164"/>
      <c r="M243" s="164"/>
      <c r="N243" s="165"/>
      <c r="O243" s="166"/>
      <c r="P243" s="167"/>
      <c r="Q243" s="101"/>
      <c r="R243" s="101"/>
      <c r="S243" s="101"/>
      <c r="T243" s="101"/>
      <c r="U243" s="101"/>
      <c r="V243" s="101"/>
      <c r="W243" s="101"/>
      <c r="X243" s="101"/>
      <c r="Y243" s="101"/>
      <c r="Z243" s="101"/>
    </row>
    <row r="244" spans="1:26" ht="22.5" customHeight="1" x14ac:dyDescent="0.3">
      <c r="A244" s="101"/>
      <c r="B244" s="101"/>
      <c r="C244" s="101"/>
      <c r="D244" s="101"/>
      <c r="E244" s="101"/>
      <c r="F244" s="101"/>
      <c r="G244" s="101"/>
      <c r="H244" s="101"/>
      <c r="I244" s="101"/>
      <c r="J244" s="101"/>
      <c r="K244" s="101"/>
      <c r="L244" s="164"/>
      <c r="M244" s="164"/>
      <c r="N244" s="165"/>
      <c r="O244" s="166"/>
      <c r="P244" s="167"/>
      <c r="Q244" s="101"/>
      <c r="R244" s="101"/>
      <c r="S244" s="101"/>
      <c r="T244" s="101"/>
      <c r="U244" s="101"/>
      <c r="V244" s="101"/>
      <c r="W244" s="101"/>
      <c r="X244" s="101"/>
      <c r="Y244" s="101"/>
      <c r="Z244" s="101"/>
    </row>
    <row r="245" spans="1:26" ht="22.5" customHeight="1" x14ac:dyDescent="0.3">
      <c r="A245" s="101"/>
      <c r="B245" s="101"/>
      <c r="C245" s="101"/>
      <c r="D245" s="101"/>
      <c r="E245" s="101"/>
      <c r="F245" s="101"/>
      <c r="G245" s="101"/>
      <c r="H245" s="101"/>
      <c r="I245" s="101"/>
      <c r="J245" s="101"/>
      <c r="K245" s="101"/>
      <c r="L245" s="164"/>
      <c r="M245" s="164"/>
      <c r="N245" s="165"/>
      <c r="O245" s="166"/>
      <c r="P245" s="167"/>
      <c r="Q245" s="101"/>
      <c r="R245" s="101"/>
      <c r="S245" s="101"/>
      <c r="T245" s="101"/>
      <c r="U245" s="101"/>
      <c r="V245" s="101"/>
      <c r="W245" s="101"/>
      <c r="X245" s="101"/>
      <c r="Y245" s="101"/>
      <c r="Z245" s="101"/>
    </row>
    <row r="246" spans="1:26" ht="22.5" customHeight="1" x14ac:dyDescent="0.3">
      <c r="A246" s="101"/>
      <c r="B246" s="101"/>
      <c r="C246" s="101"/>
      <c r="D246" s="101"/>
      <c r="E246" s="101"/>
      <c r="F246" s="101"/>
      <c r="G246" s="101"/>
      <c r="H246" s="101"/>
      <c r="I246" s="101"/>
      <c r="J246" s="101"/>
      <c r="K246" s="101"/>
      <c r="L246" s="164"/>
      <c r="M246" s="164"/>
      <c r="N246" s="165"/>
      <c r="O246" s="166"/>
      <c r="P246" s="167"/>
      <c r="Q246" s="101"/>
      <c r="R246" s="101"/>
      <c r="S246" s="101"/>
      <c r="T246" s="101"/>
      <c r="U246" s="101"/>
      <c r="V246" s="101"/>
      <c r="W246" s="101"/>
      <c r="X246" s="101"/>
      <c r="Y246" s="101"/>
      <c r="Z246" s="101"/>
    </row>
    <row r="247" spans="1:26" ht="22.5" customHeight="1" x14ac:dyDescent="0.3">
      <c r="A247" s="101"/>
      <c r="B247" s="101"/>
      <c r="C247" s="101"/>
      <c r="D247" s="101"/>
      <c r="E247" s="101"/>
      <c r="F247" s="101"/>
      <c r="G247" s="101"/>
      <c r="H247" s="101"/>
      <c r="I247" s="101"/>
      <c r="J247" s="101"/>
      <c r="K247" s="101"/>
      <c r="L247" s="164"/>
      <c r="M247" s="164"/>
      <c r="N247" s="165"/>
      <c r="O247" s="166"/>
      <c r="P247" s="167"/>
      <c r="Q247" s="101"/>
      <c r="R247" s="101"/>
      <c r="S247" s="101"/>
      <c r="T247" s="101"/>
      <c r="U247" s="101"/>
      <c r="V247" s="101"/>
      <c r="W247" s="101"/>
      <c r="X247" s="101"/>
      <c r="Y247" s="101"/>
      <c r="Z247" s="101"/>
    </row>
    <row r="248" spans="1:26" ht="22.5" customHeight="1" x14ac:dyDescent="0.3">
      <c r="A248" s="101"/>
      <c r="B248" s="101"/>
      <c r="C248" s="101"/>
      <c r="D248" s="101"/>
      <c r="E248" s="101"/>
      <c r="F248" s="101"/>
      <c r="G248" s="101"/>
      <c r="H248" s="101"/>
      <c r="I248" s="101"/>
      <c r="J248" s="101"/>
      <c r="K248" s="101"/>
      <c r="L248" s="164"/>
      <c r="M248" s="164"/>
      <c r="N248" s="165"/>
      <c r="O248" s="166"/>
      <c r="P248" s="167"/>
      <c r="Q248" s="101"/>
      <c r="R248" s="101"/>
      <c r="S248" s="101"/>
      <c r="T248" s="101"/>
      <c r="U248" s="101"/>
      <c r="V248" s="101"/>
      <c r="W248" s="101"/>
      <c r="X248" s="101"/>
      <c r="Y248" s="101"/>
      <c r="Z248" s="101"/>
    </row>
    <row r="249" spans="1:26" ht="22.5" customHeight="1" x14ac:dyDescent="0.3">
      <c r="A249" s="101"/>
      <c r="B249" s="101"/>
      <c r="C249" s="101"/>
      <c r="D249" s="101"/>
      <c r="E249" s="101"/>
      <c r="F249" s="101"/>
      <c r="G249" s="101"/>
      <c r="H249" s="101"/>
      <c r="I249" s="101"/>
      <c r="J249" s="101"/>
      <c r="K249" s="101"/>
      <c r="L249" s="164"/>
      <c r="M249" s="164"/>
      <c r="N249" s="165"/>
      <c r="O249" s="166"/>
      <c r="P249" s="167"/>
      <c r="Q249" s="101"/>
      <c r="R249" s="101"/>
      <c r="S249" s="101"/>
      <c r="T249" s="101"/>
      <c r="U249" s="101"/>
      <c r="V249" s="101"/>
      <c r="W249" s="101"/>
      <c r="X249" s="101"/>
      <c r="Y249" s="101"/>
      <c r="Z249" s="101"/>
    </row>
    <row r="250" spans="1:26" ht="22.5" customHeight="1" x14ac:dyDescent="0.3">
      <c r="A250" s="101"/>
      <c r="B250" s="101"/>
      <c r="C250" s="101"/>
      <c r="D250" s="101"/>
      <c r="E250" s="101"/>
      <c r="F250" s="101"/>
      <c r="G250" s="101"/>
      <c r="H250" s="101"/>
      <c r="I250" s="101"/>
      <c r="J250" s="101"/>
      <c r="K250" s="101"/>
      <c r="L250" s="164"/>
      <c r="M250" s="164"/>
      <c r="N250" s="165"/>
      <c r="O250" s="166"/>
      <c r="P250" s="167"/>
      <c r="Q250" s="101"/>
      <c r="R250" s="101"/>
      <c r="S250" s="101"/>
      <c r="T250" s="101"/>
      <c r="U250" s="101"/>
      <c r="V250" s="101"/>
      <c r="W250" s="101"/>
      <c r="X250" s="101"/>
      <c r="Y250" s="101"/>
      <c r="Z250" s="101"/>
    </row>
    <row r="251" spans="1:26" ht="22.5" customHeight="1" x14ac:dyDescent="0.3">
      <c r="A251" s="101"/>
      <c r="B251" s="101"/>
      <c r="C251" s="101"/>
      <c r="D251" s="101"/>
      <c r="E251" s="101"/>
      <c r="F251" s="101"/>
      <c r="G251" s="101"/>
      <c r="H251" s="101"/>
      <c r="I251" s="101"/>
      <c r="J251" s="101"/>
      <c r="K251" s="101"/>
      <c r="L251" s="164"/>
      <c r="M251" s="164"/>
      <c r="N251" s="165"/>
      <c r="O251" s="166"/>
      <c r="P251" s="167"/>
      <c r="Q251" s="101"/>
      <c r="R251" s="101"/>
      <c r="S251" s="101"/>
      <c r="T251" s="101"/>
      <c r="U251" s="101"/>
      <c r="V251" s="101"/>
      <c r="W251" s="101"/>
      <c r="X251" s="101"/>
      <c r="Y251" s="101"/>
      <c r="Z251" s="101"/>
    </row>
    <row r="252" spans="1:26" ht="22.5" customHeight="1" x14ac:dyDescent="0.3">
      <c r="A252" s="101"/>
      <c r="B252" s="101"/>
      <c r="C252" s="101"/>
      <c r="D252" s="101"/>
      <c r="E252" s="101"/>
      <c r="F252" s="101"/>
      <c r="G252" s="101"/>
      <c r="H252" s="101"/>
      <c r="I252" s="101"/>
      <c r="J252" s="101"/>
      <c r="K252" s="101"/>
      <c r="L252" s="164"/>
      <c r="M252" s="164"/>
      <c r="N252" s="165"/>
      <c r="O252" s="166"/>
      <c r="P252" s="167"/>
      <c r="Q252" s="101"/>
      <c r="R252" s="101"/>
      <c r="S252" s="101"/>
      <c r="T252" s="101"/>
      <c r="U252" s="101"/>
      <c r="V252" s="101"/>
      <c r="W252" s="101"/>
      <c r="X252" s="101"/>
      <c r="Y252" s="101"/>
      <c r="Z252" s="101"/>
    </row>
    <row r="253" spans="1:26" ht="22.5" customHeight="1" x14ac:dyDescent="0.3">
      <c r="A253" s="101"/>
      <c r="B253" s="101"/>
      <c r="C253" s="101"/>
      <c r="D253" s="101"/>
      <c r="E253" s="101"/>
      <c r="F253" s="101"/>
      <c r="G253" s="101"/>
      <c r="H253" s="101"/>
      <c r="I253" s="101"/>
      <c r="J253" s="101"/>
      <c r="K253" s="101"/>
      <c r="L253" s="164"/>
      <c r="M253" s="164"/>
      <c r="N253" s="165"/>
      <c r="O253" s="166"/>
      <c r="P253" s="167"/>
      <c r="Q253" s="101"/>
      <c r="R253" s="101"/>
      <c r="S253" s="101"/>
      <c r="T253" s="101"/>
      <c r="U253" s="101"/>
      <c r="V253" s="101"/>
      <c r="W253" s="101"/>
      <c r="X253" s="101"/>
      <c r="Y253" s="101"/>
      <c r="Z253" s="101"/>
    </row>
    <row r="254" spans="1:26" ht="22.5" customHeight="1" x14ac:dyDescent="0.3">
      <c r="A254" s="101"/>
      <c r="B254" s="101"/>
      <c r="C254" s="101"/>
      <c r="D254" s="101"/>
      <c r="E254" s="101"/>
      <c r="F254" s="101"/>
      <c r="G254" s="101"/>
      <c r="H254" s="101"/>
      <c r="I254" s="101"/>
      <c r="J254" s="101"/>
      <c r="K254" s="101"/>
      <c r="L254" s="164"/>
      <c r="M254" s="164"/>
      <c r="N254" s="165"/>
      <c r="O254" s="166"/>
      <c r="P254" s="167"/>
      <c r="Q254" s="101"/>
      <c r="R254" s="101"/>
      <c r="S254" s="101"/>
      <c r="T254" s="101"/>
      <c r="U254" s="101"/>
      <c r="V254" s="101"/>
      <c r="W254" s="101"/>
      <c r="X254" s="101"/>
      <c r="Y254" s="101"/>
      <c r="Z254" s="101"/>
    </row>
    <row r="255" spans="1:26" ht="22.5" customHeight="1" x14ac:dyDescent="0.3">
      <c r="A255" s="101"/>
      <c r="B255" s="101"/>
      <c r="C255" s="101"/>
      <c r="D255" s="101"/>
      <c r="E255" s="101"/>
      <c r="F255" s="101"/>
      <c r="G255" s="101"/>
      <c r="H255" s="101"/>
      <c r="I255" s="101"/>
      <c r="J255" s="101"/>
      <c r="K255" s="101"/>
      <c r="L255" s="164"/>
      <c r="M255" s="164"/>
      <c r="N255" s="165"/>
      <c r="O255" s="166"/>
      <c r="P255" s="167"/>
      <c r="Q255" s="101"/>
      <c r="R255" s="101"/>
      <c r="S255" s="101"/>
      <c r="T255" s="101"/>
      <c r="U255" s="101"/>
      <c r="V255" s="101"/>
      <c r="W255" s="101"/>
      <c r="X255" s="101"/>
      <c r="Y255" s="101"/>
      <c r="Z255" s="101"/>
    </row>
    <row r="256" spans="1:26" ht="22.5" customHeight="1" x14ac:dyDescent="0.3">
      <c r="A256" s="101"/>
      <c r="B256" s="101"/>
      <c r="C256" s="101"/>
      <c r="D256" s="101"/>
      <c r="E256" s="101"/>
      <c r="F256" s="101"/>
      <c r="G256" s="101"/>
      <c r="H256" s="101"/>
      <c r="I256" s="101"/>
      <c r="J256" s="101"/>
      <c r="K256" s="101"/>
      <c r="L256" s="164"/>
      <c r="M256" s="164"/>
      <c r="N256" s="165"/>
      <c r="O256" s="166"/>
      <c r="P256" s="167"/>
      <c r="Q256" s="101"/>
      <c r="R256" s="101"/>
      <c r="S256" s="101"/>
      <c r="T256" s="101"/>
      <c r="U256" s="101"/>
      <c r="V256" s="101"/>
      <c r="W256" s="101"/>
      <c r="X256" s="101"/>
      <c r="Y256" s="101"/>
      <c r="Z256" s="101"/>
    </row>
    <row r="257" spans="1:26" ht="22.5" customHeight="1" x14ac:dyDescent="0.3">
      <c r="A257" s="101"/>
      <c r="B257" s="101"/>
      <c r="C257" s="101"/>
      <c r="D257" s="101"/>
      <c r="E257" s="101"/>
      <c r="F257" s="101"/>
      <c r="G257" s="101"/>
      <c r="H257" s="101"/>
      <c r="I257" s="101"/>
      <c r="J257" s="101"/>
      <c r="K257" s="101"/>
      <c r="L257" s="164"/>
      <c r="M257" s="164"/>
      <c r="N257" s="165"/>
      <c r="O257" s="166"/>
      <c r="P257" s="167"/>
      <c r="Q257" s="101"/>
      <c r="R257" s="101"/>
      <c r="S257" s="101"/>
      <c r="T257" s="101"/>
      <c r="U257" s="101"/>
      <c r="V257" s="101"/>
      <c r="W257" s="101"/>
      <c r="X257" s="101"/>
      <c r="Y257" s="101"/>
      <c r="Z257" s="101"/>
    </row>
    <row r="258" spans="1:26" ht="22.5" customHeight="1" x14ac:dyDescent="0.3">
      <c r="A258" s="101"/>
      <c r="B258" s="101"/>
      <c r="C258" s="101"/>
      <c r="D258" s="101"/>
      <c r="E258" s="101"/>
      <c r="F258" s="101"/>
      <c r="G258" s="101"/>
      <c r="H258" s="101"/>
      <c r="I258" s="101"/>
      <c r="J258" s="101"/>
      <c r="K258" s="101"/>
      <c r="L258" s="164"/>
      <c r="M258" s="164"/>
      <c r="N258" s="165"/>
      <c r="O258" s="166"/>
      <c r="P258" s="167"/>
      <c r="Q258" s="101"/>
      <c r="R258" s="101"/>
      <c r="S258" s="101"/>
      <c r="T258" s="101"/>
      <c r="U258" s="101"/>
      <c r="V258" s="101"/>
      <c r="W258" s="101"/>
      <c r="X258" s="101"/>
      <c r="Y258" s="101"/>
      <c r="Z258" s="101"/>
    </row>
    <row r="259" spans="1:26" ht="22.5" customHeight="1" x14ac:dyDescent="0.3">
      <c r="A259" s="101"/>
      <c r="B259" s="101"/>
      <c r="C259" s="101"/>
      <c r="D259" s="101"/>
      <c r="E259" s="101"/>
      <c r="F259" s="101"/>
      <c r="G259" s="101"/>
      <c r="H259" s="101"/>
      <c r="I259" s="101"/>
      <c r="J259" s="101"/>
      <c r="K259" s="101"/>
      <c r="L259" s="164"/>
      <c r="M259" s="164"/>
      <c r="N259" s="165"/>
      <c r="O259" s="166"/>
      <c r="P259" s="167"/>
      <c r="Q259" s="101"/>
      <c r="R259" s="101"/>
      <c r="S259" s="101"/>
      <c r="T259" s="101"/>
      <c r="U259" s="101"/>
      <c r="V259" s="101"/>
      <c r="W259" s="101"/>
      <c r="X259" s="101"/>
      <c r="Y259" s="101"/>
      <c r="Z259" s="101"/>
    </row>
    <row r="260" spans="1:26" ht="22.5" customHeight="1" x14ac:dyDescent="0.3">
      <c r="A260" s="101"/>
      <c r="B260" s="101"/>
      <c r="C260" s="101"/>
      <c r="D260" s="101"/>
      <c r="E260" s="101"/>
      <c r="F260" s="101"/>
      <c r="G260" s="101"/>
      <c r="H260" s="101"/>
      <c r="I260" s="101"/>
      <c r="J260" s="101"/>
      <c r="K260" s="101"/>
      <c r="L260" s="164"/>
      <c r="M260" s="164"/>
      <c r="N260" s="165"/>
      <c r="O260" s="166"/>
      <c r="P260" s="167"/>
      <c r="Q260" s="101"/>
      <c r="R260" s="101"/>
      <c r="S260" s="101"/>
      <c r="T260" s="101"/>
      <c r="U260" s="101"/>
      <c r="V260" s="101"/>
      <c r="W260" s="101"/>
      <c r="X260" s="101"/>
      <c r="Y260" s="101"/>
      <c r="Z260" s="101"/>
    </row>
    <row r="261" spans="1:26" ht="22.5" customHeight="1" x14ac:dyDescent="0.3">
      <c r="A261" s="101"/>
      <c r="B261" s="101"/>
      <c r="C261" s="101"/>
      <c r="D261" s="101"/>
      <c r="E261" s="101"/>
      <c r="F261" s="101"/>
      <c r="G261" s="101"/>
      <c r="H261" s="101"/>
      <c r="I261" s="101"/>
      <c r="J261" s="101"/>
      <c r="K261" s="101"/>
      <c r="L261" s="164"/>
      <c r="M261" s="164"/>
      <c r="N261" s="165"/>
      <c r="O261" s="166"/>
      <c r="P261" s="167"/>
      <c r="Q261" s="101"/>
      <c r="R261" s="101"/>
      <c r="S261" s="101"/>
      <c r="T261" s="101"/>
      <c r="U261" s="101"/>
      <c r="V261" s="101"/>
      <c r="W261" s="101"/>
      <c r="X261" s="101"/>
      <c r="Y261" s="101"/>
      <c r="Z261" s="101"/>
    </row>
    <row r="262" spans="1:26" ht="22.5" customHeight="1" x14ac:dyDescent="0.3">
      <c r="A262" s="101"/>
      <c r="B262" s="101"/>
      <c r="C262" s="101"/>
      <c r="D262" s="101"/>
      <c r="E262" s="101"/>
      <c r="F262" s="101"/>
      <c r="G262" s="101"/>
      <c r="H262" s="101"/>
      <c r="I262" s="101"/>
      <c r="J262" s="101"/>
      <c r="K262" s="101"/>
      <c r="L262" s="164"/>
      <c r="M262" s="164"/>
      <c r="N262" s="165"/>
      <c r="O262" s="166"/>
      <c r="P262" s="167"/>
      <c r="Q262" s="101"/>
      <c r="R262" s="101"/>
      <c r="S262" s="101"/>
      <c r="T262" s="101"/>
      <c r="U262" s="101"/>
      <c r="V262" s="101"/>
      <c r="W262" s="101"/>
      <c r="X262" s="101"/>
      <c r="Y262" s="101"/>
      <c r="Z262" s="101"/>
    </row>
    <row r="263" spans="1:26" ht="22.5" customHeight="1" x14ac:dyDescent="0.3">
      <c r="A263" s="101"/>
      <c r="B263" s="101"/>
      <c r="C263" s="101"/>
      <c r="D263" s="101"/>
      <c r="E263" s="101"/>
      <c r="F263" s="101"/>
      <c r="G263" s="101"/>
      <c r="H263" s="101"/>
      <c r="I263" s="101"/>
      <c r="J263" s="101"/>
      <c r="K263" s="101"/>
      <c r="L263" s="164"/>
      <c r="M263" s="164"/>
      <c r="N263" s="165"/>
      <c r="O263" s="166"/>
      <c r="P263" s="167"/>
      <c r="Q263" s="101"/>
      <c r="R263" s="101"/>
      <c r="S263" s="101"/>
      <c r="T263" s="101"/>
      <c r="U263" s="101"/>
      <c r="V263" s="101"/>
      <c r="W263" s="101"/>
      <c r="X263" s="101"/>
      <c r="Y263" s="101"/>
      <c r="Z263" s="101"/>
    </row>
    <row r="264" spans="1:26" ht="22.5" customHeight="1" x14ac:dyDescent="0.3">
      <c r="A264" s="101"/>
      <c r="B264" s="101"/>
      <c r="C264" s="101"/>
      <c r="D264" s="101"/>
      <c r="E264" s="101"/>
      <c r="F264" s="101"/>
      <c r="G264" s="101"/>
      <c r="H264" s="101"/>
      <c r="I264" s="101"/>
      <c r="J264" s="101"/>
      <c r="K264" s="101"/>
      <c r="L264" s="164"/>
      <c r="M264" s="164"/>
      <c r="N264" s="165"/>
      <c r="O264" s="166"/>
      <c r="P264" s="167"/>
      <c r="Q264" s="101"/>
      <c r="R264" s="101"/>
      <c r="S264" s="101"/>
      <c r="T264" s="101"/>
      <c r="U264" s="101"/>
      <c r="V264" s="101"/>
      <c r="W264" s="101"/>
      <c r="X264" s="101"/>
      <c r="Y264" s="101"/>
      <c r="Z264" s="101"/>
    </row>
    <row r="265" spans="1:26" ht="22.5" customHeight="1" x14ac:dyDescent="0.3">
      <c r="A265" s="101"/>
      <c r="B265" s="101"/>
      <c r="C265" s="101"/>
      <c r="D265" s="101"/>
      <c r="E265" s="101"/>
      <c r="F265" s="101"/>
      <c r="G265" s="101"/>
      <c r="H265" s="101"/>
      <c r="I265" s="101"/>
      <c r="J265" s="101"/>
      <c r="K265" s="101"/>
      <c r="L265" s="164"/>
      <c r="M265" s="164"/>
      <c r="N265" s="165"/>
      <c r="O265" s="166"/>
      <c r="P265" s="167"/>
      <c r="Q265" s="101"/>
      <c r="R265" s="101"/>
      <c r="S265" s="101"/>
      <c r="T265" s="101"/>
      <c r="U265" s="101"/>
      <c r="V265" s="101"/>
      <c r="W265" s="101"/>
      <c r="X265" s="101"/>
      <c r="Y265" s="101"/>
      <c r="Z265" s="101"/>
    </row>
    <row r="266" spans="1:26" ht="22.5" customHeight="1" x14ac:dyDescent="0.3">
      <c r="A266" s="101"/>
      <c r="B266" s="101"/>
      <c r="C266" s="101"/>
      <c r="D266" s="101"/>
      <c r="E266" s="101"/>
      <c r="F266" s="101"/>
      <c r="G266" s="101"/>
      <c r="H266" s="101"/>
      <c r="I266" s="101"/>
      <c r="J266" s="101"/>
      <c r="K266" s="101"/>
      <c r="L266" s="164"/>
      <c r="M266" s="164"/>
      <c r="N266" s="165"/>
      <c r="O266" s="166"/>
      <c r="P266" s="167"/>
      <c r="Q266" s="101"/>
      <c r="R266" s="101"/>
      <c r="S266" s="101"/>
      <c r="T266" s="101"/>
      <c r="U266" s="101"/>
      <c r="V266" s="101"/>
      <c r="W266" s="101"/>
      <c r="X266" s="101"/>
      <c r="Y266" s="101"/>
      <c r="Z266" s="101"/>
    </row>
    <row r="267" spans="1:26" ht="22.5" customHeight="1" x14ac:dyDescent="0.3">
      <c r="A267" s="101"/>
      <c r="B267" s="101"/>
      <c r="C267" s="101"/>
      <c r="D267" s="101"/>
      <c r="E267" s="101"/>
      <c r="F267" s="101"/>
      <c r="G267" s="101"/>
      <c r="H267" s="101"/>
      <c r="I267" s="101"/>
      <c r="J267" s="101"/>
      <c r="K267" s="101"/>
      <c r="L267" s="164"/>
      <c r="M267" s="164"/>
      <c r="N267" s="165"/>
      <c r="O267" s="166"/>
      <c r="P267" s="167"/>
      <c r="Q267" s="101"/>
      <c r="R267" s="101"/>
      <c r="S267" s="101"/>
      <c r="T267" s="101"/>
      <c r="U267" s="101"/>
      <c r="V267" s="101"/>
      <c r="W267" s="101"/>
      <c r="X267" s="101"/>
      <c r="Y267" s="101"/>
      <c r="Z267" s="101"/>
    </row>
    <row r="268" spans="1:26" ht="22.5" customHeight="1" x14ac:dyDescent="0.3">
      <c r="A268" s="101"/>
      <c r="B268" s="101"/>
      <c r="C268" s="101"/>
      <c r="D268" s="101"/>
      <c r="E268" s="101"/>
      <c r="F268" s="101"/>
      <c r="G268" s="101"/>
      <c r="H268" s="101"/>
      <c r="I268" s="101"/>
      <c r="J268" s="101"/>
      <c r="K268" s="101"/>
      <c r="L268" s="164"/>
      <c r="M268" s="164"/>
      <c r="N268" s="165"/>
      <c r="O268" s="166"/>
      <c r="P268" s="167"/>
      <c r="Q268" s="101"/>
      <c r="R268" s="101"/>
      <c r="S268" s="101"/>
      <c r="T268" s="101"/>
      <c r="U268" s="101"/>
      <c r="V268" s="101"/>
      <c r="W268" s="101"/>
      <c r="X268" s="101"/>
      <c r="Y268" s="101"/>
      <c r="Z268" s="101"/>
    </row>
    <row r="269" spans="1:26" ht="22.5" customHeight="1" x14ac:dyDescent="0.3">
      <c r="A269" s="101"/>
      <c r="B269" s="101"/>
      <c r="C269" s="101"/>
      <c r="D269" s="101"/>
      <c r="E269" s="101"/>
      <c r="F269" s="101"/>
      <c r="G269" s="101"/>
      <c r="H269" s="101"/>
      <c r="I269" s="101"/>
      <c r="J269" s="101"/>
      <c r="K269" s="101"/>
      <c r="L269" s="164"/>
      <c r="M269" s="164"/>
      <c r="N269" s="165"/>
      <c r="O269" s="166"/>
      <c r="P269" s="167"/>
      <c r="Q269" s="101"/>
      <c r="R269" s="101"/>
      <c r="S269" s="101"/>
      <c r="T269" s="101"/>
      <c r="U269" s="101"/>
      <c r="V269" s="101"/>
      <c r="W269" s="101"/>
      <c r="X269" s="101"/>
      <c r="Y269" s="101"/>
      <c r="Z269" s="101"/>
    </row>
    <row r="270" spans="1:26" ht="22.5" customHeight="1" x14ac:dyDescent="0.3">
      <c r="A270" s="101"/>
      <c r="B270" s="101"/>
      <c r="C270" s="101"/>
      <c r="D270" s="101"/>
      <c r="E270" s="101"/>
      <c r="F270" s="101"/>
      <c r="G270" s="101"/>
      <c r="H270" s="101"/>
      <c r="I270" s="101"/>
      <c r="J270" s="101"/>
      <c r="K270" s="101"/>
      <c r="L270" s="164"/>
      <c r="M270" s="164"/>
      <c r="N270" s="165"/>
      <c r="O270" s="166"/>
      <c r="P270" s="167"/>
      <c r="Q270" s="101"/>
      <c r="R270" s="101"/>
      <c r="S270" s="101"/>
      <c r="T270" s="101"/>
      <c r="U270" s="101"/>
      <c r="V270" s="101"/>
      <c r="W270" s="101"/>
      <c r="X270" s="101"/>
      <c r="Y270" s="101"/>
      <c r="Z270" s="101"/>
    </row>
    <row r="271" spans="1:26" ht="22.5" customHeight="1" x14ac:dyDescent="0.3">
      <c r="A271" s="101"/>
      <c r="B271" s="101"/>
      <c r="C271" s="101"/>
      <c r="D271" s="101"/>
      <c r="E271" s="101"/>
      <c r="F271" s="101"/>
      <c r="G271" s="101"/>
      <c r="H271" s="101"/>
      <c r="I271" s="101"/>
      <c r="J271" s="101"/>
      <c r="K271" s="101"/>
      <c r="L271" s="164"/>
      <c r="M271" s="164"/>
      <c r="N271" s="165"/>
      <c r="O271" s="166"/>
      <c r="P271" s="167"/>
      <c r="Q271" s="101"/>
      <c r="R271" s="101"/>
      <c r="S271" s="101"/>
      <c r="T271" s="101"/>
      <c r="U271" s="101"/>
      <c r="V271" s="101"/>
      <c r="W271" s="101"/>
      <c r="X271" s="101"/>
      <c r="Y271" s="101"/>
      <c r="Z271" s="101"/>
    </row>
    <row r="272" spans="1:26" ht="22.5" customHeight="1" x14ac:dyDescent="0.3">
      <c r="A272" s="101"/>
      <c r="B272" s="101"/>
      <c r="C272" s="101"/>
      <c r="D272" s="101"/>
      <c r="E272" s="101"/>
      <c r="F272" s="101"/>
      <c r="G272" s="101"/>
      <c r="H272" s="101"/>
      <c r="I272" s="101"/>
      <c r="J272" s="101"/>
      <c r="K272" s="101"/>
      <c r="L272" s="164"/>
      <c r="M272" s="164"/>
      <c r="N272" s="165"/>
      <c r="O272" s="166"/>
      <c r="P272" s="167"/>
      <c r="Q272" s="101"/>
      <c r="R272" s="101"/>
      <c r="S272" s="101"/>
      <c r="T272" s="101"/>
      <c r="U272" s="101"/>
      <c r="V272" s="101"/>
      <c r="W272" s="101"/>
      <c r="X272" s="101"/>
      <c r="Y272" s="101"/>
      <c r="Z272" s="101"/>
    </row>
    <row r="273" spans="1:26" ht="22.5" customHeight="1" x14ac:dyDescent="0.3">
      <c r="A273" s="101"/>
      <c r="B273" s="101"/>
      <c r="C273" s="101"/>
      <c r="D273" s="101"/>
      <c r="E273" s="101"/>
      <c r="F273" s="101"/>
      <c r="G273" s="101"/>
      <c r="H273" s="101"/>
      <c r="I273" s="101"/>
      <c r="J273" s="101"/>
      <c r="K273" s="101"/>
      <c r="L273" s="164"/>
      <c r="M273" s="164"/>
      <c r="N273" s="165"/>
      <c r="O273" s="166"/>
      <c r="P273" s="167"/>
      <c r="Q273" s="101"/>
      <c r="R273" s="101"/>
      <c r="S273" s="101"/>
      <c r="T273" s="101"/>
      <c r="U273" s="101"/>
      <c r="V273" s="101"/>
      <c r="W273" s="101"/>
      <c r="X273" s="101"/>
      <c r="Y273" s="101"/>
      <c r="Z273" s="101"/>
    </row>
    <row r="274" spans="1:26" ht="22.5" customHeight="1" x14ac:dyDescent="0.3">
      <c r="A274" s="101"/>
      <c r="B274" s="101"/>
      <c r="C274" s="101"/>
      <c r="D274" s="101"/>
      <c r="E274" s="101"/>
      <c r="F274" s="101"/>
      <c r="G274" s="101"/>
      <c r="H274" s="101"/>
      <c r="I274" s="101"/>
      <c r="J274" s="101"/>
      <c r="K274" s="101"/>
      <c r="L274" s="164"/>
      <c r="M274" s="164"/>
      <c r="N274" s="165"/>
      <c r="O274" s="166"/>
      <c r="P274" s="167"/>
      <c r="Q274" s="101"/>
      <c r="R274" s="101"/>
      <c r="S274" s="101"/>
      <c r="T274" s="101"/>
      <c r="U274" s="101"/>
      <c r="V274" s="101"/>
      <c r="W274" s="101"/>
      <c r="X274" s="101"/>
      <c r="Y274" s="101"/>
      <c r="Z274" s="101"/>
    </row>
    <row r="275" spans="1:26" ht="22.5" customHeight="1" x14ac:dyDescent="0.3">
      <c r="A275" s="101"/>
      <c r="B275" s="101"/>
      <c r="C275" s="101"/>
      <c r="D275" s="101"/>
      <c r="E275" s="101"/>
      <c r="F275" s="101"/>
      <c r="G275" s="101"/>
      <c r="H275" s="101"/>
      <c r="I275" s="101"/>
      <c r="J275" s="101"/>
      <c r="K275" s="101"/>
      <c r="L275" s="164"/>
      <c r="M275" s="164"/>
      <c r="N275" s="165"/>
      <c r="O275" s="166"/>
      <c r="P275" s="167"/>
      <c r="Q275" s="101"/>
      <c r="R275" s="101"/>
      <c r="S275" s="101"/>
      <c r="T275" s="101"/>
      <c r="U275" s="101"/>
      <c r="V275" s="101"/>
      <c r="W275" s="101"/>
      <c r="X275" s="101"/>
      <c r="Y275" s="101"/>
      <c r="Z275" s="101"/>
    </row>
    <row r="276" spans="1:26" ht="22.5" customHeight="1" x14ac:dyDescent="0.3">
      <c r="A276" s="101"/>
      <c r="B276" s="101"/>
      <c r="C276" s="101"/>
      <c r="D276" s="101"/>
      <c r="E276" s="101"/>
      <c r="F276" s="101"/>
      <c r="G276" s="101"/>
      <c r="H276" s="101"/>
      <c r="I276" s="101"/>
      <c r="J276" s="101"/>
      <c r="K276" s="101"/>
      <c r="L276" s="164"/>
      <c r="M276" s="164"/>
      <c r="N276" s="165"/>
      <c r="O276" s="166"/>
      <c r="P276" s="167"/>
      <c r="Q276" s="101"/>
      <c r="R276" s="101"/>
      <c r="S276" s="101"/>
      <c r="T276" s="101"/>
      <c r="U276" s="101"/>
      <c r="V276" s="101"/>
      <c r="W276" s="101"/>
      <c r="X276" s="101"/>
      <c r="Y276" s="101"/>
      <c r="Z276" s="101"/>
    </row>
    <row r="277" spans="1:26" ht="22.5" customHeight="1" x14ac:dyDescent="0.3">
      <c r="A277" s="101"/>
      <c r="B277" s="101"/>
      <c r="C277" s="101"/>
      <c r="D277" s="101"/>
      <c r="E277" s="101"/>
      <c r="F277" s="101"/>
      <c r="G277" s="101"/>
      <c r="H277" s="101"/>
      <c r="I277" s="101"/>
      <c r="J277" s="101"/>
      <c r="K277" s="101"/>
      <c r="L277" s="164"/>
      <c r="M277" s="164"/>
      <c r="N277" s="165"/>
      <c r="O277" s="166"/>
      <c r="P277" s="167"/>
      <c r="Q277" s="101"/>
      <c r="R277" s="101"/>
      <c r="S277" s="101"/>
      <c r="T277" s="101"/>
      <c r="U277" s="101"/>
      <c r="V277" s="101"/>
      <c r="W277" s="101"/>
      <c r="X277" s="101"/>
      <c r="Y277" s="101"/>
      <c r="Z277" s="101"/>
    </row>
    <row r="278" spans="1:26" ht="22.5" customHeight="1" x14ac:dyDescent="0.3">
      <c r="A278" s="101"/>
      <c r="B278" s="101"/>
      <c r="C278" s="101"/>
      <c r="D278" s="101"/>
      <c r="E278" s="101"/>
      <c r="F278" s="101"/>
      <c r="G278" s="101"/>
      <c r="H278" s="101"/>
      <c r="I278" s="101"/>
      <c r="J278" s="101"/>
      <c r="K278" s="101"/>
      <c r="L278" s="164"/>
      <c r="M278" s="164"/>
      <c r="N278" s="165"/>
      <c r="O278" s="166"/>
      <c r="P278" s="167"/>
      <c r="Q278" s="101"/>
      <c r="R278" s="101"/>
      <c r="S278" s="101"/>
      <c r="T278" s="101"/>
      <c r="U278" s="101"/>
      <c r="V278" s="101"/>
      <c r="W278" s="101"/>
      <c r="X278" s="101"/>
      <c r="Y278" s="101"/>
      <c r="Z278" s="101"/>
    </row>
    <row r="279" spans="1:26" ht="22.5" customHeight="1" x14ac:dyDescent="0.3">
      <c r="A279" s="101"/>
      <c r="B279" s="101"/>
      <c r="C279" s="101"/>
      <c r="D279" s="101"/>
      <c r="E279" s="101"/>
      <c r="F279" s="101"/>
      <c r="G279" s="101"/>
      <c r="H279" s="101"/>
      <c r="I279" s="101"/>
      <c r="J279" s="101"/>
      <c r="K279" s="101"/>
      <c r="L279" s="164"/>
      <c r="M279" s="164"/>
      <c r="N279" s="165"/>
      <c r="O279" s="166"/>
      <c r="P279" s="167"/>
      <c r="Q279" s="101"/>
      <c r="R279" s="101"/>
      <c r="S279" s="101"/>
      <c r="T279" s="101"/>
      <c r="U279" s="101"/>
      <c r="V279" s="101"/>
      <c r="W279" s="101"/>
      <c r="X279" s="101"/>
      <c r="Y279" s="101"/>
      <c r="Z279" s="101"/>
    </row>
    <row r="280" spans="1:26" ht="22.5" customHeight="1" x14ac:dyDescent="0.3">
      <c r="A280" s="101"/>
      <c r="B280" s="101"/>
      <c r="C280" s="101"/>
      <c r="D280" s="101"/>
      <c r="E280" s="101"/>
      <c r="F280" s="101"/>
      <c r="G280" s="101"/>
      <c r="H280" s="101"/>
      <c r="I280" s="101"/>
      <c r="J280" s="101"/>
      <c r="K280" s="101"/>
      <c r="L280" s="164"/>
      <c r="M280" s="164"/>
      <c r="N280" s="165"/>
      <c r="O280" s="166"/>
      <c r="P280" s="167"/>
      <c r="Q280" s="101"/>
      <c r="R280" s="101"/>
      <c r="S280" s="101"/>
      <c r="T280" s="101"/>
      <c r="U280" s="101"/>
      <c r="V280" s="101"/>
      <c r="W280" s="101"/>
      <c r="X280" s="101"/>
      <c r="Y280" s="101"/>
      <c r="Z280" s="101"/>
    </row>
    <row r="281" spans="1:26" ht="22.5" customHeight="1" x14ac:dyDescent="0.3">
      <c r="A281" s="101"/>
      <c r="B281" s="101"/>
      <c r="C281" s="101"/>
      <c r="D281" s="101"/>
      <c r="E281" s="101"/>
      <c r="F281" s="101"/>
      <c r="G281" s="101"/>
      <c r="H281" s="101"/>
      <c r="I281" s="101"/>
      <c r="J281" s="101"/>
      <c r="K281" s="101"/>
      <c r="L281" s="164"/>
      <c r="M281" s="164"/>
      <c r="N281" s="165"/>
      <c r="O281" s="166"/>
      <c r="P281" s="167"/>
      <c r="Q281" s="101"/>
      <c r="R281" s="101"/>
      <c r="S281" s="101"/>
      <c r="T281" s="101"/>
      <c r="U281" s="101"/>
      <c r="V281" s="101"/>
      <c r="W281" s="101"/>
      <c r="X281" s="101"/>
      <c r="Y281" s="101"/>
      <c r="Z281" s="101"/>
    </row>
    <row r="282" spans="1:26" ht="22.5" customHeight="1" x14ac:dyDescent="0.3">
      <c r="A282" s="101"/>
      <c r="B282" s="101"/>
      <c r="C282" s="101"/>
      <c r="D282" s="101"/>
      <c r="E282" s="101"/>
      <c r="F282" s="101"/>
      <c r="G282" s="101"/>
      <c r="H282" s="101"/>
      <c r="I282" s="101"/>
      <c r="J282" s="101"/>
      <c r="K282" s="101"/>
      <c r="L282" s="164"/>
      <c r="M282" s="164"/>
      <c r="N282" s="165"/>
      <c r="O282" s="166"/>
      <c r="P282" s="167"/>
      <c r="Q282" s="101"/>
      <c r="R282" s="101"/>
      <c r="S282" s="101"/>
      <c r="T282" s="101"/>
      <c r="U282" s="101"/>
      <c r="V282" s="101"/>
      <c r="W282" s="101"/>
      <c r="X282" s="101"/>
      <c r="Y282" s="101"/>
      <c r="Z282" s="101"/>
    </row>
    <row r="283" spans="1:26" ht="22.5" customHeight="1" x14ac:dyDescent="0.3">
      <c r="A283" s="101"/>
      <c r="B283" s="101"/>
      <c r="C283" s="101"/>
      <c r="D283" s="101"/>
      <c r="E283" s="101"/>
      <c r="F283" s="101"/>
      <c r="G283" s="101"/>
      <c r="H283" s="101"/>
      <c r="I283" s="101"/>
      <c r="J283" s="101"/>
      <c r="K283" s="101"/>
      <c r="L283" s="164"/>
      <c r="M283" s="164"/>
      <c r="N283" s="165"/>
      <c r="O283" s="166"/>
      <c r="P283" s="167"/>
      <c r="Q283" s="101"/>
      <c r="R283" s="101"/>
      <c r="S283" s="101"/>
      <c r="T283" s="101"/>
      <c r="U283" s="101"/>
      <c r="V283" s="101"/>
      <c r="W283" s="101"/>
      <c r="X283" s="101"/>
      <c r="Y283" s="101"/>
      <c r="Z283" s="101"/>
    </row>
    <row r="284" spans="1:26" ht="22.5" customHeight="1" x14ac:dyDescent="0.3">
      <c r="A284" s="101"/>
      <c r="B284" s="101"/>
      <c r="C284" s="101"/>
      <c r="D284" s="101"/>
      <c r="E284" s="101"/>
      <c r="F284" s="101"/>
      <c r="G284" s="101"/>
      <c r="H284" s="101"/>
      <c r="I284" s="101"/>
      <c r="J284" s="101"/>
      <c r="K284" s="101"/>
      <c r="L284" s="164"/>
      <c r="M284" s="164"/>
      <c r="N284" s="165"/>
      <c r="O284" s="166"/>
      <c r="P284" s="167"/>
      <c r="Q284" s="101"/>
      <c r="R284" s="101"/>
      <c r="S284" s="101"/>
      <c r="T284" s="101"/>
      <c r="U284" s="101"/>
      <c r="V284" s="101"/>
      <c r="W284" s="101"/>
      <c r="X284" s="101"/>
      <c r="Y284" s="101"/>
      <c r="Z284" s="101"/>
    </row>
    <row r="285" spans="1:26" ht="22.5" customHeight="1" x14ac:dyDescent="0.3">
      <c r="A285" s="101"/>
      <c r="B285" s="101"/>
      <c r="C285" s="101"/>
      <c r="D285" s="101"/>
      <c r="E285" s="101"/>
      <c r="F285" s="101"/>
      <c r="G285" s="101"/>
      <c r="H285" s="101"/>
      <c r="I285" s="101"/>
      <c r="J285" s="101"/>
      <c r="K285" s="101"/>
      <c r="L285" s="164"/>
      <c r="M285" s="164"/>
      <c r="N285" s="165"/>
      <c r="O285" s="166"/>
      <c r="P285" s="167"/>
      <c r="Q285" s="101"/>
      <c r="R285" s="101"/>
      <c r="S285" s="101"/>
      <c r="T285" s="101"/>
      <c r="U285" s="101"/>
      <c r="V285" s="101"/>
      <c r="W285" s="101"/>
      <c r="X285" s="101"/>
      <c r="Y285" s="101"/>
      <c r="Z285" s="101"/>
    </row>
    <row r="286" spans="1:26" ht="22.5" customHeight="1" x14ac:dyDescent="0.3">
      <c r="A286" s="101"/>
      <c r="B286" s="101"/>
      <c r="C286" s="101"/>
      <c r="D286" s="101"/>
      <c r="E286" s="101"/>
      <c r="F286" s="101"/>
      <c r="G286" s="101"/>
      <c r="H286" s="101"/>
      <c r="I286" s="101"/>
      <c r="J286" s="101"/>
      <c r="K286" s="101"/>
      <c r="L286" s="164"/>
      <c r="M286" s="164"/>
      <c r="N286" s="165"/>
      <c r="O286" s="166"/>
      <c r="P286" s="167"/>
      <c r="Q286" s="101"/>
      <c r="R286" s="101"/>
      <c r="S286" s="101"/>
      <c r="T286" s="101"/>
      <c r="U286" s="101"/>
      <c r="V286" s="101"/>
      <c r="W286" s="101"/>
      <c r="X286" s="101"/>
      <c r="Y286" s="101"/>
      <c r="Z286" s="101"/>
    </row>
    <row r="287" spans="1:26" ht="22.5" customHeight="1" x14ac:dyDescent="0.3">
      <c r="A287" s="101"/>
      <c r="B287" s="101"/>
      <c r="C287" s="101"/>
      <c r="D287" s="101"/>
      <c r="E287" s="101"/>
      <c r="F287" s="101"/>
      <c r="G287" s="101"/>
      <c r="H287" s="101"/>
      <c r="I287" s="101"/>
      <c r="J287" s="101"/>
      <c r="K287" s="101"/>
      <c r="L287" s="164"/>
      <c r="M287" s="164"/>
      <c r="N287" s="165"/>
      <c r="O287" s="166"/>
      <c r="P287" s="167"/>
      <c r="Q287" s="101"/>
      <c r="R287" s="101"/>
      <c r="S287" s="101"/>
      <c r="T287" s="101"/>
      <c r="U287" s="101"/>
      <c r="V287" s="101"/>
      <c r="W287" s="101"/>
      <c r="X287" s="101"/>
      <c r="Y287" s="101"/>
      <c r="Z287" s="101"/>
    </row>
    <row r="288" spans="1:26" ht="22.5" customHeight="1" x14ac:dyDescent="0.3">
      <c r="A288" s="101"/>
      <c r="B288" s="101"/>
      <c r="C288" s="101"/>
      <c r="D288" s="101"/>
      <c r="E288" s="101"/>
      <c r="F288" s="101"/>
      <c r="G288" s="101"/>
      <c r="H288" s="101"/>
      <c r="I288" s="101"/>
      <c r="J288" s="101"/>
      <c r="K288" s="101"/>
      <c r="L288" s="164"/>
      <c r="M288" s="164"/>
      <c r="N288" s="165"/>
      <c r="O288" s="166"/>
      <c r="P288" s="167"/>
      <c r="Q288" s="101"/>
      <c r="R288" s="101"/>
      <c r="S288" s="101"/>
      <c r="T288" s="101"/>
      <c r="U288" s="101"/>
      <c r="V288" s="101"/>
      <c r="W288" s="101"/>
      <c r="X288" s="101"/>
      <c r="Y288" s="101"/>
      <c r="Z288" s="101"/>
    </row>
    <row r="289" spans="1:26" ht="22.5" customHeight="1" x14ac:dyDescent="0.3">
      <c r="A289" s="101"/>
      <c r="B289" s="101"/>
      <c r="C289" s="101"/>
      <c r="D289" s="101"/>
      <c r="E289" s="101"/>
      <c r="F289" s="101"/>
      <c r="G289" s="101"/>
      <c r="H289" s="101"/>
      <c r="I289" s="101"/>
      <c r="J289" s="101"/>
      <c r="K289" s="101"/>
      <c r="L289" s="164"/>
      <c r="M289" s="164"/>
      <c r="N289" s="165"/>
      <c r="O289" s="166"/>
      <c r="P289" s="167"/>
      <c r="Q289" s="101"/>
      <c r="R289" s="101"/>
      <c r="S289" s="101"/>
      <c r="T289" s="101"/>
      <c r="U289" s="101"/>
      <c r="V289" s="101"/>
      <c r="W289" s="101"/>
      <c r="X289" s="101"/>
      <c r="Y289" s="101"/>
      <c r="Z289" s="101"/>
    </row>
    <row r="290" spans="1:26" ht="22.5" customHeight="1" x14ac:dyDescent="0.3">
      <c r="A290" s="101"/>
      <c r="B290" s="101"/>
      <c r="C290" s="101"/>
      <c r="D290" s="101"/>
      <c r="E290" s="101"/>
      <c r="F290" s="101"/>
      <c r="G290" s="101"/>
      <c r="H290" s="101"/>
      <c r="I290" s="101"/>
      <c r="J290" s="101"/>
      <c r="K290" s="101"/>
      <c r="L290" s="164"/>
      <c r="M290" s="164"/>
      <c r="N290" s="165"/>
      <c r="O290" s="166"/>
      <c r="P290" s="167"/>
      <c r="Q290" s="101"/>
      <c r="R290" s="101"/>
      <c r="S290" s="101"/>
      <c r="T290" s="101"/>
      <c r="U290" s="101"/>
      <c r="V290" s="101"/>
      <c r="W290" s="101"/>
      <c r="X290" s="101"/>
      <c r="Y290" s="101"/>
      <c r="Z290" s="101"/>
    </row>
    <row r="291" spans="1:26" ht="22.5" customHeight="1" x14ac:dyDescent="0.3">
      <c r="A291" s="101"/>
      <c r="B291" s="101"/>
      <c r="C291" s="101"/>
      <c r="D291" s="101"/>
      <c r="E291" s="101"/>
      <c r="F291" s="101"/>
      <c r="G291" s="101"/>
      <c r="H291" s="101"/>
      <c r="I291" s="101"/>
      <c r="J291" s="101"/>
      <c r="K291" s="101"/>
      <c r="L291" s="164"/>
      <c r="M291" s="164"/>
      <c r="N291" s="165"/>
      <c r="O291" s="166"/>
      <c r="P291" s="167"/>
      <c r="Q291" s="101"/>
      <c r="R291" s="101"/>
      <c r="S291" s="101"/>
      <c r="T291" s="101"/>
      <c r="U291" s="101"/>
      <c r="V291" s="101"/>
      <c r="W291" s="101"/>
      <c r="X291" s="101"/>
      <c r="Y291" s="101"/>
      <c r="Z291" s="101"/>
    </row>
    <row r="292" spans="1:26" ht="22.5" customHeight="1" x14ac:dyDescent="0.3">
      <c r="A292" s="101"/>
      <c r="B292" s="101"/>
      <c r="C292" s="101"/>
      <c r="D292" s="101"/>
      <c r="E292" s="101"/>
      <c r="F292" s="101"/>
      <c r="G292" s="101"/>
      <c r="H292" s="101"/>
      <c r="I292" s="101"/>
      <c r="J292" s="101"/>
      <c r="K292" s="101"/>
      <c r="L292" s="164"/>
      <c r="M292" s="164"/>
      <c r="N292" s="165"/>
      <c r="O292" s="166"/>
      <c r="P292" s="167"/>
      <c r="Q292" s="101"/>
      <c r="R292" s="101"/>
      <c r="S292" s="101"/>
      <c r="T292" s="101"/>
      <c r="U292" s="101"/>
      <c r="V292" s="101"/>
      <c r="W292" s="101"/>
      <c r="X292" s="101"/>
      <c r="Y292" s="101"/>
      <c r="Z292" s="101"/>
    </row>
    <row r="293" spans="1:26" ht="22.5" customHeight="1" x14ac:dyDescent="0.3">
      <c r="A293" s="101"/>
      <c r="B293" s="101"/>
      <c r="C293" s="101"/>
      <c r="D293" s="101"/>
      <c r="E293" s="101"/>
      <c r="F293" s="101"/>
      <c r="G293" s="101"/>
      <c r="H293" s="101"/>
      <c r="I293" s="101"/>
      <c r="J293" s="101"/>
      <c r="K293" s="101"/>
      <c r="L293" s="164"/>
      <c r="M293" s="164"/>
      <c r="N293" s="165"/>
      <c r="O293" s="166"/>
      <c r="P293" s="167"/>
      <c r="Q293" s="101"/>
      <c r="R293" s="101"/>
      <c r="S293" s="101"/>
      <c r="T293" s="101"/>
      <c r="U293" s="101"/>
      <c r="V293" s="101"/>
      <c r="W293" s="101"/>
      <c r="X293" s="101"/>
      <c r="Y293" s="101"/>
      <c r="Z293" s="101"/>
    </row>
    <row r="294" spans="1:26" ht="22.5" customHeight="1" x14ac:dyDescent="0.3">
      <c r="A294" s="101"/>
      <c r="B294" s="101"/>
      <c r="C294" s="101"/>
      <c r="D294" s="101"/>
      <c r="E294" s="101"/>
      <c r="F294" s="101"/>
      <c r="G294" s="101"/>
      <c r="H294" s="101"/>
      <c r="I294" s="101"/>
      <c r="J294" s="101"/>
      <c r="K294" s="101"/>
      <c r="L294" s="164"/>
      <c r="M294" s="164"/>
      <c r="N294" s="165"/>
      <c r="O294" s="166"/>
      <c r="P294" s="167"/>
      <c r="Q294" s="101"/>
      <c r="R294" s="101"/>
      <c r="S294" s="101"/>
      <c r="T294" s="101"/>
      <c r="U294" s="101"/>
      <c r="V294" s="101"/>
      <c r="W294" s="101"/>
      <c r="X294" s="101"/>
      <c r="Y294" s="101"/>
      <c r="Z294" s="101"/>
    </row>
    <row r="295" spans="1:26" ht="22.5" customHeight="1" x14ac:dyDescent="0.3">
      <c r="A295" s="101"/>
      <c r="B295" s="101"/>
      <c r="C295" s="101"/>
      <c r="D295" s="101"/>
      <c r="E295" s="101"/>
      <c r="F295" s="101"/>
      <c r="G295" s="101"/>
      <c r="H295" s="101"/>
      <c r="I295" s="101"/>
      <c r="J295" s="101"/>
      <c r="K295" s="101"/>
      <c r="L295" s="164"/>
      <c r="M295" s="164"/>
      <c r="N295" s="165"/>
      <c r="O295" s="166"/>
      <c r="P295" s="167"/>
      <c r="Q295" s="101"/>
      <c r="R295" s="101"/>
      <c r="S295" s="101"/>
      <c r="T295" s="101"/>
      <c r="U295" s="101"/>
      <c r="V295" s="101"/>
      <c r="W295" s="101"/>
      <c r="X295" s="101"/>
      <c r="Y295" s="101"/>
      <c r="Z295" s="101"/>
    </row>
    <row r="296" spans="1:26" ht="22.5" customHeight="1" x14ac:dyDescent="0.3">
      <c r="A296" s="101"/>
      <c r="B296" s="101"/>
      <c r="C296" s="101"/>
      <c r="D296" s="101"/>
      <c r="E296" s="101"/>
      <c r="F296" s="101"/>
      <c r="G296" s="101"/>
      <c r="H296" s="101"/>
      <c r="I296" s="101"/>
      <c r="J296" s="101"/>
      <c r="K296" s="101"/>
      <c r="L296" s="164"/>
      <c r="M296" s="164"/>
      <c r="N296" s="165"/>
      <c r="O296" s="166"/>
      <c r="P296" s="167"/>
      <c r="Q296" s="101"/>
      <c r="R296" s="101"/>
      <c r="S296" s="101"/>
      <c r="T296" s="101"/>
      <c r="U296" s="101"/>
      <c r="V296" s="101"/>
      <c r="W296" s="101"/>
      <c r="X296" s="101"/>
      <c r="Y296" s="101"/>
      <c r="Z296" s="101"/>
    </row>
    <row r="297" spans="1:26" ht="22.5" customHeight="1" x14ac:dyDescent="0.3">
      <c r="A297" s="101"/>
      <c r="B297" s="101"/>
      <c r="C297" s="101"/>
      <c r="D297" s="101"/>
      <c r="E297" s="101"/>
      <c r="F297" s="101"/>
      <c r="G297" s="101"/>
      <c r="H297" s="101"/>
      <c r="I297" s="101"/>
      <c r="J297" s="101"/>
      <c r="K297" s="101"/>
      <c r="L297" s="164"/>
      <c r="M297" s="164"/>
      <c r="N297" s="165"/>
      <c r="O297" s="166"/>
      <c r="P297" s="167"/>
      <c r="Q297" s="101"/>
      <c r="R297" s="101"/>
      <c r="S297" s="101"/>
      <c r="T297" s="101"/>
      <c r="U297" s="101"/>
      <c r="V297" s="101"/>
      <c r="W297" s="101"/>
      <c r="X297" s="101"/>
      <c r="Y297" s="101"/>
      <c r="Z297" s="101"/>
    </row>
    <row r="298" spans="1:26" ht="22.5" customHeight="1" x14ac:dyDescent="0.3">
      <c r="A298" s="101"/>
      <c r="B298" s="101"/>
      <c r="C298" s="101"/>
      <c r="D298" s="101"/>
      <c r="E298" s="101"/>
      <c r="F298" s="101"/>
      <c r="G298" s="101"/>
      <c r="H298" s="101"/>
      <c r="I298" s="101"/>
      <c r="J298" s="101"/>
      <c r="K298" s="101"/>
      <c r="L298" s="164"/>
      <c r="M298" s="164"/>
      <c r="N298" s="165"/>
      <c r="O298" s="166"/>
      <c r="P298" s="167"/>
      <c r="Q298" s="101"/>
      <c r="R298" s="101"/>
      <c r="S298" s="101"/>
      <c r="T298" s="101"/>
      <c r="U298" s="101"/>
      <c r="V298" s="101"/>
      <c r="W298" s="101"/>
      <c r="X298" s="101"/>
      <c r="Y298" s="101"/>
      <c r="Z298" s="101"/>
    </row>
    <row r="299" spans="1:26" ht="22.5" customHeight="1" x14ac:dyDescent="0.3">
      <c r="A299" s="101"/>
      <c r="B299" s="101"/>
      <c r="C299" s="101"/>
      <c r="D299" s="101"/>
      <c r="E299" s="101"/>
      <c r="F299" s="101"/>
      <c r="G299" s="101"/>
      <c r="H299" s="101"/>
      <c r="I299" s="101"/>
      <c r="J299" s="101"/>
      <c r="K299" s="101"/>
      <c r="L299" s="164"/>
      <c r="M299" s="164"/>
      <c r="N299" s="165"/>
      <c r="O299" s="166"/>
      <c r="P299" s="167"/>
      <c r="Q299" s="101"/>
      <c r="R299" s="101"/>
      <c r="S299" s="101"/>
      <c r="T299" s="101"/>
      <c r="U299" s="101"/>
      <c r="V299" s="101"/>
      <c r="W299" s="101"/>
      <c r="X299" s="101"/>
      <c r="Y299" s="101"/>
      <c r="Z299" s="101"/>
    </row>
    <row r="300" spans="1:26" ht="22.5" customHeight="1" x14ac:dyDescent="0.3">
      <c r="A300" s="101"/>
      <c r="B300" s="101"/>
      <c r="C300" s="101"/>
      <c r="D300" s="101"/>
      <c r="E300" s="101"/>
      <c r="F300" s="101"/>
      <c r="G300" s="101"/>
      <c r="H300" s="101"/>
      <c r="I300" s="101"/>
      <c r="J300" s="101"/>
      <c r="K300" s="101"/>
      <c r="L300" s="164"/>
      <c r="M300" s="164"/>
      <c r="N300" s="165"/>
      <c r="O300" s="166"/>
      <c r="P300" s="167"/>
      <c r="Q300" s="101"/>
      <c r="R300" s="101"/>
      <c r="S300" s="101"/>
      <c r="T300" s="101"/>
      <c r="U300" s="101"/>
      <c r="V300" s="101"/>
      <c r="W300" s="101"/>
      <c r="X300" s="101"/>
      <c r="Y300" s="101"/>
      <c r="Z300" s="101"/>
    </row>
    <row r="301" spans="1:26" ht="22.5" customHeight="1" x14ac:dyDescent="0.3">
      <c r="A301" s="101"/>
      <c r="B301" s="101"/>
      <c r="C301" s="101"/>
      <c r="D301" s="101"/>
      <c r="E301" s="101"/>
      <c r="F301" s="101"/>
      <c r="G301" s="101"/>
      <c r="H301" s="101"/>
      <c r="I301" s="101"/>
      <c r="J301" s="101"/>
      <c r="K301" s="101"/>
      <c r="L301" s="164"/>
      <c r="M301" s="164"/>
      <c r="N301" s="165"/>
      <c r="O301" s="166"/>
      <c r="P301" s="167"/>
      <c r="Q301" s="101"/>
      <c r="R301" s="101"/>
      <c r="S301" s="101"/>
      <c r="T301" s="101"/>
      <c r="U301" s="101"/>
      <c r="V301" s="101"/>
      <c r="W301" s="101"/>
      <c r="X301" s="101"/>
      <c r="Y301" s="101"/>
      <c r="Z301" s="101"/>
    </row>
    <row r="302" spans="1:26" ht="22.5" customHeight="1" x14ac:dyDescent="0.3">
      <c r="A302" s="101"/>
      <c r="B302" s="101"/>
      <c r="C302" s="101"/>
      <c r="D302" s="101"/>
      <c r="E302" s="101"/>
      <c r="F302" s="101"/>
      <c r="G302" s="101"/>
      <c r="H302" s="101"/>
      <c r="I302" s="101"/>
      <c r="J302" s="101"/>
      <c r="K302" s="101"/>
      <c r="L302" s="164"/>
      <c r="M302" s="164"/>
      <c r="N302" s="165"/>
      <c r="O302" s="166"/>
      <c r="P302" s="167"/>
      <c r="Q302" s="101"/>
      <c r="R302" s="101"/>
      <c r="S302" s="101"/>
      <c r="T302" s="101"/>
      <c r="U302" s="101"/>
      <c r="V302" s="101"/>
      <c r="W302" s="101"/>
      <c r="X302" s="101"/>
      <c r="Y302" s="101"/>
      <c r="Z302" s="101"/>
    </row>
    <row r="303" spans="1:26" ht="22.5" customHeight="1" x14ac:dyDescent="0.3">
      <c r="A303" s="101"/>
      <c r="B303" s="101"/>
      <c r="C303" s="101"/>
      <c r="D303" s="101"/>
      <c r="E303" s="101"/>
      <c r="F303" s="101"/>
      <c r="G303" s="101"/>
      <c r="H303" s="101"/>
      <c r="I303" s="101"/>
      <c r="J303" s="101"/>
      <c r="K303" s="101"/>
      <c r="L303" s="164"/>
      <c r="M303" s="164"/>
      <c r="N303" s="165"/>
      <c r="O303" s="166"/>
      <c r="P303" s="167"/>
      <c r="Q303" s="101"/>
      <c r="R303" s="101"/>
      <c r="S303" s="101"/>
      <c r="T303" s="101"/>
      <c r="U303" s="101"/>
      <c r="V303" s="101"/>
      <c r="W303" s="101"/>
      <c r="X303" s="101"/>
      <c r="Y303" s="101"/>
      <c r="Z303" s="101"/>
    </row>
    <row r="304" spans="1:26" ht="22.5" customHeight="1" x14ac:dyDescent="0.3">
      <c r="A304" s="101"/>
      <c r="B304" s="101"/>
      <c r="C304" s="101"/>
      <c r="D304" s="101"/>
      <c r="E304" s="101"/>
      <c r="F304" s="101"/>
      <c r="G304" s="101"/>
      <c r="H304" s="101"/>
      <c r="I304" s="101"/>
      <c r="J304" s="101"/>
      <c r="K304" s="101"/>
      <c r="L304" s="164"/>
      <c r="M304" s="164"/>
      <c r="N304" s="165"/>
      <c r="O304" s="166"/>
      <c r="P304" s="167"/>
      <c r="Q304" s="101"/>
      <c r="R304" s="101"/>
      <c r="S304" s="101"/>
      <c r="T304" s="101"/>
      <c r="U304" s="101"/>
      <c r="V304" s="101"/>
      <c r="W304" s="101"/>
      <c r="X304" s="101"/>
      <c r="Y304" s="101"/>
      <c r="Z304" s="101"/>
    </row>
    <row r="305" spans="1:26" ht="22.5" customHeight="1" x14ac:dyDescent="0.3">
      <c r="A305" s="101"/>
      <c r="B305" s="101"/>
      <c r="C305" s="101"/>
      <c r="D305" s="101"/>
      <c r="E305" s="101"/>
      <c r="F305" s="101"/>
      <c r="G305" s="101"/>
      <c r="H305" s="101"/>
      <c r="I305" s="101"/>
      <c r="J305" s="101"/>
      <c r="K305" s="101"/>
      <c r="L305" s="164"/>
      <c r="M305" s="164"/>
      <c r="N305" s="165"/>
      <c r="O305" s="166"/>
      <c r="P305" s="167"/>
      <c r="Q305" s="101"/>
      <c r="R305" s="101"/>
      <c r="S305" s="101"/>
      <c r="T305" s="101"/>
      <c r="U305" s="101"/>
      <c r="V305" s="101"/>
      <c r="W305" s="101"/>
      <c r="X305" s="101"/>
      <c r="Y305" s="101"/>
      <c r="Z305" s="101"/>
    </row>
    <row r="306" spans="1:26" ht="22.5" customHeight="1" x14ac:dyDescent="0.3">
      <c r="A306" s="101"/>
      <c r="B306" s="101"/>
      <c r="C306" s="101"/>
      <c r="D306" s="101"/>
      <c r="E306" s="101"/>
      <c r="F306" s="101"/>
      <c r="G306" s="101"/>
      <c r="H306" s="101"/>
      <c r="I306" s="101"/>
      <c r="J306" s="101"/>
      <c r="K306" s="101"/>
      <c r="L306" s="164"/>
      <c r="M306" s="164"/>
      <c r="N306" s="165"/>
      <c r="O306" s="166"/>
      <c r="P306" s="167"/>
      <c r="Q306" s="101"/>
      <c r="R306" s="101"/>
      <c r="S306" s="101"/>
      <c r="T306" s="101"/>
      <c r="U306" s="101"/>
      <c r="V306" s="101"/>
      <c r="W306" s="101"/>
      <c r="X306" s="101"/>
      <c r="Y306" s="101"/>
      <c r="Z306" s="101"/>
    </row>
    <row r="307" spans="1:26" ht="22.5" customHeight="1" x14ac:dyDescent="0.3">
      <c r="A307" s="101"/>
      <c r="B307" s="101"/>
      <c r="C307" s="101"/>
      <c r="D307" s="101"/>
      <c r="E307" s="101"/>
      <c r="F307" s="101"/>
      <c r="G307" s="101"/>
      <c r="H307" s="101"/>
      <c r="I307" s="101"/>
      <c r="J307" s="101"/>
      <c r="K307" s="101"/>
      <c r="L307" s="164"/>
      <c r="M307" s="164"/>
      <c r="N307" s="165"/>
      <c r="O307" s="166"/>
      <c r="P307" s="167"/>
      <c r="Q307" s="101"/>
      <c r="R307" s="101"/>
      <c r="S307" s="101"/>
      <c r="T307" s="101"/>
      <c r="U307" s="101"/>
      <c r="V307" s="101"/>
      <c r="W307" s="101"/>
      <c r="X307" s="101"/>
      <c r="Y307" s="101"/>
      <c r="Z307" s="101"/>
    </row>
    <row r="308" spans="1:26" ht="22.5" customHeight="1" x14ac:dyDescent="0.3">
      <c r="A308" s="101"/>
      <c r="B308" s="101"/>
      <c r="C308" s="101"/>
      <c r="D308" s="101"/>
      <c r="E308" s="101"/>
      <c r="F308" s="101"/>
      <c r="G308" s="101"/>
      <c r="H308" s="101"/>
      <c r="I308" s="101"/>
      <c r="J308" s="101"/>
      <c r="K308" s="101"/>
      <c r="L308" s="164"/>
      <c r="M308" s="164"/>
      <c r="N308" s="165"/>
      <c r="O308" s="166"/>
      <c r="P308" s="167"/>
      <c r="Q308" s="101"/>
      <c r="R308" s="101"/>
      <c r="S308" s="101"/>
      <c r="T308" s="101"/>
      <c r="U308" s="101"/>
      <c r="V308" s="101"/>
      <c r="W308" s="101"/>
      <c r="X308" s="101"/>
      <c r="Y308" s="101"/>
      <c r="Z308" s="101"/>
    </row>
    <row r="309" spans="1:26" ht="22.5" customHeight="1" x14ac:dyDescent="0.3">
      <c r="A309" s="101"/>
      <c r="B309" s="101"/>
      <c r="C309" s="101"/>
      <c r="D309" s="101"/>
      <c r="E309" s="101"/>
      <c r="F309" s="101"/>
      <c r="G309" s="101"/>
      <c r="H309" s="101"/>
      <c r="I309" s="101"/>
      <c r="J309" s="101"/>
      <c r="K309" s="101"/>
      <c r="L309" s="164"/>
      <c r="M309" s="164"/>
      <c r="N309" s="165"/>
      <c r="O309" s="166"/>
      <c r="P309" s="167"/>
      <c r="Q309" s="101"/>
      <c r="R309" s="101"/>
      <c r="S309" s="101"/>
      <c r="T309" s="101"/>
      <c r="U309" s="101"/>
      <c r="V309" s="101"/>
      <c r="W309" s="101"/>
      <c r="X309" s="101"/>
      <c r="Y309" s="101"/>
      <c r="Z309" s="101"/>
    </row>
    <row r="310" spans="1:26" ht="22.5" customHeight="1" x14ac:dyDescent="0.3">
      <c r="A310" s="101"/>
      <c r="B310" s="101"/>
      <c r="C310" s="101"/>
      <c r="D310" s="101"/>
      <c r="E310" s="101"/>
      <c r="F310" s="101"/>
      <c r="G310" s="101"/>
      <c r="H310" s="101"/>
      <c r="I310" s="101"/>
      <c r="J310" s="101"/>
      <c r="K310" s="101"/>
      <c r="L310" s="164"/>
      <c r="M310" s="164"/>
      <c r="N310" s="165"/>
      <c r="O310" s="166"/>
      <c r="P310" s="167"/>
      <c r="Q310" s="101"/>
      <c r="R310" s="101"/>
      <c r="S310" s="101"/>
      <c r="T310" s="101"/>
      <c r="U310" s="101"/>
      <c r="V310" s="101"/>
      <c r="W310" s="101"/>
      <c r="X310" s="101"/>
      <c r="Y310" s="101"/>
      <c r="Z310" s="101"/>
    </row>
    <row r="311" spans="1:26" ht="22.5" customHeight="1" x14ac:dyDescent="0.3">
      <c r="A311" s="101"/>
      <c r="B311" s="101"/>
      <c r="C311" s="101"/>
      <c r="D311" s="101"/>
      <c r="E311" s="101"/>
      <c r="F311" s="101"/>
      <c r="G311" s="101"/>
      <c r="H311" s="101"/>
      <c r="I311" s="101"/>
      <c r="J311" s="101"/>
      <c r="K311" s="101"/>
      <c r="L311" s="164"/>
      <c r="M311" s="164"/>
      <c r="N311" s="165"/>
      <c r="O311" s="166"/>
      <c r="P311" s="167"/>
      <c r="Q311" s="101"/>
      <c r="R311" s="101"/>
      <c r="S311" s="101"/>
      <c r="T311" s="101"/>
      <c r="U311" s="101"/>
      <c r="V311" s="101"/>
      <c r="W311" s="101"/>
      <c r="X311" s="101"/>
      <c r="Y311" s="101"/>
      <c r="Z311" s="101"/>
    </row>
    <row r="312" spans="1:26" ht="22.5" customHeight="1" x14ac:dyDescent="0.3">
      <c r="A312" s="101"/>
      <c r="B312" s="101"/>
      <c r="C312" s="101"/>
      <c r="D312" s="101"/>
      <c r="E312" s="101"/>
      <c r="F312" s="101"/>
      <c r="G312" s="101"/>
      <c r="H312" s="101"/>
      <c r="I312" s="101"/>
      <c r="J312" s="101"/>
      <c r="K312" s="101"/>
      <c r="L312" s="164"/>
      <c r="M312" s="164"/>
      <c r="N312" s="165"/>
      <c r="O312" s="166"/>
      <c r="P312" s="167"/>
      <c r="Q312" s="101"/>
      <c r="R312" s="101"/>
      <c r="S312" s="101"/>
      <c r="T312" s="101"/>
      <c r="U312" s="101"/>
      <c r="V312" s="101"/>
      <c r="W312" s="101"/>
      <c r="X312" s="101"/>
      <c r="Y312" s="101"/>
      <c r="Z312" s="101"/>
    </row>
    <row r="313" spans="1:26" ht="22.5" customHeight="1" x14ac:dyDescent="0.3">
      <c r="A313" s="101"/>
      <c r="B313" s="101"/>
      <c r="C313" s="101"/>
      <c r="D313" s="101"/>
      <c r="E313" s="101"/>
      <c r="F313" s="101"/>
      <c r="G313" s="101"/>
      <c r="H313" s="101"/>
      <c r="I313" s="101"/>
      <c r="J313" s="101"/>
      <c r="K313" s="101"/>
      <c r="L313" s="164"/>
      <c r="M313" s="164"/>
      <c r="N313" s="165"/>
      <c r="O313" s="166"/>
      <c r="P313" s="167"/>
      <c r="Q313" s="101"/>
      <c r="R313" s="101"/>
      <c r="S313" s="101"/>
      <c r="T313" s="101"/>
      <c r="U313" s="101"/>
      <c r="V313" s="101"/>
      <c r="W313" s="101"/>
      <c r="X313" s="101"/>
      <c r="Y313" s="101"/>
      <c r="Z313" s="101"/>
    </row>
    <row r="314" spans="1:26" ht="22.5" customHeight="1" x14ac:dyDescent="0.3">
      <c r="A314" s="101"/>
      <c r="B314" s="101"/>
      <c r="C314" s="101"/>
      <c r="D314" s="101"/>
      <c r="E314" s="101"/>
      <c r="F314" s="101"/>
      <c r="G314" s="101"/>
      <c r="H314" s="101"/>
      <c r="I314" s="101"/>
      <c r="J314" s="101"/>
      <c r="K314" s="101"/>
      <c r="L314" s="164"/>
      <c r="M314" s="164"/>
      <c r="N314" s="165"/>
      <c r="O314" s="166"/>
      <c r="P314" s="167"/>
      <c r="Q314" s="101"/>
      <c r="R314" s="101"/>
      <c r="S314" s="101"/>
      <c r="T314" s="101"/>
      <c r="U314" s="101"/>
      <c r="V314" s="101"/>
      <c r="W314" s="101"/>
      <c r="X314" s="101"/>
      <c r="Y314" s="101"/>
      <c r="Z314" s="101"/>
    </row>
    <row r="315" spans="1:26" ht="22.5" customHeight="1" x14ac:dyDescent="0.3">
      <c r="A315" s="101"/>
      <c r="B315" s="101"/>
      <c r="C315" s="101"/>
      <c r="D315" s="101"/>
      <c r="E315" s="101"/>
      <c r="F315" s="101"/>
      <c r="G315" s="101"/>
      <c r="H315" s="101"/>
      <c r="I315" s="101"/>
      <c r="J315" s="101"/>
      <c r="K315" s="101"/>
      <c r="L315" s="164"/>
      <c r="M315" s="164"/>
      <c r="N315" s="165"/>
      <c r="O315" s="166"/>
      <c r="P315" s="167"/>
      <c r="Q315" s="101"/>
      <c r="R315" s="101"/>
      <c r="S315" s="101"/>
      <c r="T315" s="101"/>
      <c r="U315" s="101"/>
      <c r="V315" s="101"/>
      <c r="W315" s="101"/>
      <c r="X315" s="101"/>
      <c r="Y315" s="101"/>
      <c r="Z315" s="101"/>
    </row>
    <row r="316" spans="1:26" ht="22.5" customHeight="1" x14ac:dyDescent="0.3">
      <c r="A316" s="101"/>
      <c r="B316" s="101"/>
      <c r="C316" s="101"/>
      <c r="D316" s="101"/>
      <c r="E316" s="101"/>
      <c r="F316" s="101"/>
      <c r="G316" s="101"/>
      <c r="H316" s="101"/>
      <c r="I316" s="101"/>
      <c r="J316" s="101"/>
      <c r="K316" s="101"/>
      <c r="L316" s="164"/>
      <c r="M316" s="164"/>
      <c r="N316" s="165"/>
      <c r="O316" s="166"/>
      <c r="P316" s="167"/>
      <c r="Q316" s="101"/>
      <c r="R316" s="101"/>
      <c r="S316" s="101"/>
      <c r="T316" s="101"/>
      <c r="U316" s="101"/>
      <c r="V316" s="101"/>
      <c r="W316" s="101"/>
      <c r="X316" s="101"/>
      <c r="Y316" s="101"/>
      <c r="Z316" s="101"/>
    </row>
    <row r="317" spans="1:26" ht="22.5" customHeight="1" x14ac:dyDescent="0.3">
      <c r="A317" s="101"/>
      <c r="B317" s="101"/>
      <c r="C317" s="101"/>
      <c r="D317" s="101"/>
      <c r="E317" s="101"/>
      <c r="F317" s="101"/>
      <c r="G317" s="101"/>
      <c r="H317" s="101"/>
      <c r="I317" s="101"/>
      <c r="J317" s="101"/>
      <c r="K317" s="101"/>
      <c r="L317" s="164"/>
      <c r="M317" s="164"/>
      <c r="N317" s="165"/>
      <c r="O317" s="166"/>
      <c r="P317" s="167"/>
      <c r="Q317" s="101"/>
      <c r="R317" s="101"/>
      <c r="S317" s="101"/>
      <c r="T317" s="101"/>
      <c r="U317" s="101"/>
      <c r="V317" s="101"/>
      <c r="W317" s="101"/>
      <c r="X317" s="101"/>
      <c r="Y317" s="101"/>
      <c r="Z317" s="101"/>
    </row>
    <row r="318" spans="1:26" ht="22.5" customHeight="1" x14ac:dyDescent="0.3">
      <c r="A318" s="101"/>
      <c r="B318" s="101"/>
      <c r="C318" s="101"/>
      <c r="D318" s="101"/>
      <c r="E318" s="101"/>
      <c r="F318" s="101"/>
      <c r="G318" s="101"/>
      <c r="H318" s="101"/>
      <c r="I318" s="101"/>
      <c r="J318" s="101"/>
      <c r="K318" s="101"/>
      <c r="L318" s="164"/>
      <c r="M318" s="164"/>
      <c r="N318" s="165"/>
      <c r="O318" s="166"/>
      <c r="P318" s="167"/>
      <c r="Q318" s="101"/>
      <c r="R318" s="101"/>
      <c r="S318" s="101"/>
      <c r="T318" s="101"/>
      <c r="U318" s="101"/>
      <c r="V318" s="101"/>
      <c r="W318" s="101"/>
      <c r="X318" s="101"/>
      <c r="Y318" s="101"/>
      <c r="Z318" s="101"/>
    </row>
    <row r="319" spans="1:26" ht="22.5" customHeight="1" x14ac:dyDescent="0.3">
      <c r="A319" s="101"/>
      <c r="B319" s="101"/>
      <c r="C319" s="101"/>
      <c r="D319" s="101"/>
      <c r="E319" s="101"/>
      <c r="F319" s="101"/>
      <c r="G319" s="101"/>
      <c r="H319" s="101"/>
      <c r="I319" s="101"/>
      <c r="J319" s="101"/>
      <c r="K319" s="101"/>
      <c r="L319" s="164"/>
      <c r="M319" s="164"/>
      <c r="N319" s="165"/>
      <c r="O319" s="166"/>
      <c r="P319" s="167"/>
      <c r="Q319" s="101"/>
      <c r="R319" s="101"/>
      <c r="S319" s="101"/>
      <c r="T319" s="101"/>
      <c r="U319" s="101"/>
      <c r="V319" s="101"/>
      <c r="W319" s="101"/>
      <c r="X319" s="101"/>
      <c r="Y319" s="101"/>
      <c r="Z319" s="101"/>
    </row>
    <row r="320" spans="1:26" ht="22.5" customHeight="1" x14ac:dyDescent="0.3">
      <c r="A320" s="101"/>
      <c r="B320" s="101"/>
      <c r="C320" s="101"/>
      <c r="D320" s="101"/>
      <c r="E320" s="101"/>
      <c r="F320" s="101"/>
      <c r="G320" s="101"/>
      <c r="H320" s="101"/>
      <c r="I320" s="101"/>
      <c r="J320" s="101"/>
      <c r="K320" s="101"/>
      <c r="L320" s="164"/>
      <c r="M320" s="164"/>
      <c r="N320" s="165"/>
      <c r="O320" s="166"/>
      <c r="P320" s="167"/>
      <c r="Q320" s="101"/>
      <c r="R320" s="101"/>
      <c r="S320" s="101"/>
      <c r="T320" s="101"/>
      <c r="U320" s="101"/>
      <c r="V320" s="101"/>
      <c r="W320" s="101"/>
      <c r="X320" s="101"/>
      <c r="Y320" s="101"/>
      <c r="Z320" s="101"/>
    </row>
    <row r="321" spans="1:26" ht="22.5" customHeight="1" x14ac:dyDescent="0.3">
      <c r="A321" s="101"/>
      <c r="B321" s="101"/>
      <c r="C321" s="101"/>
      <c r="D321" s="101"/>
      <c r="E321" s="101"/>
      <c r="F321" s="101"/>
      <c r="G321" s="101"/>
      <c r="H321" s="101"/>
      <c r="I321" s="101"/>
      <c r="J321" s="101"/>
      <c r="K321" s="101"/>
      <c r="L321" s="164"/>
      <c r="M321" s="164"/>
      <c r="N321" s="165"/>
      <c r="O321" s="166"/>
      <c r="P321" s="167"/>
      <c r="Q321" s="101"/>
      <c r="R321" s="101"/>
      <c r="S321" s="101"/>
      <c r="T321" s="101"/>
      <c r="U321" s="101"/>
      <c r="V321" s="101"/>
      <c r="W321" s="101"/>
      <c r="X321" s="101"/>
      <c r="Y321" s="101"/>
      <c r="Z321" s="101"/>
    </row>
    <row r="322" spans="1:26" ht="22.5" customHeight="1" x14ac:dyDescent="0.3">
      <c r="A322" s="101"/>
      <c r="B322" s="101"/>
      <c r="C322" s="101"/>
      <c r="D322" s="101"/>
      <c r="E322" s="101"/>
      <c r="F322" s="101"/>
      <c r="G322" s="101"/>
      <c r="H322" s="101"/>
      <c r="I322" s="101"/>
      <c r="J322" s="101"/>
      <c r="K322" s="101"/>
      <c r="L322" s="164"/>
      <c r="M322" s="164"/>
      <c r="N322" s="165"/>
      <c r="O322" s="166"/>
      <c r="P322" s="167"/>
      <c r="Q322" s="101"/>
      <c r="R322" s="101"/>
      <c r="S322" s="101"/>
      <c r="T322" s="101"/>
      <c r="U322" s="101"/>
      <c r="V322" s="101"/>
      <c r="W322" s="101"/>
      <c r="X322" s="101"/>
      <c r="Y322" s="101"/>
      <c r="Z322" s="101"/>
    </row>
    <row r="323" spans="1:26" ht="22.5" customHeight="1" x14ac:dyDescent="0.3">
      <c r="A323" s="101"/>
      <c r="B323" s="101"/>
      <c r="C323" s="101"/>
      <c r="D323" s="101"/>
      <c r="E323" s="101"/>
      <c r="F323" s="101"/>
      <c r="G323" s="101"/>
      <c r="H323" s="101"/>
      <c r="I323" s="101"/>
      <c r="J323" s="101"/>
      <c r="K323" s="101"/>
      <c r="L323" s="164"/>
      <c r="M323" s="164"/>
      <c r="N323" s="165"/>
      <c r="O323" s="166"/>
      <c r="P323" s="167"/>
      <c r="Q323" s="101"/>
      <c r="R323" s="101"/>
      <c r="S323" s="101"/>
      <c r="T323" s="101"/>
      <c r="U323" s="101"/>
      <c r="V323" s="101"/>
      <c r="W323" s="101"/>
      <c r="X323" s="101"/>
      <c r="Y323" s="101"/>
      <c r="Z323" s="101"/>
    </row>
    <row r="324" spans="1:26" ht="22.5" customHeight="1" x14ac:dyDescent="0.3">
      <c r="A324" s="101"/>
      <c r="B324" s="101"/>
      <c r="C324" s="101"/>
      <c r="D324" s="101"/>
      <c r="E324" s="101"/>
      <c r="F324" s="101"/>
      <c r="G324" s="101"/>
      <c r="H324" s="101"/>
      <c r="I324" s="101"/>
      <c r="J324" s="101"/>
      <c r="K324" s="101"/>
      <c r="L324" s="164"/>
      <c r="M324" s="164"/>
      <c r="N324" s="165"/>
      <c r="O324" s="166"/>
      <c r="P324" s="167"/>
      <c r="Q324" s="101"/>
      <c r="R324" s="101"/>
      <c r="S324" s="101"/>
      <c r="T324" s="101"/>
      <c r="U324" s="101"/>
      <c r="V324" s="101"/>
      <c r="W324" s="101"/>
      <c r="X324" s="101"/>
      <c r="Y324" s="101"/>
      <c r="Z324" s="101"/>
    </row>
    <row r="325" spans="1:26" ht="22.5" customHeight="1" x14ac:dyDescent="0.3">
      <c r="A325" s="101"/>
      <c r="B325" s="101"/>
      <c r="C325" s="101"/>
      <c r="D325" s="101"/>
      <c r="E325" s="101"/>
      <c r="F325" s="101"/>
      <c r="G325" s="101"/>
      <c r="H325" s="101"/>
      <c r="I325" s="101"/>
      <c r="J325" s="101"/>
      <c r="K325" s="101"/>
      <c r="L325" s="164"/>
      <c r="M325" s="164"/>
      <c r="N325" s="165"/>
      <c r="O325" s="166"/>
      <c r="P325" s="167"/>
      <c r="Q325" s="101"/>
      <c r="R325" s="101"/>
      <c r="S325" s="101"/>
      <c r="T325" s="101"/>
      <c r="U325" s="101"/>
      <c r="V325" s="101"/>
      <c r="W325" s="101"/>
      <c r="X325" s="101"/>
      <c r="Y325" s="101"/>
      <c r="Z325" s="101"/>
    </row>
    <row r="326" spans="1:26" ht="22.5" customHeight="1" x14ac:dyDescent="0.3">
      <c r="A326" s="101"/>
      <c r="B326" s="101"/>
      <c r="C326" s="101"/>
      <c r="D326" s="101"/>
      <c r="E326" s="101"/>
      <c r="F326" s="101"/>
      <c r="G326" s="101"/>
      <c r="H326" s="101"/>
      <c r="I326" s="101"/>
      <c r="J326" s="101"/>
      <c r="K326" s="101"/>
      <c r="L326" s="164"/>
      <c r="M326" s="164"/>
      <c r="N326" s="165"/>
      <c r="O326" s="166"/>
      <c r="P326" s="167"/>
      <c r="Q326" s="101"/>
      <c r="R326" s="101"/>
      <c r="S326" s="101"/>
      <c r="T326" s="101"/>
      <c r="U326" s="101"/>
      <c r="V326" s="101"/>
      <c r="W326" s="101"/>
      <c r="X326" s="101"/>
      <c r="Y326" s="101"/>
      <c r="Z326" s="101"/>
    </row>
    <row r="327" spans="1:26" ht="22.5" customHeight="1" x14ac:dyDescent="0.3">
      <c r="A327" s="101"/>
      <c r="B327" s="101"/>
      <c r="C327" s="101"/>
      <c r="D327" s="101"/>
      <c r="E327" s="101"/>
      <c r="F327" s="101"/>
      <c r="G327" s="101"/>
      <c r="H327" s="101"/>
      <c r="I327" s="101"/>
      <c r="J327" s="101"/>
      <c r="K327" s="101"/>
      <c r="L327" s="164"/>
      <c r="M327" s="164"/>
      <c r="N327" s="165"/>
      <c r="O327" s="166"/>
      <c r="P327" s="167"/>
      <c r="Q327" s="101"/>
      <c r="R327" s="101"/>
      <c r="S327" s="101"/>
      <c r="T327" s="101"/>
      <c r="U327" s="101"/>
      <c r="V327" s="101"/>
      <c r="W327" s="101"/>
      <c r="X327" s="101"/>
      <c r="Y327" s="101"/>
      <c r="Z327" s="101"/>
    </row>
    <row r="328" spans="1:26" ht="22.5" customHeight="1" x14ac:dyDescent="0.3">
      <c r="A328" s="101"/>
      <c r="B328" s="101"/>
      <c r="C328" s="101"/>
      <c r="D328" s="101"/>
      <c r="E328" s="101"/>
      <c r="F328" s="101"/>
      <c r="G328" s="101"/>
      <c r="H328" s="101"/>
      <c r="I328" s="101"/>
      <c r="J328" s="101"/>
      <c r="K328" s="101"/>
      <c r="L328" s="164"/>
      <c r="M328" s="164"/>
      <c r="N328" s="165"/>
      <c r="O328" s="166"/>
      <c r="P328" s="167"/>
      <c r="Q328" s="101"/>
      <c r="R328" s="101"/>
      <c r="S328" s="101"/>
      <c r="T328" s="101"/>
      <c r="U328" s="101"/>
      <c r="V328" s="101"/>
      <c r="W328" s="101"/>
      <c r="X328" s="101"/>
      <c r="Y328" s="101"/>
      <c r="Z328" s="101"/>
    </row>
    <row r="329" spans="1:26" ht="22.5" customHeight="1" x14ac:dyDescent="0.3">
      <c r="A329" s="101"/>
      <c r="B329" s="101"/>
      <c r="C329" s="101"/>
      <c r="D329" s="101"/>
      <c r="E329" s="101"/>
      <c r="F329" s="101"/>
      <c r="G329" s="101"/>
      <c r="H329" s="101"/>
      <c r="I329" s="101"/>
      <c r="J329" s="101"/>
      <c r="K329" s="101"/>
      <c r="L329" s="164"/>
      <c r="M329" s="164"/>
      <c r="N329" s="165"/>
      <c r="O329" s="166"/>
      <c r="P329" s="167"/>
      <c r="Q329" s="101"/>
      <c r="R329" s="101"/>
      <c r="S329" s="101"/>
      <c r="T329" s="101"/>
      <c r="U329" s="101"/>
      <c r="V329" s="101"/>
      <c r="W329" s="101"/>
      <c r="X329" s="101"/>
      <c r="Y329" s="101"/>
      <c r="Z329" s="101"/>
    </row>
    <row r="330" spans="1:26" ht="22.5" customHeight="1" x14ac:dyDescent="0.3">
      <c r="A330" s="101"/>
      <c r="B330" s="101"/>
      <c r="C330" s="101"/>
      <c r="D330" s="101"/>
      <c r="E330" s="101"/>
      <c r="F330" s="101"/>
      <c r="G330" s="101"/>
      <c r="H330" s="101"/>
      <c r="I330" s="101"/>
      <c r="J330" s="101"/>
      <c r="K330" s="101"/>
      <c r="L330" s="164"/>
      <c r="M330" s="164"/>
      <c r="N330" s="165"/>
      <c r="O330" s="166"/>
      <c r="P330" s="167"/>
      <c r="Q330" s="101"/>
      <c r="R330" s="101"/>
      <c r="S330" s="101"/>
      <c r="T330" s="101"/>
      <c r="U330" s="101"/>
      <c r="V330" s="101"/>
      <c r="W330" s="101"/>
      <c r="X330" s="101"/>
      <c r="Y330" s="101"/>
      <c r="Z330" s="101"/>
    </row>
    <row r="331" spans="1:26" ht="22.5" customHeight="1" x14ac:dyDescent="0.3">
      <c r="A331" s="101"/>
      <c r="B331" s="101"/>
      <c r="C331" s="101"/>
      <c r="D331" s="101"/>
      <c r="E331" s="101"/>
      <c r="F331" s="101"/>
      <c r="G331" s="101"/>
      <c r="H331" s="101"/>
      <c r="I331" s="101"/>
      <c r="J331" s="101"/>
      <c r="K331" s="101"/>
      <c r="L331" s="164"/>
      <c r="M331" s="164"/>
      <c r="N331" s="165"/>
      <c r="O331" s="166"/>
      <c r="P331" s="167"/>
      <c r="Q331" s="101"/>
      <c r="R331" s="101"/>
      <c r="S331" s="101"/>
      <c r="T331" s="101"/>
      <c r="U331" s="101"/>
      <c r="V331" s="101"/>
      <c r="W331" s="101"/>
      <c r="X331" s="101"/>
      <c r="Y331" s="101"/>
      <c r="Z331" s="101"/>
    </row>
    <row r="332" spans="1:26" ht="22.5" customHeight="1" x14ac:dyDescent="0.3">
      <c r="A332" s="101"/>
      <c r="B332" s="101"/>
      <c r="C332" s="101"/>
      <c r="D332" s="101"/>
      <c r="E332" s="101"/>
      <c r="F332" s="101"/>
      <c r="G332" s="101"/>
      <c r="H332" s="101"/>
      <c r="I332" s="101"/>
      <c r="J332" s="101"/>
      <c r="K332" s="101"/>
      <c r="L332" s="164"/>
      <c r="M332" s="164"/>
      <c r="N332" s="165"/>
      <c r="O332" s="166"/>
      <c r="P332" s="167"/>
      <c r="Q332" s="101"/>
      <c r="R332" s="101"/>
      <c r="S332" s="101"/>
      <c r="T332" s="101"/>
      <c r="U332" s="101"/>
      <c r="V332" s="101"/>
      <c r="W332" s="101"/>
      <c r="X332" s="101"/>
      <c r="Y332" s="101"/>
      <c r="Z332" s="101"/>
    </row>
    <row r="333" spans="1:26" ht="22.5" customHeight="1" x14ac:dyDescent="0.3">
      <c r="A333" s="101"/>
      <c r="B333" s="101"/>
      <c r="C333" s="101"/>
      <c r="D333" s="101"/>
      <c r="E333" s="101"/>
      <c r="F333" s="101"/>
      <c r="G333" s="101"/>
      <c r="H333" s="101"/>
      <c r="I333" s="101"/>
      <c r="J333" s="101"/>
      <c r="K333" s="101"/>
      <c r="L333" s="164"/>
      <c r="M333" s="164"/>
      <c r="N333" s="165"/>
      <c r="O333" s="166"/>
      <c r="P333" s="167"/>
      <c r="Q333" s="101"/>
      <c r="R333" s="101"/>
      <c r="S333" s="101"/>
      <c r="T333" s="101"/>
      <c r="U333" s="101"/>
      <c r="V333" s="101"/>
      <c r="W333" s="101"/>
      <c r="X333" s="101"/>
      <c r="Y333" s="101"/>
      <c r="Z333" s="101"/>
    </row>
    <row r="334" spans="1:26" ht="22.5" customHeight="1" x14ac:dyDescent="0.3">
      <c r="A334" s="101"/>
      <c r="B334" s="101"/>
      <c r="C334" s="101"/>
      <c r="D334" s="101"/>
      <c r="E334" s="101"/>
      <c r="F334" s="101"/>
      <c r="G334" s="101"/>
      <c r="H334" s="101"/>
      <c r="I334" s="101"/>
      <c r="J334" s="101"/>
      <c r="K334" s="101"/>
      <c r="L334" s="164"/>
      <c r="M334" s="164"/>
      <c r="N334" s="165"/>
      <c r="O334" s="166"/>
      <c r="P334" s="167"/>
      <c r="Q334" s="101"/>
      <c r="R334" s="101"/>
      <c r="S334" s="101"/>
      <c r="T334" s="101"/>
      <c r="U334" s="101"/>
      <c r="V334" s="101"/>
      <c r="W334" s="101"/>
      <c r="X334" s="101"/>
      <c r="Y334" s="101"/>
      <c r="Z334" s="101"/>
    </row>
    <row r="335" spans="1:26" ht="22.5" customHeight="1" x14ac:dyDescent="0.3">
      <c r="A335" s="101"/>
      <c r="B335" s="101"/>
      <c r="C335" s="101"/>
      <c r="D335" s="101"/>
      <c r="E335" s="101"/>
      <c r="F335" s="101"/>
      <c r="G335" s="101"/>
      <c r="H335" s="101"/>
      <c r="I335" s="101"/>
      <c r="J335" s="101"/>
      <c r="K335" s="101"/>
      <c r="L335" s="164"/>
      <c r="M335" s="164"/>
      <c r="N335" s="165"/>
      <c r="O335" s="166"/>
      <c r="P335" s="167"/>
      <c r="Q335" s="101"/>
      <c r="R335" s="101"/>
      <c r="S335" s="101"/>
      <c r="T335" s="101"/>
      <c r="U335" s="101"/>
      <c r="V335" s="101"/>
      <c r="W335" s="101"/>
      <c r="X335" s="101"/>
      <c r="Y335" s="101"/>
      <c r="Z335" s="101"/>
    </row>
    <row r="336" spans="1:26" ht="22.5" customHeight="1" x14ac:dyDescent="0.3">
      <c r="A336" s="101"/>
      <c r="B336" s="101"/>
      <c r="C336" s="101"/>
      <c r="D336" s="101"/>
      <c r="E336" s="101"/>
      <c r="F336" s="101"/>
      <c r="G336" s="101"/>
      <c r="H336" s="101"/>
      <c r="I336" s="101"/>
      <c r="J336" s="101"/>
      <c r="K336" s="101"/>
      <c r="L336" s="164"/>
      <c r="M336" s="164"/>
      <c r="N336" s="165"/>
      <c r="O336" s="166"/>
      <c r="P336" s="167"/>
      <c r="Q336" s="101"/>
      <c r="R336" s="101"/>
      <c r="S336" s="101"/>
      <c r="T336" s="101"/>
      <c r="U336" s="101"/>
      <c r="V336" s="101"/>
      <c r="W336" s="101"/>
      <c r="X336" s="101"/>
      <c r="Y336" s="101"/>
      <c r="Z336" s="101"/>
    </row>
    <row r="337" spans="1:26" ht="22.5" customHeight="1" x14ac:dyDescent="0.3">
      <c r="A337" s="101"/>
      <c r="B337" s="101"/>
      <c r="C337" s="101"/>
      <c r="D337" s="101"/>
      <c r="E337" s="101"/>
      <c r="F337" s="101"/>
      <c r="G337" s="101"/>
      <c r="H337" s="101"/>
      <c r="I337" s="101"/>
      <c r="J337" s="101"/>
      <c r="K337" s="101"/>
      <c r="L337" s="164"/>
      <c r="M337" s="164"/>
      <c r="N337" s="165"/>
      <c r="O337" s="166"/>
      <c r="P337" s="167"/>
      <c r="Q337" s="101"/>
      <c r="R337" s="101"/>
      <c r="S337" s="101"/>
      <c r="T337" s="101"/>
      <c r="U337" s="101"/>
      <c r="V337" s="101"/>
      <c r="W337" s="101"/>
      <c r="X337" s="101"/>
      <c r="Y337" s="101"/>
      <c r="Z337" s="101"/>
    </row>
    <row r="338" spans="1:26" ht="22.5" customHeight="1" x14ac:dyDescent="0.3">
      <c r="A338" s="101"/>
      <c r="B338" s="101"/>
      <c r="C338" s="101"/>
      <c r="D338" s="101"/>
      <c r="E338" s="101"/>
      <c r="F338" s="101"/>
      <c r="G338" s="101"/>
      <c r="H338" s="101"/>
      <c r="I338" s="101"/>
      <c r="J338" s="101"/>
      <c r="K338" s="101"/>
      <c r="L338" s="164"/>
      <c r="M338" s="164"/>
      <c r="N338" s="165"/>
      <c r="O338" s="166"/>
      <c r="P338" s="167"/>
      <c r="Q338" s="101"/>
      <c r="R338" s="101"/>
      <c r="S338" s="101"/>
      <c r="T338" s="101"/>
      <c r="U338" s="101"/>
      <c r="V338" s="101"/>
      <c r="W338" s="101"/>
      <c r="X338" s="101"/>
      <c r="Y338" s="101"/>
      <c r="Z338" s="101"/>
    </row>
    <row r="339" spans="1:26" ht="22.5" customHeight="1" x14ac:dyDescent="0.3">
      <c r="A339" s="101"/>
      <c r="B339" s="101"/>
      <c r="C339" s="101"/>
      <c r="D339" s="101"/>
      <c r="E339" s="101"/>
      <c r="F339" s="101"/>
      <c r="G339" s="101"/>
      <c r="H339" s="101"/>
      <c r="I339" s="101"/>
      <c r="J339" s="101"/>
      <c r="K339" s="101"/>
      <c r="L339" s="164"/>
      <c r="M339" s="164"/>
      <c r="N339" s="165"/>
      <c r="O339" s="166"/>
      <c r="P339" s="167"/>
      <c r="Q339" s="101"/>
      <c r="R339" s="101"/>
      <c r="S339" s="101"/>
      <c r="T339" s="101"/>
      <c r="U339" s="101"/>
      <c r="V339" s="101"/>
      <c r="W339" s="101"/>
      <c r="X339" s="101"/>
      <c r="Y339" s="101"/>
      <c r="Z339" s="101"/>
    </row>
    <row r="340" spans="1:26" ht="22.5" customHeight="1" x14ac:dyDescent="0.3">
      <c r="A340" s="101"/>
      <c r="B340" s="101"/>
      <c r="C340" s="101"/>
      <c r="D340" s="101"/>
      <c r="E340" s="101"/>
      <c r="F340" s="101"/>
      <c r="G340" s="101"/>
      <c r="H340" s="101"/>
      <c r="I340" s="101"/>
      <c r="J340" s="101"/>
      <c r="K340" s="101"/>
      <c r="L340" s="164"/>
      <c r="M340" s="164"/>
      <c r="N340" s="165"/>
      <c r="O340" s="166"/>
      <c r="P340" s="167"/>
      <c r="Q340" s="101"/>
      <c r="R340" s="101"/>
      <c r="S340" s="101"/>
      <c r="T340" s="101"/>
      <c r="U340" s="101"/>
      <c r="V340" s="101"/>
      <c r="W340" s="101"/>
      <c r="X340" s="101"/>
      <c r="Y340" s="101"/>
      <c r="Z340" s="101"/>
    </row>
    <row r="341" spans="1:26" ht="22.5" customHeight="1" x14ac:dyDescent="0.3">
      <c r="A341" s="101"/>
      <c r="B341" s="101"/>
      <c r="C341" s="101"/>
      <c r="D341" s="101"/>
      <c r="E341" s="101"/>
      <c r="F341" s="101"/>
      <c r="G341" s="101"/>
      <c r="H341" s="101"/>
      <c r="I341" s="101"/>
      <c r="J341" s="101"/>
      <c r="K341" s="101"/>
      <c r="L341" s="164"/>
      <c r="M341" s="164"/>
      <c r="N341" s="165"/>
      <c r="O341" s="166"/>
      <c r="P341" s="167"/>
      <c r="Q341" s="101"/>
      <c r="R341" s="101"/>
      <c r="S341" s="101"/>
      <c r="T341" s="101"/>
      <c r="U341" s="101"/>
      <c r="V341" s="101"/>
      <c r="W341" s="101"/>
      <c r="X341" s="101"/>
      <c r="Y341" s="101"/>
      <c r="Z341" s="101"/>
    </row>
    <row r="342" spans="1:26" ht="22.5" customHeight="1" x14ac:dyDescent="0.3">
      <c r="A342" s="101"/>
      <c r="B342" s="101"/>
      <c r="C342" s="101"/>
      <c r="D342" s="101"/>
      <c r="E342" s="101"/>
      <c r="F342" s="101"/>
      <c r="G342" s="101"/>
      <c r="H342" s="101"/>
      <c r="I342" s="101"/>
      <c r="J342" s="101"/>
      <c r="K342" s="101"/>
      <c r="L342" s="164"/>
      <c r="M342" s="164"/>
      <c r="N342" s="165"/>
      <c r="O342" s="166"/>
      <c r="P342" s="167"/>
      <c r="Q342" s="101"/>
      <c r="R342" s="101"/>
      <c r="S342" s="101"/>
      <c r="T342" s="101"/>
      <c r="U342" s="101"/>
      <c r="V342" s="101"/>
      <c r="W342" s="101"/>
      <c r="X342" s="101"/>
      <c r="Y342" s="101"/>
      <c r="Z342" s="101"/>
    </row>
    <row r="343" spans="1:26" ht="22.5" customHeight="1" x14ac:dyDescent="0.3">
      <c r="A343" s="101"/>
      <c r="B343" s="101"/>
      <c r="C343" s="101"/>
      <c r="D343" s="101"/>
      <c r="E343" s="101"/>
      <c r="F343" s="101"/>
      <c r="G343" s="101"/>
      <c r="H343" s="101"/>
      <c r="I343" s="101"/>
      <c r="J343" s="101"/>
      <c r="K343" s="101"/>
      <c r="L343" s="164"/>
      <c r="M343" s="164"/>
      <c r="N343" s="165"/>
      <c r="O343" s="166"/>
      <c r="P343" s="167"/>
      <c r="Q343" s="101"/>
      <c r="R343" s="101"/>
      <c r="S343" s="101"/>
      <c r="T343" s="101"/>
      <c r="U343" s="101"/>
      <c r="V343" s="101"/>
      <c r="W343" s="101"/>
      <c r="X343" s="101"/>
      <c r="Y343" s="101"/>
      <c r="Z343" s="101"/>
    </row>
    <row r="344" spans="1:26" ht="22.5" customHeight="1" x14ac:dyDescent="0.3">
      <c r="A344" s="101"/>
      <c r="B344" s="101"/>
      <c r="C344" s="101"/>
      <c r="D344" s="101"/>
      <c r="E344" s="101"/>
      <c r="F344" s="101"/>
      <c r="G344" s="101"/>
      <c r="H344" s="101"/>
      <c r="I344" s="101"/>
      <c r="J344" s="101"/>
      <c r="K344" s="101"/>
      <c r="L344" s="164"/>
      <c r="M344" s="164"/>
      <c r="N344" s="165"/>
      <c r="O344" s="166"/>
      <c r="P344" s="167"/>
      <c r="Q344" s="101"/>
      <c r="R344" s="101"/>
      <c r="S344" s="101"/>
      <c r="T344" s="101"/>
      <c r="U344" s="101"/>
      <c r="V344" s="101"/>
      <c r="W344" s="101"/>
      <c r="X344" s="101"/>
      <c r="Y344" s="101"/>
      <c r="Z344" s="101"/>
    </row>
    <row r="345" spans="1:26" ht="22.5" customHeight="1" x14ac:dyDescent="0.3">
      <c r="A345" s="101"/>
      <c r="B345" s="101"/>
      <c r="C345" s="101"/>
      <c r="D345" s="101"/>
      <c r="E345" s="101"/>
      <c r="F345" s="101"/>
      <c r="G345" s="101"/>
      <c r="H345" s="101"/>
      <c r="I345" s="101"/>
      <c r="J345" s="101"/>
      <c r="K345" s="101"/>
      <c r="L345" s="164"/>
      <c r="M345" s="164"/>
      <c r="N345" s="165"/>
      <c r="O345" s="166"/>
      <c r="P345" s="167"/>
      <c r="Q345" s="101"/>
      <c r="R345" s="101"/>
      <c r="S345" s="101"/>
      <c r="T345" s="101"/>
      <c r="U345" s="101"/>
      <c r="V345" s="101"/>
      <c r="W345" s="101"/>
      <c r="X345" s="101"/>
      <c r="Y345" s="101"/>
      <c r="Z345" s="101"/>
    </row>
    <row r="346" spans="1:26" ht="22.5" customHeight="1" x14ac:dyDescent="0.3">
      <c r="A346" s="101"/>
      <c r="B346" s="101"/>
      <c r="C346" s="101"/>
      <c r="D346" s="101"/>
      <c r="E346" s="101"/>
      <c r="F346" s="101"/>
      <c r="G346" s="101"/>
      <c r="H346" s="101"/>
      <c r="I346" s="101"/>
      <c r="J346" s="101"/>
      <c r="K346" s="101"/>
      <c r="L346" s="164"/>
      <c r="M346" s="164"/>
      <c r="N346" s="165"/>
      <c r="O346" s="166"/>
      <c r="P346" s="167"/>
      <c r="Q346" s="101"/>
      <c r="R346" s="101"/>
      <c r="S346" s="101"/>
      <c r="T346" s="101"/>
      <c r="U346" s="101"/>
      <c r="V346" s="101"/>
      <c r="W346" s="101"/>
      <c r="X346" s="101"/>
      <c r="Y346" s="101"/>
      <c r="Z346" s="101"/>
    </row>
    <row r="347" spans="1:26" ht="22.5" customHeight="1" x14ac:dyDescent="0.3">
      <c r="A347" s="101"/>
      <c r="B347" s="101"/>
      <c r="C347" s="101"/>
      <c r="D347" s="101"/>
      <c r="E347" s="101"/>
      <c r="F347" s="101"/>
      <c r="G347" s="101"/>
      <c r="H347" s="101"/>
      <c r="I347" s="101"/>
      <c r="J347" s="101"/>
      <c r="K347" s="101"/>
      <c r="L347" s="164"/>
      <c r="M347" s="164"/>
      <c r="N347" s="165"/>
      <c r="O347" s="166"/>
      <c r="P347" s="167"/>
      <c r="Q347" s="101"/>
      <c r="R347" s="101"/>
      <c r="S347" s="101"/>
      <c r="T347" s="101"/>
      <c r="U347" s="101"/>
      <c r="V347" s="101"/>
      <c r="W347" s="101"/>
      <c r="X347" s="101"/>
      <c r="Y347" s="101"/>
      <c r="Z347" s="101"/>
    </row>
    <row r="348" spans="1:26" ht="22.5" customHeight="1" x14ac:dyDescent="0.3">
      <c r="A348" s="101"/>
      <c r="B348" s="101"/>
      <c r="C348" s="101"/>
      <c r="D348" s="101"/>
      <c r="E348" s="101"/>
      <c r="F348" s="101"/>
      <c r="G348" s="101"/>
      <c r="H348" s="101"/>
      <c r="I348" s="101"/>
      <c r="J348" s="101"/>
      <c r="K348" s="101"/>
      <c r="L348" s="164"/>
      <c r="M348" s="164"/>
      <c r="N348" s="165"/>
      <c r="O348" s="166"/>
      <c r="P348" s="167"/>
      <c r="Q348" s="101"/>
      <c r="R348" s="101"/>
      <c r="S348" s="101"/>
      <c r="T348" s="101"/>
      <c r="U348" s="101"/>
      <c r="V348" s="101"/>
      <c r="W348" s="101"/>
      <c r="X348" s="101"/>
      <c r="Y348" s="101"/>
      <c r="Z348" s="101"/>
    </row>
    <row r="349" spans="1:26" ht="22.5" customHeight="1" x14ac:dyDescent="0.3">
      <c r="A349" s="101"/>
      <c r="B349" s="101"/>
      <c r="C349" s="101"/>
      <c r="D349" s="101"/>
      <c r="E349" s="101"/>
      <c r="F349" s="101"/>
      <c r="G349" s="101"/>
      <c r="H349" s="101"/>
      <c r="I349" s="101"/>
      <c r="J349" s="101"/>
      <c r="K349" s="101"/>
      <c r="L349" s="164"/>
      <c r="M349" s="164"/>
      <c r="N349" s="165"/>
      <c r="O349" s="166"/>
      <c r="P349" s="167"/>
      <c r="Q349" s="101"/>
      <c r="R349" s="101"/>
      <c r="S349" s="101"/>
      <c r="T349" s="101"/>
      <c r="U349" s="101"/>
      <c r="V349" s="101"/>
      <c r="W349" s="101"/>
      <c r="X349" s="101"/>
      <c r="Y349" s="101"/>
      <c r="Z349" s="101"/>
    </row>
    <row r="350" spans="1:26" ht="22.5" customHeight="1" x14ac:dyDescent="0.3">
      <c r="A350" s="101"/>
      <c r="B350" s="101"/>
      <c r="C350" s="101"/>
      <c r="D350" s="101"/>
      <c r="E350" s="101"/>
      <c r="F350" s="101"/>
      <c r="G350" s="101"/>
      <c r="H350" s="101"/>
      <c r="I350" s="101"/>
      <c r="J350" s="101"/>
      <c r="K350" s="101"/>
      <c r="L350" s="164"/>
      <c r="M350" s="164"/>
      <c r="N350" s="165"/>
      <c r="O350" s="166"/>
      <c r="P350" s="167"/>
      <c r="Q350" s="101"/>
      <c r="R350" s="101"/>
      <c r="S350" s="101"/>
      <c r="T350" s="101"/>
      <c r="U350" s="101"/>
      <c r="V350" s="101"/>
      <c r="W350" s="101"/>
      <c r="X350" s="101"/>
      <c r="Y350" s="101"/>
      <c r="Z350" s="101"/>
    </row>
    <row r="351" spans="1:26" ht="22.5" customHeight="1" x14ac:dyDescent="0.3">
      <c r="A351" s="101"/>
      <c r="B351" s="101"/>
      <c r="C351" s="101"/>
      <c r="D351" s="101"/>
      <c r="E351" s="101"/>
      <c r="F351" s="101"/>
      <c r="G351" s="101"/>
      <c r="H351" s="101"/>
      <c r="I351" s="101"/>
      <c r="J351" s="101"/>
      <c r="K351" s="101"/>
      <c r="L351" s="164"/>
      <c r="M351" s="164"/>
      <c r="N351" s="165"/>
      <c r="O351" s="166"/>
      <c r="P351" s="167"/>
      <c r="Q351" s="101"/>
      <c r="R351" s="101"/>
      <c r="S351" s="101"/>
      <c r="T351" s="101"/>
      <c r="U351" s="101"/>
      <c r="V351" s="101"/>
      <c r="W351" s="101"/>
      <c r="X351" s="101"/>
      <c r="Y351" s="101"/>
      <c r="Z351" s="101"/>
    </row>
    <row r="352" spans="1:26" ht="22.5" customHeight="1" x14ac:dyDescent="0.3">
      <c r="A352" s="101"/>
      <c r="B352" s="101"/>
      <c r="C352" s="101"/>
      <c r="D352" s="101"/>
      <c r="E352" s="101"/>
      <c r="F352" s="101"/>
      <c r="G352" s="101"/>
      <c r="H352" s="101"/>
      <c r="I352" s="101"/>
      <c r="J352" s="101"/>
      <c r="K352" s="101"/>
      <c r="L352" s="164"/>
      <c r="M352" s="164"/>
      <c r="N352" s="165"/>
      <c r="O352" s="166"/>
      <c r="P352" s="167"/>
      <c r="Q352" s="101"/>
      <c r="R352" s="101"/>
      <c r="S352" s="101"/>
      <c r="T352" s="101"/>
      <c r="U352" s="101"/>
      <c r="V352" s="101"/>
      <c r="W352" s="101"/>
      <c r="X352" s="101"/>
      <c r="Y352" s="101"/>
      <c r="Z352" s="101"/>
    </row>
    <row r="353" spans="1:26" ht="22.5" customHeight="1" x14ac:dyDescent="0.3">
      <c r="A353" s="101"/>
      <c r="B353" s="101"/>
      <c r="C353" s="101"/>
      <c r="D353" s="101"/>
      <c r="E353" s="101"/>
      <c r="F353" s="101"/>
      <c r="G353" s="101"/>
      <c r="H353" s="101"/>
      <c r="I353" s="101"/>
      <c r="J353" s="101"/>
      <c r="K353" s="101"/>
      <c r="L353" s="164"/>
      <c r="M353" s="164"/>
      <c r="N353" s="165"/>
      <c r="O353" s="166"/>
      <c r="P353" s="167"/>
      <c r="Q353" s="101"/>
      <c r="R353" s="101"/>
      <c r="S353" s="101"/>
      <c r="T353" s="101"/>
      <c r="U353" s="101"/>
      <c r="V353" s="101"/>
      <c r="W353" s="101"/>
      <c r="X353" s="101"/>
      <c r="Y353" s="101"/>
      <c r="Z353" s="101"/>
    </row>
    <row r="354" spans="1:26" ht="22.5" customHeight="1" x14ac:dyDescent="0.3">
      <c r="A354" s="101"/>
      <c r="B354" s="101"/>
      <c r="C354" s="101"/>
      <c r="D354" s="101"/>
      <c r="E354" s="101"/>
      <c r="F354" s="101"/>
      <c r="G354" s="101"/>
      <c r="H354" s="101"/>
      <c r="I354" s="101"/>
      <c r="J354" s="101"/>
      <c r="K354" s="101"/>
      <c r="L354" s="164"/>
      <c r="M354" s="164"/>
      <c r="N354" s="165"/>
      <c r="O354" s="166"/>
      <c r="P354" s="167"/>
      <c r="Q354" s="101"/>
      <c r="R354" s="101"/>
      <c r="S354" s="101"/>
      <c r="T354" s="101"/>
      <c r="U354" s="101"/>
      <c r="V354" s="101"/>
      <c r="W354" s="101"/>
      <c r="X354" s="101"/>
      <c r="Y354" s="101"/>
      <c r="Z354" s="101"/>
    </row>
    <row r="355" spans="1:26" ht="22.5" customHeight="1" x14ac:dyDescent="0.3">
      <c r="A355" s="101"/>
      <c r="B355" s="101"/>
      <c r="C355" s="101"/>
      <c r="D355" s="101"/>
      <c r="E355" s="101"/>
      <c r="F355" s="101"/>
      <c r="G355" s="101"/>
      <c r="H355" s="101"/>
      <c r="I355" s="101"/>
      <c r="J355" s="101"/>
      <c r="K355" s="101"/>
      <c r="L355" s="164"/>
      <c r="M355" s="164"/>
      <c r="N355" s="165"/>
      <c r="O355" s="166"/>
      <c r="P355" s="167"/>
      <c r="Q355" s="101"/>
      <c r="R355" s="101"/>
      <c r="S355" s="101"/>
      <c r="T355" s="101"/>
      <c r="U355" s="101"/>
      <c r="V355" s="101"/>
      <c r="W355" s="101"/>
      <c r="X355" s="101"/>
      <c r="Y355" s="101"/>
      <c r="Z355" s="101"/>
    </row>
    <row r="356" spans="1:26" ht="22.5" customHeight="1" x14ac:dyDescent="0.3">
      <c r="A356" s="101"/>
      <c r="B356" s="101"/>
      <c r="C356" s="101"/>
      <c r="D356" s="101"/>
      <c r="E356" s="101"/>
      <c r="F356" s="101"/>
      <c r="G356" s="101"/>
      <c r="H356" s="101"/>
      <c r="I356" s="101"/>
      <c r="J356" s="101"/>
      <c r="K356" s="101"/>
      <c r="L356" s="164"/>
      <c r="M356" s="164"/>
      <c r="N356" s="165"/>
      <c r="O356" s="166"/>
      <c r="P356" s="167"/>
      <c r="Q356" s="101"/>
      <c r="R356" s="101"/>
      <c r="S356" s="101"/>
      <c r="T356" s="101"/>
      <c r="U356" s="101"/>
      <c r="V356" s="101"/>
      <c r="W356" s="101"/>
      <c r="X356" s="101"/>
      <c r="Y356" s="101"/>
      <c r="Z356" s="101"/>
    </row>
    <row r="357" spans="1:26" ht="22.5" customHeight="1" x14ac:dyDescent="0.3">
      <c r="A357" s="101"/>
      <c r="B357" s="101"/>
      <c r="C357" s="101"/>
      <c r="D357" s="101"/>
      <c r="E357" s="101"/>
      <c r="F357" s="101"/>
      <c r="G357" s="101"/>
      <c r="H357" s="101"/>
      <c r="I357" s="101"/>
      <c r="J357" s="101"/>
      <c r="K357" s="101"/>
      <c r="L357" s="164"/>
      <c r="M357" s="164"/>
      <c r="N357" s="165"/>
      <c r="O357" s="166"/>
      <c r="P357" s="167"/>
      <c r="Q357" s="101"/>
      <c r="R357" s="101"/>
      <c r="S357" s="101"/>
      <c r="T357" s="101"/>
      <c r="U357" s="101"/>
      <c r="V357" s="101"/>
      <c r="W357" s="101"/>
      <c r="X357" s="101"/>
      <c r="Y357" s="101"/>
      <c r="Z357" s="101"/>
    </row>
    <row r="358" spans="1:26" ht="22.5" customHeight="1" x14ac:dyDescent="0.3">
      <c r="A358" s="101"/>
      <c r="B358" s="101"/>
      <c r="C358" s="101"/>
      <c r="D358" s="101"/>
      <c r="E358" s="101"/>
      <c r="F358" s="101"/>
      <c r="G358" s="101"/>
      <c r="H358" s="101"/>
      <c r="I358" s="101"/>
      <c r="J358" s="101"/>
      <c r="K358" s="101"/>
      <c r="L358" s="164"/>
      <c r="M358" s="164"/>
      <c r="N358" s="165"/>
      <c r="O358" s="166"/>
      <c r="P358" s="167"/>
      <c r="Q358" s="101"/>
      <c r="R358" s="101"/>
      <c r="S358" s="101"/>
      <c r="T358" s="101"/>
      <c r="U358" s="101"/>
      <c r="V358" s="101"/>
      <c r="W358" s="101"/>
      <c r="X358" s="101"/>
      <c r="Y358" s="101"/>
      <c r="Z358" s="101"/>
    </row>
    <row r="359" spans="1:26" ht="22.5" customHeight="1" x14ac:dyDescent="0.3">
      <c r="A359" s="101"/>
      <c r="B359" s="101"/>
      <c r="C359" s="101"/>
      <c r="D359" s="101"/>
      <c r="E359" s="101"/>
      <c r="F359" s="101"/>
      <c r="G359" s="101"/>
      <c r="H359" s="101"/>
      <c r="I359" s="101"/>
      <c r="J359" s="101"/>
      <c r="K359" s="101"/>
      <c r="L359" s="164"/>
      <c r="M359" s="164"/>
      <c r="N359" s="165"/>
      <c r="O359" s="166"/>
      <c r="P359" s="167"/>
      <c r="Q359" s="101"/>
      <c r="R359" s="101"/>
      <c r="S359" s="101"/>
      <c r="T359" s="101"/>
      <c r="U359" s="101"/>
      <c r="V359" s="101"/>
      <c r="W359" s="101"/>
      <c r="X359" s="101"/>
      <c r="Y359" s="101"/>
      <c r="Z359" s="101"/>
    </row>
    <row r="360" spans="1:26" ht="15.75" customHeight="1" x14ac:dyDescent="0.2"/>
    <row r="361" spans="1:26" ht="15.75" customHeight="1" x14ac:dyDescent="0.2"/>
    <row r="362" spans="1:26" ht="15.75" customHeight="1" x14ac:dyDescent="0.2"/>
    <row r="363" spans="1:26" ht="15.75" customHeight="1" x14ac:dyDescent="0.2"/>
    <row r="364" spans="1:26" ht="15.75" customHeight="1" x14ac:dyDescent="0.2"/>
    <row r="365" spans="1:26" ht="15.75" customHeight="1" x14ac:dyDescent="0.2"/>
    <row r="366" spans="1:26" ht="15.75" customHeight="1" x14ac:dyDescent="0.2"/>
    <row r="367" spans="1:26" ht="15.75" customHeight="1" x14ac:dyDescent="0.2"/>
    <row r="368" spans="1:26"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86">
    <mergeCell ref="K109:K116"/>
    <mergeCell ref="L109:L116"/>
    <mergeCell ref="M109:M116"/>
    <mergeCell ref="N109:N116"/>
    <mergeCell ref="O109:O116"/>
    <mergeCell ref="P109:P116"/>
    <mergeCell ref="B109:B116"/>
    <mergeCell ref="C109:C116"/>
    <mergeCell ref="D109:D116"/>
    <mergeCell ref="E109:E116"/>
    <mergeCell ref="F109:F116"/>
    <mergeCell ref="I109:I116"/>
    <mergeCell ref="J109:J116"/>
    <mergeCell ref="K101:K108"/>
    <mergeCell ref="L101:L108"/>
    <mergeCell ref="M101:M108"/>
    <mergeCell ref="N101:N108"/>
    <mergeCell ref="O101:O108"/>
    <mergeCell ref="P101:P108"/>
    <mergeCell ref="B101:B108"/>
    <mergeCell ref="C101:C108"/>
    <mergeCell ref="D101:D108"/>
    <mergeCell ref="E101:E108"/>
    <mergeCell ref="F101:F108"/>
    <mergeCell ref="I101:I108"/>
    <mergeCell ref="J101:J108"/>
    <mergeCell ref="O93:O100"/>
    <mergeCell ref="P93:P100"/>
    <mergeCell ref="B93:B100"/>
    <mergeCell ref="C93:C100"/>
    <mergeCell ref="D93:D100"/>
    <mergeCell ref="E93:E100"/>
    <mergeCell ref="F93:F100"/>
    <mergeCell ref="I93:I100"/>
    <mergeCell ref="J93:J100"/>
    <mergeCell ref="B85:B92"/>
    <mergeCell ref="C85:C92"/>
    <mergeCell ref="D85:D92"/>
    <mergeCell ref="E85:E92"/>
    <mergeCell ref="F85:F92"/>
    <mergeCell ref="K93:K100"/>
    <mergeCell ref="L93:L100"/>
    <mergeCell ref="M93:M100"/>
    <mergeCell ref="N93:N100"/>
    <mergeCell ref="B82:B84"/>
    <mergeCell ref="C82:C84"/>
    <mergeCell ref="D82:D84"/>
    <mergeCell ref="E82:E84"/>
    <mergeCell ref="F82:F84"/>
    <mergeCell ref="J82:J84"/>
    <mergeCell ref="K82:K84"/>
    <mergeCell ref="I83:I84"/>
    <mergeCell ref="G83:G84"/>
    <mergeCell ref="H83:H84"/>
    <mergeCell ref="G82:I82"/>
    <mergeCell ref="N58:N65"/>
    <mergeCell ref="O58:O65"/>
    <mergeCell ref="D58:D65"/>
    <mergeCell ref="E58:E65"/>
    <mergeCell ref="I58:I65"/>
    <mergeCell ref="J58:J65"/>
    <mergeCell ref="K58:K65"/>
    <mergeCell ref="L58:L65"/>
    <mergeCell ref="M58:M65"/>
    <mergeCell ref="J43:J50"/>
    <mergeCell ref="K43:K50"/>
    <mergeCell ref="L43:L50"/>
    <mergeCell ref="M43:M50"/>
    <mergeCell ref="N43:N50"/>
    <mergeCell ref="O43:O50"/>
    <mergeCell ref="P43:P50"/>
    <mergeCell ref="I43:I48"/>
    <mergeCell ref="I51:I52"/>
    <mergeCell ref="J51:J57"/>
    <mergeCell ref="K51:K57"/>
    <mergeCell ref="L51:L57"/>
    <mergeCell ref="M51:M57"/>
    <mergeCell ref="N51:N57"/>
    <mergeCell ref="K24:K31"/>
    <mergeCell ref="L24:L31"/>
    <mergeCell ref="M24:M31"/>
    <mergeCell ref="N24:N31"/>
    <mergeCell ref="O24:O31"/>
    <mergeCell ref="P24:P31"/>
    <mergeCell ref="B24:B31"/>
    <mergeCell ref="C24:C31"/>
    <mergeCell ref="D24:D31"/>
    <mergeCell ref="E24:E31"/>
    <mergeCell ref="F24:F31"/>
    <mergeCell ref="I24:I31"/>
    <mergeCell ref="J24:J31"/>
    <mergeCell ref="K16:K23"/>
    <mergeCell ref="L16:L23"/>
    <mergeCell ref="M16:M23"/>
    <mergeCell ref="N16:N23"/>
    <mergeCell ref="P16:P23"/>
    <mergeCell ref="B16:B23"/>
    <mergeCell ref="C16:C23"/>
    <mergeCell ref="D16:D23"/>
    <mergeCell ref="E16:E23"/>
    <mergeCell ref="F16:F23"/>
    <mergeCell ref="I16:I23"/>
    <mergeCell ref="J16:J23"/>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M136:M143"/>
    <mergeCell ref="N136:N143"/>
    <mergeCell ref="O136:O143"/>
    <mergeCell ref="P136:P143"/>
    <mergeCell ref="B136:B143"/>
    <mergeCell ref="C136:C143"/>
    <mergeCell ref="D136:D143"/>
    <mergeCell ref="E136:E143"/>
    <mergeCell ref="F136:F143"/>
    <mergeCell ref="I136:I143"/>
    <mergeCell ref="J136:J143"/>
    <mergeCell ref="B128:B135"/>
    <mergeCell ref="C128:C135"/>
    <mergeCell ref="D128:D135"/>
    <mergeCell ref="E128:E135"/>
    <mergeCell ref="F128:F135"/>
    <mergeCell ref="I128:I135"/>
    <mergeCell ref="J128:J135"/>
    <mergeCell ref="K136:K143"/>
    <mergeCell ref="L136:L143"/>
    <mergeCell ref="B117:B119"/>
    <mergeCell ref="C117:C119"/>
    <mergeCell ref="D117:D119"/>
    <mergeCell ref="E117:E119"/>
    <mergeCell ref="F117:F119"/>
    <mergeCell ref="G117:I117"/>
    <mergeCell ref="J117:J119"/>
    <mergeCell ref="I118:I119"/>
    <mergeCell ref="I120:I127"/>
    <mergeCell ref="J120:J127"/>
    <mergeCell ref="G118:G119"/>
    <mergeCell ref="H118:H119"/>
    <mergeCell ref="B120:B127"/>
    <mergeCell ref="C120:C127"/>
    <mergeCell ref="D120:D127"/>
    <mergeCell ref="E120:E127"/>
    <mergeCell ref="F120:F127"/>
    <mergeCell ref="M152:M159"/>
    <mergeCell ref="N152:N159"/>
    <mergeCell ref="O152:O159"/>
    <mergeCell ref="P152:P159"/>
    <mergeCell ref="B152:B159"/>
    <mergeCell ref="C152:C159"/>
    <mergeCell ref="D152:D159"/>
    <mergeCell ref="E152:E159"/>
    <mergeCell ref="F152:F159"/>
    <mergeCell ref="I152:I159"/>
    <mergeCell ref="J152:J159"/>
    <mergeCell ref="B144:B151"/>
    <mergeCell ref="C144:C151"/>
    <mergeCell ref="D144:D151"/>
    <mergeCell ref="E144:E151"/>
    <mergeCell ref="F144:F151"/>
    <mergeCell ref="I144:I151"/>
    <mergeCell ref="J144:J151"/>
    <mergeCell ref="K152:K159"/>
    <mergeCell ref="L152:L159"/>
    <mergeCell ref="K117:K119"/>
    <mergeCell ref="L117:L119"/>
    <mergeCell ref="M117:M119"/>
    <mergeCell ref="N117:N119"/>
    <mergeCell ref="O117:O119"/>
    <mergeCell ref="P117:P119"/>
    <mergeCell ref="K144:K151"/>
    <mergeCell ref="L144:L151"/>
    <mergeCell ref="M144:M151"/>
    <mergeCell ref="N144:N151"/>
    <mergeCell ref="O144:O151"/>
    <mergeCell ref="P144:P151"/>
    <mergeCell ref="K120:K127"/>
    <mergeCell ref="L120:L127"/>
    <mergeCell ref="M120:M127"/>
    <mergeCell ref="N120:N127"/>
    <mergeCell ref="O120:O127"/>
    <mergeCell ref="P120:P127"/>
    <mergeCell ref="K128:K135"/>
    <mergeCell ref="L128:L135"/>
    <mergeCell ref="M128:M135"/>
    <mergeCell ref="N128:N135"/>
    <mergeCell ref="O128:O135"/>
    <mergeCell ref="P128:P135"/>
    <mergeCell ref="L82:L84"/>
    <mergeCell ref="M82:M84"/>
    <mergeCell ref="N82:N84"/>
    <mergeCell ref="O82:O84"/>
    <mergeCell ref="P82:P84"/>
    <mergeCell ref="I85:I92"/>
    <mergeCell ref="J85:J92"/>
    <mergeCell ref="K85:K92"/>
    <mergeCell ref="L85:L92"/>
    <mergeCell ref="M85:M92"/>
    <mergeCell ref="N85:N92"/>
    <mergeCell ref="O85:O92"/>
    <mergeCell ref="P85:P92"/>
    <mergeCell ref="O74:O81"/>
    <mergeCell ref="P74:P81"/>
    <mergeCell ref="B74:B81"/>
    <mergeCell ref="C74:C81"/>
    <mergeCell ref="D74:D81"/>
    <mergeCell ref="E74:E81"/>
    <mergeCell ref="F74:F81"/>
    <mergeCell ref="I74:I81"/>
    <mergeCell ref="J74:J81"/>
    <mergeCell ref="C66:C73"/>
    <mergeCell ref="D66:D73"/>
    <mergeCell ref="E66:E73"/>
    <mergeCell ref="F66:F73"/>
    <mergeCell ref="I66:I73"/>
    <mergeCell ref="K74:K81"/>
    <mergeCell ref="L74:L81"/>
    <mergeCell ref="M74:M81"/>
    <mergeCell ref="N74:N81"/>
    <mergeCell ref="B43:B50"/>
    <mergeCell ref="C43:C50"/>
    <mergeCell ref="D43:D50"/>
    <mergeCell ref="E43:E50"/>
    <mergeCell ref="F43:F50"/>
    <mergeCell ref="O51:O57"/>
    <mergeCell ref="P51:P57"/>
    <mergeCell ref="P58:P65"/>
    <mergeCell ref="J66:J73"/>
    <mergeCell ref="K66:K73"/>
    <mergeCell ref="L66:L73"/>
    <mergeCell ref="M66:M73"/>
    <mergeCell ref="N66:N73"/>
    <mergeCell ref="O66:O73"/>
    <mergeCell ref="P66:P73"/>
    <mergeCell ref="B51:B57"/>
    <mergeCell ref="C51:C57"/>
    <mergeCell ref="D51:D57"/>
    <mergeCell ref="E51:E57"/>
    <mergeCell ref="F51:F57"/>
    <mergeCell ref="C58:C65"/>
    <mergeCell ref="F58:F65"/>
    <mergeCell ref="B58:B65"/>
    <mergeCell ref="B66:B73"/>
    <mergeCell ref="G40:I40"/>
    <mergeCell ref="L40:L42"/>
    <mergeCell ref="M40:M42"/>
    <mergeCell ref="N40:N42"/>
    <mergeCell ref="O40:O42"/>
    <mergeCell ref="P40:P42"/>
    <mergeCell ref="B40:B42"/>
    <mergeCell ref="C40:C42"/>
    <mergeCell ref="D40:D42"/>
    <mergeCell ref="E40:E42"/>
    <mergeCell ref="F40:F42"/>
    <mergeCell ref="J40:J42"/>
    <mergeCell ref="K40:K42"/>
    <mergeCell ref="I41:I42"/>
    <mergeCell ref="G41:G42"/>
    <mergeCell ref="H41:H42"/>
    <mergeCell ref="K32:K39"/>
    <mergeCell ref="L32:L39"/>
    <mergeCell ref="M32:M39"/>
    <mergeCell ref="N32:N39"/>
    <mergeCell ref="O32:O39"/>
    <mergeCell ref="P32:P39"/>
    <mergeCell ref="B32:B39"/>
    <mergeCell ref="C32:C39"/>
    <mergeCell ref="D32:D39"/>
    <mergeCell ref="E32:E39"/>
    <mergeCell ref="F32:F39"/>
    <mergeCell ref="I32:I39"/>
    <mergeCell ref="J32:J39"/>
  </mergeCells>
  <dataValidations count="1">
    <dataValidation type="list" allowBlank="1" showErrorMessage="1" sqref="F16 J16 F24 J24 F32 J32 F43 J43 F51 J51 F58 J58 F66 J66 F74 J74 F85 J85 F93 J93 F101 J101 F109 J109 F120 J120 F128 J128 F136 J136 F144 J144 F152 J152">
      <formula1>"1.0,2.0,3.0"</formula1>
    </dataValidation>
  </dataValidations>
  <hyperlinks>
    <hyperlink ref="I109" r:id="rId1"/>
    <hyperlink ref="I136" r:id="rId2"/>
    <hyperlink ref="I144" r:id="rId3"/>
  </hyperlinks>
  <pageMargins left="0.7" right="0.7" top="0.75" bottom="0.75" header="0" footer="0"/>
  <pageSetup orientation="portrait"/>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showGridLines="0" topLeftCell="A70" zoomScale="75" zoomScaleNormal="75" workbookViewId="0">
      <selection activeCell="H70" sqref="H70"/>
    </sheetView>
  </sheetViews>
  <sheetFormatPr baseColWidth="10" defaultColWidth="12.5703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61.28515625" customWidth="1"/>
    <col min="9" max="9" width="109" customWidth="1"/>
    <col min="10" max="10" width="7.42578125" customWidth="1"/>
    <col min="11" max="11" width="26" customWidth="1"/>
    <col min="12" max="13" width="8" customWidth="1"/>
    <col min="14" max="14" width="12" customWidth="1"/>
    <col min="15" max="26" width="3.140625" customWidth="1"/>
  </cols>
  <sheetData>
    <row r="1" spans="1:26" ht="9.75" customHeight="1" x14ac:dyDescent="0.3">
      <c r="A1" s="101"/>
      <c r="B1" s="101"/>
      <c r="C1" s="101"/>
      <c r="D1" s="101"/>
      <c r="E1" s="101"/>
      <c r="F1" s="101"/>
      <c r="G1" s="101"/>
      <c r="H1" s="101"/>
      <c r="I1" s="101"/>
      <c r="J1" s="101"/>
      <c r="K1" s="101"/>
      <c r="L1" s="164"/>
      <c r="M1" s="164"/>
      <c r="N1" s="164"/>
      <c r="O1" s="102"/>
      <c r="P1" s="101"/>
      <c r="Q1" s="101"/>
      <c r="R1" s="101"/>
      <c r="S1" s="101"/>
      <c r="T1" s="101"/>
      <c r="U1" s="101"/>
      <c r="V1" s="101"/>
      <c r="W1" s="101"/>
      <c r="X1" s="101"/>
      <c r="Y1" s="101"/>
      <c r="Z1" s="101"/>
    </row>
    <row r="2" spans="1:26" ht="9.75" customHeight="1" x14ac:dyDescent="0.3">
      <c r="A2" s="101"/>
      <c r="B2" s="101"/>
      <c r="C2" s="101"/>
      <c r="D2" s="101"/>
      <c r="E2" s="101"/>
      <c r="F2" s="101"/>
      <c r="G2" s="101"/>
      <c r="H2" s="101"/>
      <c r="I2" s="101"/>
      <c r="J2" s="101"/>
      <c r="K2" s="101"/>
      <c r="L2" s="164"/>
      <c r="M2" s="164"/>
      <c r="N2" s="164"/>
      <c r="O2" s="102"/>
      <c r="P2" s="101"/>
      <c r="Q2" s="101"/>
      <c r="R2" s="101"/>
      <c r="S2" s="101"/>
      <c r="T2" s="101"/>
      <c r="U2" s="101"/>
      <c r="V2" s="101"/>
      <c r="W2" s="101"/>
      <c r="X2" s="101"/>
      <c r="Y2" s="101"/>
      <c r="Z2" s="101"/>
    </row>
    <row r="3" spans="1:26" ht="9.75" customHeight="1" x14ac:dyDescent="0.3">
      <c r="A3" s="101"/>
      <c r="B3" s="101"/>
      <c r="C3" s="101"/>
      <c r="D3" s="101"/>
      <c r="E3" s="101"/>
      <c r="F3" s="101"/>
      <c r="G3" s="101"/>
      <c r="H3" s="101"/>
      <c r="I3" s="101"/>
      <c r="J3" s="101"/>
      <c r="K3" s="101"/>
      <c r="L3" s="164"/>
      <c r="M3" s="164"/>
      <c r="N3" s="164"/>
      <c r="O3" s="102"/>
      <c r="P3" s="101"/>
      <c r="Q3" s="101"/>
      <c r="R3" s="101"/>
      <c r="S3" s="101"/>
      <c r="T3" s="101"/>
      <c r="U3" s="101"/>
      <c r="V3" s="101"/>
      <c r="W3" s="101"/>
      <c r="X3" s="101"/>
      <c r="Y3" s="101"/>
      <c r="Z3" s="101"/>
    </row>
    <row r="4" spans="1:26" ht="9.75" customHeight="1" x14ac:dyDescent="0.3">
      <c r="A4" s="101"/>
      <c r="B4" s="101"/>
      <c r="C4" s="101"/>
      <c r="D4" s="101"/>
      <c r="E4" s="101"/>
      <c r="F4" s="101"/>
      <c r="G4" s="101"/>
      <c r="H4" s="101"/>
      <c r="I4" s="101"/>
      <c r="J4" s="101"/>
      <c r="K4" s="101"/>
      <c r="L4" s="164"/>
      <c r="M4" s="164"/>
      <c r="N4" s="164"/>
      <c r="O4" s="102"/>
      <c r="P4" s="101"/>
      <c r="Q4" s="101"/>
      <c r="R4" s="101"/>
      <c r="S4" s="101"/>
      <c r="T4" s="101"/>
      <c r="U4" s="101"/>
      <c r="V4" s="101"/>
      <c r="W4" s="101"/>
      <c r="X4" s="101"/>
      <c r="Y4" s="101"/>
      <c r="Z4" s="101"/>
    </row>
    <row r="5" spans="1:26" ht="9.75" customHeight="1" x14ac:dyDescent="0.3">
      <c r="A5" s="101"/>
      <c r="B5" s="101"/>
      <c r="C5" s="101"/>
      <c r="D5" s="101"/>
      <c r="E5" s="101"/>
      <c r="F5" s="101"/>
      <c r="G5" s="101"/>
      <c r="H5" s="101"/>
      <c r="I5" s="101"/>
      <c r="J5" s="101"/>
      <c r="K5" s="101"/>
      <c r="L5" s="164"/>
      <c r="M5" s="164"/>
      <c r="N5" s="164"/>
      <c r="O5" s="102"/>
      <c r="P5" s="101"/>
      <c r="Q5" s="101"/>
      <c r="R5" s="101"/>
      <c r="S5" s="101"/>
      <c r="T5" s="101"/>
      <c r="U5" s="101"/>
      <c r="V5" s="101"/>
      <c r="W5" s="101"/>
      <c r="X5" s="101"/>
      <c r="Y5" s="101"/>
      <c r="Z5" s="101"/>
    </row>
    <row r="6" spans="1:26" ht="9.75" customHeight="1" x14ac:dyDescent="0.3">
      <c r="A6" s="101"/>
      <c r="B6" s="101"/>
      <c r="C6" s="101"/>
      <c r="D6" s="101"/>
      <c r="E6" s="101"/>
      <c r="F6" s="101"/>
      <c r="G6" s="101"/>
      <c r="H6" s="101"/>
      <c r="I6" s="101"/>
      <c r="J6" s="101"/>
      <c r="K6" s="101"/>
      <c r="L6" s="164"/>
      <c r="M6" s="164"/>
      <c r="N6" s="164"/>
      <c r="O6" s="102"/>
      <c r="P6" s="101"/>
      <c r="Q6" s="101"/>
      <c r="R6" s="101"/>
      <c r="S6" s="101"/>
      <c r="T6" s="101"/>
      <c r="U6" s="101"/>
      <c r="V6" s="101"/>
      <c r="W6" s="101"/>
      <c r="X6" s="101"/>
      <c r="Y6" s="101"/>
      <c r="Z6" s="101"/>
    </row>
    <row r="7" spans="1:26" ht="9.75" customHeight="1" x14ac:dyDescent="0.3">
      <c r="A7" s="101"/>
      <c r="B7" s="101"/>
      <c r="C7" s="101"/>
      <c r="D7" s="101"/>
      <c r="E7" s="101"/>
      <c r="F7" s="101"/>
      <c r="G7" s="101"/>
      <c r="H7" s="101"/>
      <c r="I7" s="101"/>
      <c r="J7" s="101"/>
      <c r="K7" s="101"/>
      <c r="L7" s="164"/>
      <c r="M7" s="164"/>
      <c r="N7" s="164"/>
      <c r="O7" s="102"/>
      <c r="P7" s="101"/>
      <c r="Q7" s="101"/>
      <c r="R7" s="101"/>
      <c r="S7" s="101"/>
      <c r="T7" s="101"/>
      <c r="U7" s="101"/>
      <c r="V7" s="101"/>
      <c r="W7" s="101"/>
      <c r="X7" s="101"/>
      <c r="Y7" s="101"/>
      <c r="Z7" s="101"/>
    </row>
    <row r="8" spans="1:26" ht="9.75" customHeight="1" x14ac:dyDescent="0.3">
      <c r="A8" s="101"/>
      <c r="B8" s="101"/>
      <c r="C8" s="101"/>
      <c r="D8" s="101"/>
      <c r="E8" s="101"/>
      <c r="F8" s="101"/>
      <c r="G8" s="101"/>
      <c r="H8" s="101"/>
      <c r="I8" s="101"/>
      <c r="J8" s="101"/>
      <c r="K8" s="101"/>
      <c r="L8" s="164"/>
      <c r="M8" s="164"/>
      <c r="N8" s="164"/>
      <c r="O8" s="102"/>
      <c r="P8" s="101"/>
      <c r="Q8" s="101"/>
      <c r="R8" s="101"/>
      <c r="S8" s="101"/>
      <c r="T8" s="101"/>
      <c r="U8" s="101"/>
      <c r="V8" s="101"/>
      <c r="W8" s="101"/>
      <c r="X8" s="101"/>
      <c r="Y8" s="101"/>
      <c r="Z8" s="101"/>
    </row>
    <row r="9" spans="1:26" ht="9.75" customHeight="1" x14ac:dyDescent="0.3">
      <c r="A9" s="101"/>
      <c r="B9" s="101"/>
      <c r="C9" s="101"/>
      <c r="D9" s="101"/>
      <c r="E9" s="101"/>
      <c r="F9" s="101"/>
      <c r="G9" s="101"/>
      <c r="H9" s="101"/>
      <c r="I9" s="101"/>
      <c r="J9" s="101"/>
      <c r="K9" s="101"/>
      <c r="L9" s="164"/>
      <c r="M9" s="164"/>
      <c r="N9" s="164"/>
      <c r="O9" s="102"/>
      <c r="P9" s="101"/>
      <c r="Q9" s="101"/>
      <c r="R9" s="101"/>
      <c r="S9" s="101"/>
      <c r="T9" s="101"/>
      <c r="U9" s="101"/>
      <c r="V9" s="101"/>
      <c r="W9" s="101"/>
      <c r="X9" s="101"/>
      <c r="Y9" s="101"/>
      <c r="Z9" s="101"/>
    </row>
    <row r="10" spans="1:26" ht="9.75" customHeight="1" x14ac:dyDescent="0.3">
      <c r="A10" s="101"/>
      <c r="B10" s="101"/>
      <c r="C10" s="101"/>
      <c r="D10" s="101"/>
      <c r="E10" s="101"/>
      <c r="F10" s="101"/>
      <c r="G10" s="101"/>
      <c r="H10" s="101"/>
      <c r="I10" s="101"/>
      <c r="J10" s="101"/>
      <c r="K10" s="101"/>
      <c r="L10" s="164"/>
      <c r="M10" s="164"/>
      <c r="N10" s="164"/>
      <c r="O10" s="102"/>
      <c r="P10" s="101"/>
      <c r="Q10" s="101"/>
      <c r="R10" s="101"/>
      <c r="S10" s="101"/>
      <c r="T10" s="101"/>
      <c r="U10" s="101"/>
      <c r="V10" s="101"/>
      <c r="W10" s="101"/>
      <c r="X10" s="101"/>
      <c r="Y10" s="101"/>
      <c r="Z10" s="101"/>
    </row>
    <row r="11" spans="1:26" ht="9.75" customHeight="1" x14ac:dyDescent="0.3">
      <c r="A11" s="101"/>
      <c r="B11" s="101"/>
      <c r="C11" s="101"/>
      <c r="D11" s="101"/>
      <c r="E11" s="101"/>
      <c r="F11" s="101"/>
      <c r="G11" s="101"/>
      <c r="H11" s="101"/>
      <c r="I11" s="101"/>
      <c r="J11" s="101"/>
      <c r="K11" s="101"/>
      <c r="L11" s="164"/>
      <c r="M11" s="164"/>
      <c r="N11" s="164"/>
      <c r="O11" s="102"/>
      <c r="P11" s="101"/>
      <c r="Q11" s="101"/>
      <c r="R11" s="101"/>
      <c r="S11" s="101"/>
      <c r="T11" s="101"/>
      <c r="U11" s="101"/>
      <c r="V11" s="101"/>
      <c r="W11" s="101"/>
      <c r="X11" s="101"/>
      <c r="Y11" s="101"/>
      <c r="Z11" s="101"/>
    </row>
    <row r="12" spans="1:26" ht="31.5" customHeight="1" x14ac:dyDescent="0.3">
      <c r="A12" s="101"/>
      <c r="B12" s="101"/>
      <c r="C12" s="101"/>
      <c r="D12" s="101"/>
      <c r="E12" s="101"/>
      <c r="F12" s="101"/>
      <c r="G12" s="101"/>
      <c r="H12" s="101"/>
      <c r="I12" s="101"/>
      <c r="J12" s="101"/>
      <c r="K12" s="101"/>
      <c r="L12" s="164"/>
      <c r="M12" s="164"/>
      <c r="N12" s="164"/>
      <c r="O12" s="102"/>
      <c r="P12" s="101"/>
      <c r="Q12" s="101"/>
      <c r="R12" s="101"/>
      <c r="S12" s="101"/>
      <c r="T12" s="101"/>
      <c r="U12" s="101"/>
      <c r="V12" s="101"/>
      <c r="W12" s="101"/>
      <c r="X12" s="101"/>
      <c r="Y12" s="101"/>
      <c r="Z12" s="101"/>
    </row>
    <row r="13" spans="1:26" ht="24.75" customHeight="1" x14ac:dyDescent="0.3">
      <c r="A13" s="101"/>
      <c r="B13" s="101"/>
      <c r="C13" s="101"/>
      <c r="D13" s="101"/>
      <c r="E13" s="101"/>
      <c r="F13" s="101"/>
      <c r="G13" s="101"/>
      <c r="H13" s="101"/>
      <c r="I13" s="101"/>
      <c r="J13" s="101"/>
      <c r="K13" s="101"/>
      <c r="L13" s="164"/>
      <c r="M13" s="164"/>
      <c r="N13" s="164"/>
      <c r="O13" s="102"/>
      <c r="P13" s="101"/>
      <c r="Q13" s="101"/>
      <c r="R13" s="101"/>
      <c r="S13" s="101"/>
      <c r="T13" s="101"/>
      <c r="U13" s="101"/>
      <c r="V13" s="101"/>
      <c r="W13" s="101"/>
      <c r="X13" s="101"/>
      <c r="Y13" s="101"/>
      <c r="Z13" s="101"/>
    </row>
    <row r="14" spans="1:26" ht="20.25" customHeight="1" x14ac:dyDescent="0.3">
      <c r="A14" s="101"/>
      <c r="B14" s="101"/>
      <c r="C14" s="101"/>
      <c r="D14" s="101"/>
      <c r="E14" s="101"/>
      <c r="F14" s="101"/>
      <c r="G14" s="101"/>
      <c r="H14" s="101"/>
      <c r="I14" s="101"/>
      <c r="J14" s="101"/>
      <c r="K14" s="101"/>
      <c r="L14" s="164"/>
      <c r="M14" s="164"/>
      <c r="N14" s="164"/>
      <c r="O14" s="102"/>
      <c r="P14" s="101"/>
      <c r="Q14" s="101"/>
      <c r="R14" s="101"/>
      <c r="S14" s="101"/>
      <c r="T14" s="101"/>
      <c r="U14" s="101"/>
      <c r="V14" s="101"/>
      <c r="W14" s="101"/>
      <c r="X14" s="101"/>
      <c r="Y14" s="101"/>
      <c r="Z14" s="101"/>
    </row>
    <row r="15" spans="1:26" ht="19.5" customHeight="1" x14ac:dyDescent="0.3">
      <c r="A15" s="101"/>
      <c r="B15" s="101"/>
      <c r="C15" s="176" t="s">
        <v>307</v>
      </c>
      <c r="D15" s="176"/>
      <c r="E15" s="176"/>
      <c r="F15" s="176"/>
      <c r="G15" s="176"/>
      <c r="H15" s="176"/>
      <c r="I15" s="176"/>
      <c r="J15" s="176"/>
      <c r="K15" s="176"/>
      <c r="L15" s="164"/>
      <c r="M15" s="164"/>
      <c r="N15" s="164"/>
      <c r="O15" s="102"/>
      <c r="P15" s="101"/>
      <c r="Q15" s="101"/>
      <c r="R15" s="101"/>
      <c r="S15" s="101"/>
      <c r="T15" s="101"/>
      <c r="U15" s="101"/>
      <c r="V15" s="101"/>
      <c r="W15" s="101"/>
      <c r="X15" s="101"/>
      <c r="Y15" s="101"/>
      <c r="Z15" s="101"/>
    </row>
    <row r="16" spans="1:26" ht="37.5" customHeight="1" x14ac:dyDescent="0.3">
      <c r="A16" s="101"/>
      <c r="B16" s="101"/>
      <c r="C16" s="177" t="s">
        <v>308</v>
      </c>
      <c r="D16" s="177"/>
      <c r="E16" s="177"/>
      <c r="F16" s="177"/>
      <c r="G16" s="177"/>
      <c r="H16" s="177"/>
      <c r="I16" s="177"/>
      <c r="J16" s="177"/>
      <c r="K16" s="177"/>
      <c r="L16" s="164"/>
      <c r="M16" s="164"/>
      <c r="N16" s="164"/>
      <c r="O16" s="102"/>
      <c r="P16" s="101"/>
      <c r="Q16" s="101"/>
      <c r="R16" s="101"/>
      <c r="S16" s="101"/>
      <c r="T16" s="101"/>
      <c r="U16" s="101"/>
      <c r="V16" s="101"/>
      <c r="W16" s="101"/>
      <c r="X16" s="101"/>
      <c r="Y16" s="101"/>
      <c r="Z16" s="101"/>
    </row>
    <row r="17" spans="1:26" ht="9.75" customHeight="1" x14ac:dyDescent="0.3">
      <c r="A17" s="101"/>
      <c r="B17" s="101"/>
      <c r="C17" s="106"/>
      <c r="D17" s="106"/>
      <c r="E17" s="101"/>
      <c r="F17" s="107"/>
      <c r="G17" s="101"/>
      <c r="H17" s="101"/>
      <c r="I17" s="101"/>
      <c r="J17" s="101"/>
      <c r="K17" s="101"/>
      <c r="L17" s="164"/>
      <c r="M17" s="164"/>
      <c r="N17" s="164"/>
      <c r="O17" s="102"/>
      <c r="P17" s="101"/>
      <c r="Q17" s="101"/>
      <c r="R17" s="101"/>
      <c r="S17" s="101"/>
      <c r="T17" s="101"/>
      <c r="U17" s="101"/>
      <c r="V17" s="101"/>
      <c r="W17" s="101"/>
      <c r="X17" s="101"/>
      <c r="Y17" s="101"/>
      <c r="Z17" s="101"/>
    </row>
    <row r="18" spans="1:26" ht="36.75" customHeight="1" x14ac:dyDescent="0.3">
      <c r="A18" s="101"/>
      <c r="B18" s="733" t="s">
        <v>147</v>
      </c>
      <c r="C18" s="178" t="s">
        <v>309</v>
      </c>
      <c r="D18" s="736" t="s">
        <v>8</v>
      </c>
      <c r="E18" s="736" t="s">
        <v>310</v>
      </c>
      <c r="F18" s="737" t="s">
        <v>311</v>
      </c>
      <c r="G18" s="738" t="s">
        <v>152</v>
      </c>
      <c r="H18" s="424"/>
      <c r="I18" s="564"/>
      <c r="J18" s="737" t="s">
        <v>312</v>
      </c>
      <c r="K18" s="739" t="s">
        <v>177</v>
      </c>
      <c r="L18" s="540"/>
      <c r="M18" s="540"/>
      <c r="N18" s="540"/>
      <c r="O18" s="102"/>
      <c r="P18" s="101"/>
      <c r="Q18" s="101"/>
      <c r="R18" s="101"/>
      <c r="S18" s="101"/>
      <c r="T18" s="101"/>
      <c r="U18" s="101"/>
      <c r="V18" s="101"/>
      <c r="W18" s="101"/>
      <c r="X18" s="101"/>
      <c r="Y18" s="101"/>
      <c r="Z18" s="101"/>
    </row>
    <row r="19" spans="1:26" ht="29.25" customHeight="1" x14ac:dyDescent="0.3">
      <c r="A19" s="101"/>
      <c r="B19" s="734"/>
      <c r="C19" s="179"/>
      <c r="D19" s="488"/>
      <c r="E19" s="488"/>
      <c r="F19" s="488"/>
      <c r="G19" s="743" t="s">
        <v>13</v>
      </c>
      <c r="H19" s="742" t="s">
        <v>15</v>
      </c>
      <c r="I19" s="742" t="s">
        <v>17</v>
      </c>
      <c r="J19" s="488"/>
      <c r="K19" s="740"/>
      <c r="L19" s="427"/>
      <c r="M19" s="427"/>
      <c r="N19" s="427"/>
      <c r="O19" s="102"/>
      <c r="P19" s="101"/>
      <c r="Q19" s="101"/>
      <c r="R19" s="101"/>
      <c r="S19" s="101"/>
      <c r="T19" s="101"/>
      <c r="U19" s="101"/>
      <c r="V19" s="101"/>
      <c r="W19" s="101"/>
      <c r="X19" s="101"/>
      <c r="Y19" s="101"/>
      <c r="Z19" s="101"/>
    </row>
    <row r="20" spans="1:26" ht="65.25" customHeight="1" x14ac:dyDescent="0.3">
      <c r="A20" s="101"/>
      <c r="B20" s="735"/>
      <c r="C20" s="180"/>
      <c r="D20" s="531"/>
      <c r="E20" s="531"/>
      <c r="F20" s="531"/>
      <c r="G20" s="531"/>
      <c r="H20" s="531"/>
      <c r="I20" s="634"/>
      <c r="J20" s="531"/>
      <c r="K20" s="741"/>
      <c r="L20" s="427"/>
      <c r="M20" s="427"/>
      <c r="N20" s="427"/>
      <c r="O20" s="102"/>
      <c r="P20" s="101"/>
      <c r="Q20" s="101"/>
      <c r="R20" s="101"/>
      <c r="S20" s="101"/>
      <c r="T20" s="101"/>
      <c r="U20" s="101"/>
      <c r="V20" s="101"/>
      <c r="W20" s="101"/>
      <c r="X20" s="101"/>
      <c r="Y20" s="101"/>
      <c r="Z20" s="101"/>
    </row>
    <row r="21" spans="1:26" ht="179.25" customHeight="1" x14ac:dyDescent="0.3">
      <c r="A21" s="101"/>
      <c r="B21" s="511" t="str">
        <f>+LEFT(C21,4)</f>
        <v>10.1</v>
      </c>
      <c r="C21" s="181" t="s">
        <v>313</v>
      </c>
      <c r="D21" s="748" t="s">
        <v>298</v>
      </c>
      <c r="E21" s="731" t="s">
        <v>314</v>
      </c>
      <c r="F21" s="732">
        <v>3</v>
      </c>
      <c r="G21" s="118">
        <v>1</v>
      </c>
      <c r="H21" s="388" t="s">
        <v>181</v>
      </c>
      <c r="I21" s="588" t="s">
        <v>602</v>
      </c>
      <c r="J21" s="753">
        <v>3</v>
      </c>
      <c r="K21" s="754"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506">
        <f>+IF(K21="",152,IF(K21="Deficiencia de control mayor (diseño y ejecución)",160,IF(K21="Deficiencia de control (diseño o ejecución)",180,IF(K21="Oportunidad de mejora",200,220))))</f>
        <v>220</v>
      </c>
      <c r="M21" s="505">
        <v>3.4569000000000001</v>
      </c>
      <c r="N21" s="505">
        <f>+L21+M21</f>
        <v>223.45689999999999</v>
      </c>
      <c r="O21" s="102"/>
      <c r="P21" s="101"/>
      <c r="Q21" s="101"/>
      <c r="R21" s="101"/>
      <c r="S21" s="101"/>
      <c r="T21" s="101"/>
      <c r="U21" s="101"/>
      <c r="V21" s="101"/>
      <c r="W21" s="101"/>
      <c r="X21" s="101"/>
      <c r="Y21" s="101"/>
      <c r="Z21" s="101"/>
    </row>
    <row r="22" spans="1:26" ht="186" customHeight="1" x14ac:dyDescent="0.3">
      <c r="A22" s="101"/>
      <c r="B22" s="512"/>
      <c r="C22" s="182"/>
      <c r="D22" s="515"/>
      <c r="E22" s="515"/>
      <c r="F22" s="515"/>
      <c r="G22" s="119">
        <v>2</v>
      </c>
      <c r="H22" s="387" t="s">
        <v>317</v>
      </c>
      <c r="I22" s="589"/>
      <c r="J22" s="507"/>
      <c r="K22" s="593"/>
      <c r="L22" s="507"/>
      <c r="M22" s="427"/>
      <c r="N22" s="427"/>
      <c r="O22" s="102"/>
      <c r="P22" s="101"/>
      <c r="Q22" s="101"/>
      <c r="R22" s="101"/>
      <c r="S22" s="101"/>
      <c r="T22" s="101"/>
      <c r="U22" s="101"/>
      <c r="V22" s="101"/>
      <c r="W22" s="101"/>
      <c r="X22" s="101"/>
      <c r="Y22" s="101"/>
      <c r="Z22" s="101"/>
    </row>
    <row r="23" spans="1:26" ht="19.5" customHeight="1" x14ac:dyDescent="0.3">
      <c r="A23" s="101"/>
      <c r="B23" s="512"/>
      <c r="C23" s="182"/>
      <c r="D23" s="515"/>
      <c r="E23" s="515"/>
      <c r="F23" s="515"/>
      <c r="G23" s="119">
        <v>3</v>
      </c>
      <c r="H23" s="183"/>
      <c r="I23" s="589"/>
      <c r="J23" s="507"/>
      <c r="K23" s="593"/>
      <c r="L23" s="507"/>
      <c r="M23" s="427"/>
      <c r="N23" s="427"/>
      <c r="O23" s="102"/>
      <c r="P23" s="101"/>
      <c r="Q23" s="101"/>
      <c r="R23" s="101"/>
      <c r="S23" s="101"/>
      <c r="T23" s="101"/>
      <c r="U23" s="101"/>
      <c r="V23" s="101"/>
      <c r="W23" s="101"/>
      <c r="X23" s="101"/>
      <c r="Y23" s="101"/>
      <c r="Z23" s="101"/>
    </row>
    <row r="24" spans="1:26" ht="10.5" customHeight="1" x14ac:dyDescent="0.3">
      <c r="A24" s="101"/>
      <c r="B24" s="512"/>
      <c r="C24" s="182"/>
      <c r="D24" s="515"/>
      <c r="E24" s="515"/>
      <c r="F24" s="515"/>
      <c r="G24" s="119">
        <v>5</v>
      </c>
      <c r="H24" s="172"/>
      <c r="I24" s="589"/>
      <c r="J24" s="507"/>
      <c r="K24" s="593"/>
      <c r="L24" s="507"/>
      <c r="M24" s="427"/>
      <c r="N24" s="427"/>
      <c r="O24" s="102"/>
      <c r="P24" s="101"/>
      <c r="Q24" s="101"/>
      <c r="R24" s="101"/>
      <c r="S24" s="101"/>
      <c r="T24" s="101"/>
      <c r="U24" s="101"/>
      <c r="V24" s="101"/>
      <c r="W24" s="101"/>
      <c r="X24" s="101"/>
      <c r="Y24" s="101"/>
      <c r="Z24" s="101"/>
    </row>
    <row r="25" spans="1:26" ht="12.75" customHeight="1" x14ac:dyDescent="0.3">
      <c r="A25" s="101"/>
      <c r="B25" s="494"/>
      <c r="C25" s="184"/>
      <c r="D25" s="499"/>
      <c r="E25" s="499"/>
      <c r="F25" s="499"/>
      <c r="G25" s="123">
        <v>8</v>
      </c>
      <c r="H25" s="185"/>
      <c r="I25" s="589"/>
      <c r="J25" s="664"/>
      <c r="K25" s="594"/>
      <c r="L25" s="508"/>
      <c r="M25" s="427"/>
      <c r="N25" s="427"/>
      <c r="O25" s="102"/>
      <c r="P25" s="101"/>
      <c r="Q25" s="101"/>
      <c r="R25" s="101"/>
      <c r="S25" s="101"/>
      <c r="T25" s="101"/>
      <c r="U25" s="101"/>
      <c r="V25" s="101"/>
      <c r="W25" s="101"/>
      <c r="X25" s="101"/>
      <c r="Y25" s="101"/>
      <c r="Z25" s="101"/>
    </row>
    <row r="26" spans="1:26" ht="177.75" customHeight="1" x14ac:dyDescent="0.3">
      <c r="A26" s="101"/>
      <c r="B26" s="511" t="str">
        <f>+LEFT(C26,4)</f>
        <v>10.2</v>
      </c>
      <c r="C26" s="186" t="s">
        <v>315</v>
      </c>
      <c r="D26" s="650" t="s">
        <v>298</v>
      </c>
      <c r="E26" s="744" t="s">
        <v>316</v>
      </c>
      <c r="F26" s="652">
        <v>3</v>
      </c>
      <c r="G26" s="136">
        <v>1</v>
      </c>
      <c r="H26" s="134" t="s">
        <v>181</v>
      </c>
      <c r="I26" s="745" t="s">
        <v>602</v>
      </c>
      <c r="J26" s="746">
        <v>3</v>
      </c>
      <c r="K26" s="672"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506">
        <f>+IF(K26="",152,IF(K26="Deficiencia de control mayor (diseño y ejecución)",160,IF(K26="Deficiencia de control (diseño o ejecución)",180,IF(K26="Oportunidad de mejora",200,220))))</f>
        <v>220</v>
      </c>
      <c r="M26" s="505">
        <v>3.5478000000000001</v>
      </c>
      <c r="N26" s="505">
        <f>+L26+M26</f>
        <v>223.5478</v>
      </c>
      <c r="O26" s="102"/>
      <c r="P26" s="101"/>
      <c r="Q26" s="101"/>
      <c r="R26" s="101"/>
      <c r="S26" s="101"/>
      <c r="T26" s="101"/>
      <c r="U26" s="101"/>
      <c r="V26" s="101"/>
      <c r="W26" s="101"/>
      <c r="X26" s="101"/>
      <c r="Y26" s="101"/>
      <c r="Z26" s="101"/>
    </row>
    <row r="27" spans="1:26" ht="180" customHeight="1" x14ac:dyDescent="0.3">
      <c r="A27" s="101"/>
      <c r="B27" s="512"/>
      <c r="C27" s="187"/>
      <c r="D27" s="515"/>
      <c r="E27" s="515"/>
      <c r="F27" s="515"/>
      <c r="G27" s="112">
        <v>2</v>
      </c>
      <c r="H27" s="389" t="s">
        <v>317</v>
      </c>
      <c r="I27" s="488"/>
      <c r="J27" s="427"/>
      <c r="K27" s="593"/>
      <c r="L27" s="507"/>
      <c r="M27" s="427"/>
      <c r="N27" s="427"/>
      <c r="O27" s="102"/>
      <c r="P27" s="101"/>
      <c r="Q27" s="101"/>
      <c r="R27" s="101"/>
      <c r="S27" s="101"/>
      <c r="T27" s="101"/>
      <c r="U27" s="101"/>
      <c r="V27" s="101"/>
      <c r="W27" s="101"/>
      <c r="X27" s="101"/>
      <c r="Y27" s="101"/>
      <c r="Z27" s="101"/>
    </row>
    <row r="28" spans="1:26" ht="6.75" customHeight="1" x14ac:dyDescent="0.3">
      <c r="A28" s="101"/>
      <c r="B28" s="512"/>
      <c r="C28" s="187"/>
      <c r="D28" s="515"/>
      <c r="E28" s="515"/>
      <c r="F28" s="515"/>
      <c r="G28" s="112">
        <v>4</v>
      </c>
      <c r="H28" s="188"/>
      <c r="I28" s="488"/>
      <c r="J28" s="427"/>
      <c r="K28" s="593"/>
      <c r="L28" s="507"/>
      <c r="M28" s="427"/>
      <c r="N28" s="427"/>
      <c r="O28" s="102"/>
      <c r="P28" s="101"/>
      <c r="Q28" s="101"/>
      <c r="R28" s="101"/>
      <c r="S28" s="101"/>
      <c r="T28" s="101"/>
      <c r="U28" s="101"/>
      <c r="V28" s="101"/>
      <c r="W28" s="101"/>
      <c r="X28" s="101"/>
      <c r="Y28" s="101"/>
      <c r="Z28" s="101"/>
    </row>
    <row r="29" spans="1:26" ht="24.75" customHeight="1" x14ac:dyDescent="0.3">
      <c r="A29" s="101"/>
      <c r="B29" s="494"/>
      <c r="C29" s="189"/>
      <c r="D29" s="499"/>
      <c r="E29" s="499"/>
      <c r="F29" s="499"/>
      <c r="G29" s="139">
        <v>8</v>
      </c>
      <c r="H29" s="190"/>
      <c r="I29" s="489"/>
      <c r="J29" s="747"/>
      <c r="K29" s="594"/>
      <c r="L29" s="508"/>
      <c r="M29" s="427"/>
      <c r="N29" s="427"/>
      <c r="O29" s="102"/>
      <c r="P29" s="101"/>
      <c r="Q29" s="101"/>
      <c r="R29" s="101"/>
      <c r="S29" s="101"/>
      <c r="T29" s="101"/>
      <c r="U29" s="101"/>
      <c r="V29" s="101"/>
      <c r="W29" s="101"/>
      <c r="X29" s="101"/>
      <c r="Y29" s="101"/>
      <c r="Z29" s="101"/>
    </row>
    <row r="30" spans="1:26" ht="96.75" customHeight="1" x14ac:dyDescent="0.3">
      <c r="A30" s="101"/>
      <c r="B30" s="511" t="str">
        <f>+LEFT(C30,4)</f>
        <v>10.3</v>
      </c>
      <c r="C30" s="186" t="s">
        <v>318</v>
      </c>
      <c r="D30" s="604" t="s">
        <v>319</v>
      </c>
      <c r="E30" s="759" t="s">
        <v>320</v>
      </c>
      <c r="F30" s="606">
        <v>3</v>
      </c>
      <c r="G30" s="126">
        <v>1</v>
      </c>
      <c r="H30" s="126"/>
      <c r="I30" s="760" t="s">
        <v>320</v>
      </c>
      <c r="J30" s="608">
        <v>3</v>
      </c>
      <c r="K30" s="672"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506">
        <f>+IF(K30="",152,IF(K30="Deficiencia de control mayor (diseño y ejecución)",160,IF(K30="Deficiencia de control (diseño o ejecución)",180,IF(K30="Oportunidad de mejora",200,220))))</f>
        <v>220</v>
      </c>
      <c r="M30" s="505">
        <v>3.6457999999999999</v>
      </c>
      <c r="N30" s="505">
        <f>+L30+M30</f>
        <v>223.64580000000001</v>
      </c>
      <c r="O30" s="102"/>
      <c r="P30" s="101"/>
      <c r="Q30" s="101"/>
      <c r="R30" s="101"/>
      <c r="S30" s="101"/>
      <c r="T30" s="101"/>
      <c r="U30" s="101"/>
      <c r="V30" s="101"/>
      <c r="W30" s="101"/>
      <c r="X30" s="101"/>
      <c r="Y30" s="101"/>
      <c r="Z30" s="101"/>
    </row>
    <row r="31" spans="1:26" ht="21" customHeight="1" x14ac:dyDescent="0.3">
      <c r="A31" s="101"/>
      <c r="B31" s="512"/>
      <c r="C31" s="187"/>
      <c r="D31" s="515"/>
      <c r="E31" s="515"/>
      <c r="F31" s="515"/>
      <c r="G31" s="128">
        <v>2</v>
      </c>
      <c r="H31" s="128"/>
      <c r="I31" s="515"/>
      <c r="J31" s="609"/>
      <c r="K31" s="593"/>
      <c r="L31" s="507"/>
      <c r="M31" s="427"/>
      <c r="N31" s="427"/>
      <c r="O31" s="102"/>
      <c r="P31" s="101"/>
      <c r="Q31" s="101"/>
      <c r="R31" s="101"/>
      <c r="S31" s="101"/>
      <c r="T31" s="101"/>
      <c r="U31" s="101"/>
      <c r="V31" s="101"/>
      <c r="W31" s="101"/>
      <c r="X31" s="101"/>
      <c r="Y31" s="101"/>
      <c r="Z31" s="101"/>
    </row>
    <row r="32" spans="1:26" ht="21" customHeight="1" x14ac:dyDescent="0.3">
      <c r="A32" s="101"/>
      <c r="B32" s="512"/>
      <c r="C32" s="187"/>
      <c r="D32" s="515"/>
      <c r="E32" s="515"/>
      <c r="F32" s="515"/>
      <c r="G32" s="128">
        <v>3</v>
      </c>
      <c r="H32" s="128"/>
      <c r="I32" s="515"/>
      <c r="J32" s="609"/>
      <c r="K32" s="593"/>
      <c r="L32" s="507"/>
      <c r="M32" s="427"/>
      <c r="N32" s="427"/>
      <c r="O32" s="102"/>
      <c r="P32" s="101"/>
      <c r="Q32" s="101"/>
      <c r="R32" s="101"/>
      <c r="S32" s="101"/>
      <c r="T32" s="101"/>
      <c r="U32" s="101"/>
      <c r="V32" s="101"/>
      <c r="W32" s="101"/>
      <c r="X32" s="101"/>
      <c r="Y32" s="101"/>
      <c r="Z32" s="101"/>
    </row>
    <row r="33" spans="1:26" ht="21" customHeight="1" x14ac:dyDescent="0.3">
      <c r="A33" s="101"/>
      <c r="B33" s="512"/>
      <c r="C33" s="187"/>
      <c r="D33" s="515"/>
      <c r="E33" s="515"/>
      <c r="F33" s="515"/>
      <c r="G33" s="128">
        <v>4</v>
      </c>
      <c r="H33" s="128"/>
      <c r="I33" s="515"/>
      <c r="J33" s="609"/>
      <c r="K33" s="593"/>
      <c r="L33" s="507"/>
      <c r="M33" s="427"/>
      <c r="N33" s="427"/>
      <c r="O33" s="102"/>
      <c r="P33" s="101"/>
      <c r="Q33" s="101"/>
      <c r="R33" s="101"/>
      <c r="S33" s="101"/>
      <c r="T33" s="101"/>
      <c r="U33" s="101"/>
      <c r="V33" s="101"/>
      <c r="W33" s="101"/>
      <c r="X33" s="101"/>
      <c r="Y33" s="101"/>
      <c r="Z33" s="101"/>
    </row>
    <row r="34" spans="1:26" ht="21" customHeight="1" x14ac:dyDescent="0.3">
      <c r="A34" s="101"/>
      <c r="B34" s="512"/>
      <c r="C34" s="187"/>
      <c r="D34" s="515"/>
      <c r="E34" s="515"/>
      <c r="F34" s="515"/>
      <c r="G34" s="128">
        <v>5</v>
      </c>
      <c r="H34" s="128"/>
      <c r="I34" s="515"/>
      <c r="J34" s="609"/>
      <c r="K34" s="593"/>
      <c r="L34" s="507"/>
      <c r="M34" s="427"/>
      <c r="N34" s="427"/>
      <c r="O34" s="102"/>
      <c r="P34" s="101"/>
      <c r="Q34" s="101"/>
      <c r="R34" s="101"/>
      <c r="S34" s="101"/>
      <c r="T34" s="101"/>
      <c r="U34" s="101"/>
      <c r="V34" s="101"/>
      <c r="W34" s="101"/>
      <c r="X34" s="101"/>
      <c r="Y34" s="101"/>
      <c r="Z34" s="101"/>
    </row>
    <row r="35" spans="1:26" ht="21" customHeight="1" x14ac:dyDescent="0.3">
      <c r="A35" s="101"/>
      <c r="B35" s="512"/>
      <c r="C35" s="187"/>
      <c r="D35" s="515"/>
      <c r="E35" s="515"/>
      <c r="F35" s="515"/>
      <c r="G35" s="128">
        <v>6</v>
      </c>
      <c r="H35" s="128"/>
      <c r="I35" s="515"/>
      <c r="J35" s="609"/>
      <c r="K35" s="593"/>
      <c r="L35" s="507"/>
      <c r="M35" s="427"/>
      <c r="N35" s="427"/>
      <c r="O35" s="102"/>
      <c r="P35" s="101"/>
      <c r="Q35" s="101"/>
      <c r="R35" s="101"/>
      <c r="S35" s="101"/>
      <c r="T35" s="101"/>
      <c r="U35" s="101"/>
      <c r="V35" s="101"/>
      <c r="W35" s="101"/>
      <c r="X35" s="101"/>
      <c r="Y35" s="101"/>
      <c r="Z35" s="101"/>
    </row>
    <row r="36" spans="1:26" ht="21" customHeight="1" x14ac:dyDescent="0.3">
      <c r="A36" s="101"/>
      <c r="B36" s="512"/>
      <c r="C36" s="187"/>
      <c r="D36" s="515"/>
      <c r="E36" s="515"/>
      <c r="F36" s="515"/>
      <c r="G36" s="128">
        <v>7</v>
      </c>
      <c r="H36" s="128"/>
      <c r="I36" s="515"/>
      <c r="J36" s="609"/>
      <c r="K36" s="593"/>
      <c r="L36" s="507"/>
      <c r="M36" s="427"/>
      <c r="N36" s="427"/>
      <c r="O36" s="102"/>
      <c r="P36" s="101"/>
      <c r="Q36" s="101"/>
      <c r="R36" s="101"/>
      <c r="S36" s="101"/>
      <c r="T36" s="101"/>
      <c r="U36" s="101"/>
      <c r="V36" s="101"/>
      <c r="W36" s="101"/>
      <c r="X36" s="101"/>
      <c r="Y36" s="101"/>
      <c r="Z36" s="101"/>
    </row>
    <row r="37" spans="1:26" ht="48.75" customHeight="1" x14ac:dyDescent="0.3">
      <c r="A37" s="101"/>
      <c r="B37" s="494"/>
      <c r="C37" s="189"/>
      <c r="D37" s="499"/>
      <c r="E37" s="499"/>
      <c r="F37" s="499"/>
      <c r="G37" s="132">
        <v>8</v>
      </c>
      <c r="H37" s="132"/>
      <c r="I37" s="499"/>
      <c r="J37" s="610"/>
      <c r="K37" s="594"/>
      <c r="L37" s="508"/>
      <c r="M37" s="427"/>
      <c r="N37" s="427"/>
      <c r="O37" s="102"/>
      <c r="P37" s="101"/>
      <c r="Q37" s="101"/>
      <c r="R37" s="101"/>
      <c r="S37" s="101"/>
      <c r="T37" s="101"/>
      <c r="U37" s="101"/>
      <c r="V37" s="101"/>
      <c r="W37" s="101"/>
      <c r="X37" s="101"/>
      <c r="Y37" s="101"/>
      <c r="Z37" s="101"/>
    </row>
    <row r="38" spans="1:26" ht="27" customHeight="1" x14ac:dyDescent="0.3">
      <c r="A38" s="101"/>
      <c r="B38" s="752"/>
      <c r="C38" s="192" t="s">
        <v>321</v>
      </c>
      <c r="D38" s="749" t="s">
        <v>8</v>
      </c>
      <c r="E38" s="750" t="s">
        <v>322</v>
      </c>
      <c r="F38" s="751" t="s">
        <v>323</v>
      </c>
      <c r="G38" s="761" t="s">
        <v>152</v>
      </c>
      <c r="H38" s="424"/>
      <c r="I38" s="424"/>
      <c r="J38" s="755" t="s">
        <v>324</v>
      </c>
      <c r="K38" s="756" t="s">
        <v>177</v>
      </c>
      <c r="L38" s="540"/>
      <c r="M38" s="540"/>
      <c r="N38" s="540"/>
      <c r="O38" s="102"/>
      <c r="P38" s="101"/>
      <c r="Q38" s="101"/>
      <c r="R38" s="101"/>
      <c r="S38" s="101"/>
      <c r="T38" s="101"/>
      <c r="U38" s="101"/>
      <c r="V38" s="101"/>
      <c r="W38" s="101"/>
      <c r="X38" s="101"/>
      <c r="Y38" s="101"/>
      <c r="Z38" s="101"/>
    </row>
    <row r="39" spans="1:26" ht="33" customHeight="1" x14ac:dyDescent="0.3">
      <c r="A39" s="101"/>
      <c r="B39" s="734"/>
      <c r="C39" s="193"/>
      <c r="D39" s="488"/>
      <c r="E39" s="488"/>
      <c r="F39" s="488"/>
      <c r="G39" s="757" t="s">
        <v>13</v>
      </c>
      <c r="H39" s="758" t="s">
        <v>15</v>
      </c>
      <c r="I39" s="758" t="s">
        <v>17</v>
      </c>
      <c r="J39" s="488"/>
      <c r="K39" s="740"/>
      <c r="L39" s="427"/>
      <c r="M39" s="427"/>
      <c r="N39" s="427"/>
      <c r="O39" s="102"/>
      <c r="P39" s="101"/>
      <c r="Q39" s="101"/>
      <c r="R39" s="101"/>
      <c r="S39" s="101"/>
      <c r="T39" s="101"/>
      <c r="U39" s="101"/>
      <c r="V39" s="101"/>
      <c r="W39" s="101"/>
      <c r="X39" s="101"/>
      <c r="Y39" s="101"/>
      <c r="Z39" s="101"/>
    </row>
    <row r="40" spans="1:26" ht="75" customHeight="1" x14ac:dyDescent="0.3">
      <c r="A40" s="101"/>
      <c r="B40" s="735"/>
      <c r="C40" s="194"/>
      <c r="D40" s="531"/>
      <c r="E40" s="531"/>
      <c r="F40" s="531"/>
      <c r="G40" s="531"/>
      <c r="H40" s="531"/>
      <c r="I40" s="531"/>
      <c r="J40" s="531"/>
      <c r="K40" s="741"/>
      <c r="L40" s="427"/>
      <c r="M40" s="427"/>
      <c r="N40" s="427"/>
      <c r="O40" s="102"/>
      <c r="P40" s="101"/>
      <c r="Q40" s="101"/>
      <c r="R40" s="101"/>
      <c r="S40" s="101"/>
      <c r="T40" s="101"/>
      <c r="U40" s="101"/>
      <c r="V40" s="101"/>
      <c r="W40" s="101"/>
      <c r="X40" s="101"/>
      <c r="Y40" s="101"/>
      <c r="Z40" s="101"/>
    </row>
    <row r="41" spans="1:26" ht="162.75" customHeight="1" x14ac:dyDescent="0.3">
      <c r="A41" s="101"/>
      <c r="B41" s="511" t="str">
        <f>+LEFT(C41,4)</f>
        <v>11.1</v>
      </c>
      <c r="C41" s="195" t="s">
        <v>325</v>
      </c>
      <c r="D41" s="650" t="s">
        <v>326</v>
      </c>
      <c r="E41" s="774" t="s">
        <v>327</v>
      </c>
      <c r="F41" s="765">
        <v>3</v>
      </c>
      <c r="G41" s="136">
        <v>1</v>
      </c>
      <c r="H41" s="389" t="s">
        <v>610</v>
      </c>
      <c r="I41" s="688" t="s">
        <v>686</v>
      </c>
      <c r="J41" s="608">
        <v>3</v>
      </c>
      <c r="K41" s="672"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506">
        <f>+IF(K41="",152,IF(K41="Deficiencia de control mayor (diseño y ejecución)",160,IF(K41="Deficiencia de control (diseño o ejecución)",180,IF(K41="Oportunidad de mejora",200,220))))</f>
        <v>220</v>
      </c>
      <c r="M41" s="505">
        <v>3.7896000000000001</v>
      </c>
      <c r="N41" s="505">
        <f>+L41+M41</f>
        <v>223.78960000000001</v>
      </c>
      <c r="O41" s="102"/>
      <c r="P41" s="101"/>
      <c r="Q41" s="101"/>
      <c r="R41" s="101"/>
      <c r="S41" s="101"/>
      <c r="T41" s="101"/>
      <c r="U41" s="101"/>
      <c r="V41" s="101"/>
      <c r="W41" s="101"/>
      <c r="X41" s="101"/>
      <c r="Y41" s="101"/>
      <c r="Z41" s="101"/>
    </row>
    <row r="42" spans="1:26" ht="72.75" customHeight="1" x14ac:dyDescent="0.3">
      <c r="A42" s="101"/>
      <c r="B42" s="512"/>
      <c r="C42" s="197"/>
      <c r="D42" s="515"/>
      <c r="E42" s="515"/>
      <c r="F42" s="636"/>
      <c r="G42" s="112">
        <v>2</v>
      </c>
      <c r="H42" s="200"/>
      <c r="I42" s="689"/>
      <c r="J42" s="609"/>
      <c r="K42" s="593"/>
      <c r="L42" s="507"/>
      <c r="M42" s="427"/>
      <c r="N42" s="427"/>
      <c r="O42" s="102"/>
      <c r="P42" s="101"/>
      <c r="Q42" s="101"/>
      <c r="R42" s="101"/>
      <c r="S42" s="101"/>
      <c r="T42" s="101"/>
      <c r="U42" s="101"/>
      <c r="V42" s="101"/>
      <c r="W42" s="101"/>
      <c r="X42" s="101"/>
      <c r="Y42" s="101"/>
      <c r="Z42" s="101"/>
    </row>
    <row r="43" spans="1:26" ht="30.75" customHeight="1" x14ac:dyDescent="0.3">
      <c r="A43" s="101"/>
      <c r="B43" s="512"/>
      <c r="C43" s="197"/>
      <c r="D43" s="515"/>
      <c r="E43" s="515"/>
      <c r="F43" s="636"/>
      <c r="G43" s="112">
        <v>3</v>
      </c>
      <c r="H43" s="198"/>
      <c r="I43" s="689"/>
      <c r="J43" s="609"/>
      <c r="K43" s="593"/>
      <c r="L43" s="507"/>
      <c r="M43" s="427"/>
      <c r="N43" s="427"/>
      <c r="O43" s="102"/>
      <c r="P43" s="101"/>
      <c r="Q43" s="101"/>
      <c r="R43" s="101"/>
      <c r="S43" s="101"/>
      <c r="T43" s="101"/>
      <c r="U43" s="101"/>
      <c r="V43" s="101"/>
      <c r="W43" s="101"/>
      <c r="X43" s="101"/>
      <c r="Y43" s="101"/>
      <c r="Z43" s="101"/>
    </row>
    <row r="44" spans="1:26" ht="84.75" customHeight="1" thickBot="1" x14ac:dyDescent="0.35">
      <c r="A44" s="101"/>
      <c r="B44" s="494"/>
      <c r="C44" s="199"/>
      <c r="D44" s="499"/>
      <c r="E44" s="499"/>
      <c r="F44" s="637"/>
      <c r="G44" s="139">
        <v>8</v>
      </c>
      <c r="H44" s="139"/>
      <c r="I44" s="689"/>
      <c r="J44" s="610"/>
      <c r="K44" s="594"/>
      <c r="L44" s="508"/>
      <c r="M44" s="427"/>
      <c r="N44" s="427"/>
      <c r="O44" s="102"/>
      <c r="P44" s="101"/>
      <c r="Q44" s="101"/>
      <c r="R44" s="101"/>
      <c r="S44" s="101"/>
      <c r="T44" s="101"/>
      <c r="U44" s="101"/>
      <c r="V44" s="101"/>
      <c r="W44" s="101"/>
      <c r="X44" s="101"/>
      <c r="Y44" s="101"/>
      <c r="Z44" s="101"/>
    </row>
    <row r="45" spans="1:26" ht="159.75" customHeight="1" x14ac:dyDescent="0.3">
      <c r="A45" s="101"/>
      <c r="B45" s="511" t="str">
        <f>+LEFT(C45,4)</f>
        <v>11.2</v>
      </c>
      <c r="C45" s="195" t="s">
        <v>328</v>
      </c>
      <c r="D45" s="650" t="s">
        <v>326</v>
      </c>
      <c r="E45" s="651" t="s">
        <v>329</v>
      </c>
      <c r="F45" s="765">
        <v>3</v>
      </c>
      <c r="G45" s="136">
        <v>1</v>
      </c>
      <c r="H45" s="196" t="s">
        <v>611</v>
      </c>
      <c r="I45" s="688" t="s">
        <v>687</v>
      </c>
      <c r="J45" s="608">
        <v>3</v>
      </c>
      <c r="K45" s="672"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506">
        <f>+IF(K45="",152,IF(K45="Deficiencia de control mayor (diseño y ejecución)",160,IF(K45="Deficiencia de control (diseño o ejecución)",180,IF(K45="Oportunidad de mejora",200,220))))</f>
        <v>220</v>
      </c>
      <c r="M45" s="505">
        <v>3.8456000000000001</v>
      </c>
      <c r="N45" s="505">
        <f>+L45+M45</f>
        <v>223.84559999999999</v>
      </c>
      <c r="O45" s="102"/>
      <c r="P45" s="101"/>
      <c r="Q45" s="101"/>
      <c r="R45" s="101"/>
      <c r="S45" s="101"/>
      <c r="T45" s="101"/>
      <c r="U45" s="101"/>
      <c r="V45" s="101"/>
      <c r="W45" s="101"/>
      <c r="X45" s="101"/>
      <c r="Y45" s="101"/>
      <c r="Z45" s="101"/>
    </row>
    <row r="46" spans="1:26" ht="84" customHeight="1" x14ac:dyDescent="0.3">
      <c r="A46" s="101"/>
      <c r="B46" s="512"/>
      <c r="C46" s="197"/>
      <c r="D46" s="515"/>
      <c r="E46" s="515"/>
      <c r="F46" s="636"/>
      <c r="G46" s="112">
        <v>2</v>
      </c>
      <c r="H46" s="200"/>
      <c r="I46" s="689"/>
      <c r="J46" s="609"/>
      <c r="K46" s="593"/>
      <c r="L46" s="507"/>
      <c r="M46" s="427"/>
      <c r="N46" s="427"/>
      <c r="O46" s="102"/>
      <c r="P46" s="101"/>
      <c r="Q46" s="101"/>
      <c r="R46" s="101"/>
      <c r="S46" s="101"/>
      <c r="T46" s="101"/>
      <c r="U46" s="101"/>
      <c r="V46" s="101"/>
      <c r="W46" s="101"/>
      <c r="X46" s="101"/>
      <c r="Y46" s="101"/>
      <c r="Z46" s="101"/>
    </row>
    <row r="47" spans="1:26" ht="21.75" customHeight="1" x14ac:dyDescent="0.3">
      <c r="A47" s="101"/>
      <c r="B47" s="512"/>
      <c r="C47" s="197"/>
      <c r="D47" s="515"/>
      <c r="E47" s="515"/>
      <c r="F47" s="636"/>
      <c r="G47" s="112">
        <v>3</v>
      </c>
      <c r="H47" s="198"/>
      <c r="I47" s="689"/>
      <c r="J47" s="609"/>
      <c r="K47" s="593"/>
      <c r="L47" s="507"/>
      <c r="M47" s="427"/>
      <c r="N47" s="427"/>
      <c r="O47" s="102"/>
      <c r="P47" s="101"/>
      <c r="Q47" s="101"/>
      <c r="R47" s="101"/>
      <c r="S47" s="101"/>
      <c r="T47" s="101"/>
      <c r="U47" s="101"/>
      <c r="V47" s="101"/>
      <c r="W47" s="101"/>
      <c r="X47" s="101"/>
      <c r="Y47" s="101"/>
      <c r="Z47" s="101"/>
    </row>
    <row r="48" spans="1:26" ht="21.75" customHeight="1" thickBot="1" x14ac:dyDescent="0.35">
      <c r="A48" s="101"/>
      <c r="B48" s="494"/>
      <c r="C48" s="199"/>
      <c r="D48" s="499"/>
      <c r="E48" s="499"/>
      <c r="F48" s="637"/>
      <c r="G48" s="139">
        <v>8</v>
      </c>
      <c r="H48" s="139"/>
      <c r="I48" s="689"/>
      <c r="J48" s="610"/>
      <c r="K48" s="594"/>
      <c r="L48" s="508"/>
      <c r="M48" s="427"/>
      <c r="N48" s="427"/>
      <c r="O48" s="102"/>
      <c r="P48" s="101"/>
      <c r="Q48" s="101"/>
      <c r="R48" s="101"/>
      <c r="S48" s="101"/>
      <c r="T48" s="101"/>
      <c r="U48" s="101"/>
      <c r="V48" s="101"/>
      <c r="W48" s="101"/>
      <c r="X48" s="101"/>
      <c r="Y48" s="101"/>
      <c r="Z48" s="101"/>
    </row>
    <row r="49" spans="1:26" ht="32.25" customHeight="1" x14ac:dyDescent="0.3">
      <c r="A49" s="101"/>
      <c r="B49" s="511" t="str">
        <f>+LEFT(C49,4)</f>
        <v>11.3</v>
      </c>
      <c r="C49" s="201" t="s">
        <v>330</v>
      </c>
      <c r="D49" s="650" t="s">
        <v>331</v>
      </c>
      <c r="E49" s="651" t="s">
        <v>332</v>
      </c>
      <c r="F49" s="766">
        <v>3</v>
      </c>
      <c r="G49" s="136">
        <v>1</v>
      </c>
      <c r="H49" s="202"/>
      <c r="I49" s="696" t="s">
        <v>630</v>
      </c>
      <c r="J49" s="778">
        <v>3</v>
      </c>
      <c r="K49" s="603" t="str">
        <f>+IF(OR(ISBLANK(F49),ISBLANK(J49)),"",IF(OR(AND(F49=1,J49=1),AND(F49=1,J49=2),AND(F49=1,J49=3)),"Deficiencia de control mayor (diseño y ejecución)",IF(OR(AND(F49=2,J49=2),AND(F49=3,J49=1),AND(F49=3,J49=2),AND(F49=2,J49=1)),"Deficiencia de control (diseño o ejecución)",IF(AND(F49=2,J49=3),"Oportunidad de mejora","Mantenimiento del control"))))</f>
        <v>Mantenimiento del control</v>
      </c>
      <c r="L49" s="505">
        <f>+IF(K49="",152,IF(K49="Deficiencia de control mayor (diseño y ejecución)",160,IF(K49="Deficiencia de control (diseño o ejecución)",180,IF(K49="Oportunidad de mejora",200,220))))</f>
        <v>220</v>
      </c>
      <c r="M49" s="505">
        <v>3.9653999999999998</v>
      </c>
      <c r="N49" s="505">
        <f>+L49+M49</f>
        <v>223.96539999999999</v>
      </c>
      <c r="O49" s="102"/>
      <c r="P49" s="101"/>
      <c r="Q49" s="101"/>
      <c r="R49" s="101"/>
      <c r="S49" s="101"/>
      <c r="T49" s="101"/>
      <c r="U49" s="101"/>
      <c r="V49" s="101"/>
      <c r="W49" s="101"/>
      <c r="X49" s="101"/>
      <c r="Y49" s="101"/>
      <c r="Z49" s="101"/>
    </row>
    <row r="50" spans="1:26" ht="21" customHeight="1" x14ac:dyDescent="0.3">
      <c r="A50" s="101"/>
      <c r="B50" s="512"/>
      <c r="C50" s="203"/>
      <c r="D50" s="515"/>
      <c r="E50" s="515"/>
      <c r="F50" s="636"/>
      <c r="G50" s="112">
        <v>2</v>
      </c>
      <c r="H50" s="253"/>
      <c r="I50" s="697"/>
      <c r="J50" s="507"/>
      <c r="K50" s="593"/>
      <c r="L50" s="427"/>
      <c r="M50" s="427"/>
      <c r="N50" s="427"/>
      <c r="O50" s="102"/>
      <c r="P50" s="101"/>
      <c r="Q50" s="101"/>
      <c r="R50" s="101"/>
      <c r="S50" s="101"/>
      <c r="T50" s="101"/>
      <c r="U50" s="101"/>
      <c r="V50" s="101"/>
      <c r="W50" s="101"/>
      <c r="X50" s="101"/>
      <c r="Y50" s="101"/>
      <c r="Z50" s="101"/>
    </row>
    <row r="51" spans="1:26" ht="21.75" customHeight="1" x14ac:dyDescent="0.3">
      <c r="A51" s="101"/>
      <c r="B51" s="512"/>
      <c r="C51" s="203"/>
      <c r="D51" s="515"/>
      <c r="E51" s="515"/>
      <c r="F51" s="636"/>
      <c r="G51" s="112">
        <v>3</v>
      </c>
      <c r="H51" s="111"/>
      <c r="I51" s="697"/>
      <c r="J51" s="507"/>
      <c r="K51" s="593"/>
      <c r="L51" s="427"/>
      <c r="M51" s="427"/>
      <c r="N51" s="427"/>
      <c r="O51" s="102"/>
      <c r="P51" s="101"/>
      <c r="Q51" s="101"/>
      <c r="R51" s="101"/>
      <c r="S51" s="101"/>
      <c r="T51" s="101"/>
      <c r="U51" s="101"/>
      <c r="V51" s="101"/>
      <c r="W51" s="101"/>
      <c r="X51" s="101"/>
      <c r="Y51" s="101"/>
      <c r="Z51" s="101"/>
    </row>
    <row r="52" spans="1:26" ht="21.75" customHeight="1" x14ac:dyDescent="0.3">
      <c r="A52" s="101"/>
      <c r="B52" s="512"/>
      <c r="C52" s="203"/>
      <c r="D52" s="515"/>
      <c r="E52" s="515"/>
      <c r="F52" s="636"/>
      <c r="G52" s="112">
        <v>4</v>
      </c>
      <c r="H52" s="111"/>
      <c r="I52" s="697"/>
      <c r="J52" s="507"/>
      <c r="K52" s="593"/>
      <c r="L52" s="427"/>
      <c r="M52" s="427"/>
      <c r="N52" s="427"/>
      <c r="O52" s="102"/>
      <c r="P52" s="101"/>
      <c r="Q52" s="101"/>
      <c r="R52" s="101"/>
      <c r="S52" s="101"/>
      <c r="T52" s="101"/>
      <c r="U52" s="101"/>
      <c r="V52" s="101"/>
      <c r="W52" s="101"/>
      <c r="X52" s="101"/>
      <c r="Y52" s="101"/>
      <c r="Z52" s="101"/>
    </row>
    <row r="53" spans="1:26" ht="21.75" customHeight="1" x14ac:dyDescent="0.3">
      <c r="A53" s="101"/>
      <c r="B53" s="512"/>
      <c r="C53" s="203"/>
      <c r="D53" s="515"/>
      <c r="E53" s="515"/>
      <c r="F53" s="636"/>
      <c r="G53" s="112">
        <v>5</v>
      </c>
      <c r="H53" s="111"/>
      <c r="I53" s="697"/>
      <c r="J53" s="507"/>
      <c r="K53" s="593"/>
      <c r="L53" s="427"/>
      <c r="M53" s="427"/>
      <c r="N53" s="427"/>
      <c r="O53" s="102"/>
      <c r="P53" s="101"/>
      <c r="Q53" s="101"/>
      <c r="R53" s="101"/>
      <c r="S53" s="101"/>
      <c r="T53" s="101"/>
      <c r="U53" s="101"/>
      <c r="V53" s="101"/>
      <c r="W53" s="101"/>
      <c r="X53" s="101"/>
      <c r="Y53" s="101"/>
      <c r="Z53" s="101"/>
    </row>
    <row r="54" spans="1:26" ht="21.75" customHeight="1" x14ac:dyDescent="0.3">
      <c r="A54" s="101"/>
      <c r="B54" s="512"/>
      <c r="C54" s="203"/>
      <c r="D54" s="515"/>
      <c r="E54" s="515"/>
      <c r="F54" s="636"/>
      <c r="G54" s="112">
        <v>6</v>
      </c>
      <c r="H54" s="111"/>
      <c r="I54" s="697"/>
      <c r="J54" s="507"/>
      <c r="K54" s="593"/>
      <c r="L54" s="427"/>
      <c r="M54" s="427"/>
      <c r="N54" s="427"/>
      <c r="O54" s="102"/>
      <c r="P54" s="101"/>
      <c r="Q54" s="101"/>
      <c r="R54" s="101"/>
      <c r="S54" s="101"/>
      <c r="T54" s="101"/>
      <c r="U54" s="101"/>
      <c r="V54" s="101"/>
      <c r="W54" s="101"/>
      <c r="X54" s="101"/>
      <c r="Y54" s="101"/>
      <c r="Z54" s="101"/>
    </row>
    <row r="55" spans="1:26" ht="21.75" customHeight="1" x14ac:dyDescent="0.3">
      <c r="A55" s="101"/>
      <c r="B55" s="512"/>
      <c r="C55" s="203"/>
      <c r="D55" s="515"/>
      <c r="E55" s="515"/>
      <c r="F55" s="636"/>
      <c r="G55" s="112">
        <v>7</v>
      </c>
      <c r="H55" s="111"/>
      <c r="I55" s="697"/>
      <c r="J55" s="507"/>
      <c r="K55" s="593"/>
      <c r="L55" s="427"/>
      <c r="M55" s="427"/>
      <c r="N55" s="427"/>
      <c r="O55" s="102"/>
      <c r="P55" s="101"/>
      <c r="Q55" s="101"/>
      <c r="R55" s="101"/>
      <c r="S55" s="101"/>
      <c r="T55" s="101"/>
      <c r="U55" s="101"/>
      <c r="V55" s="101"/>
      <c r="W55" s="101"/>
      <c r="X55" s="101"/>
      <c r="Y55" s="101"/>
      <c r="Z55" s="101"/>
    </row>
    <row r="56" spans="1:26" ht="21.75" customHeight="1" thickBot="1" x14ac:dyDescent="0.35">
      <c r="A56" s="101"/>
      <c r="B56" s="494"/>
      <c r="C56" s="204"/>
      <c r="D56" s="499"/>
      <c r="E56" s="499"/>
      <c r="F56" s="637"/>
      <c r="G56" s="139">
        <v>8</v>
      </c>
      <c r="H56" s="213"/>
      <c r="I56" s="697"/>
      <c r="J56" s="664"/>
      <c r="K56" s="594"/>
      <c r="L56" s="427"/>
      <c r="M56" s="427"/>
      <c r="N56" s="427"/>
      <c r="O56" s="102"/>
      <c r="P56" s="101"/>
      <c r="Q56" s="101"/>
      <c r="R56" s="101"/>
      <c r="S56" s="101"/>
      <c r="T56" s="101"/>
      <c r="U56" s="101"/>
      <c r="V56" s="101"/>
      <c r="W56" s="101"/>
      <c r="X56" s="101"/>
      <c r="Y56" s="101"/>
      <c r="Z56" s="101"/>
    </row>
    <row r="57" spans="1:26" ht="183" customHeight="1" thickBot="1" x14ac:dyDescent="0.35">
      <c r="A57" s="101"/>
      <c r="B57" s="511" t="str">
        <f>+LEFT(C57,4)</f>
        <v>11.4</v>
      </c>
      <c r="C57" s="205" t="s">
        <v>333</v>
      </c>
      <c r="D57" s="604" t="s">
        <v>334</v>
      </c>
      <c r="E57" s="605" t="s">
        <v>335</v>
      </c>
      <c r="F57" s="763">
        <v>3</v>
      </c>
      <c r="G57" s="206">
        <v>3</v>
      </c>
      <c r="H57" s="134" t="s">
        <v>181</v>
      </c>
      <c r="I57" s="775" t="s">
        <v>603</v>
      </c>
      <c r="J57" s="608" t="s">
        <v>169</v>
      </c>
      <c r="K57" s="672"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506">
        <f>+IF(K57="",152,IF(K57="Deficiencia de control mayor (diseño y ejecución)",160,IF(K57="Deficiencia de control (diseño o ejecución)",180,IF(K57="Oportunidad de mejora",200,220))))</f>
        <v>220</v>
      </c>
      <c r="M57" s="505">
        <v>4.0122999999999998</v>
      </c>
      <c r="N57" s="505">
        <f>+L57+M57</f>
        <v>224.01230000000001</v>
      </c>
      <c r="O57" s="102"/>
      <c r="P57" s="101"/>
      <c r="Q57" s="101"/>
      <c r="R57" s="101"/>
      <c r="S57" s="101"/>
      <c r="T57" s="101"/>
      <c r="U57" s="101"/>
      <c r="V57" s="101"/>
      <c r="W57" s="101"/>
      <c r="X57" s="101"/>
      <c r="Y57" s="101"/>
      <c r="Z57" s="101"/>
    </row>
    <row r="58" spans="1:26" ht="48.75" customHeight="1" x14ac:dyDescent="0.3">
      <c r="A58" s="101"/>
      <c r="B58" s="512"/>
      <c r="C58" s="187"/>
      <c r="D58" s="515"/>
      <c r="E58" s="515"/>
      <c r="F58" s="609"/>
      <c r="G58" s="128">
        <v>2</v>
      </c>
      <c r="H58" s="202"/>
      <c r="I58" s="776"/>
      <c r="J58" s="609"/>
      <c r="K58" s="593"/>
      <c r="L58" s="507"/>
      <c r="M58" s="427"/>
      <c r="N58" s="427"/>
      <c r="O58" s="102"/>
      <c r="P58" s="101"/>
      <c r="Q58" s="101"/>
      <c r="R58" s="101"/>
      <c r="S58" s="101"/>
      <c r="T58" s="101"/>
      <c r="U58" s="101"/>
      <c r="V58" s="101"/>
      <c r="W58" s="101"/>
      <c r="X58" s="101"/>
      <c r="Y58" s="101"/>
      <c r="Z58" s="101"/>
    </row>
    <row r="59" spans="1:26" ht="30" customHeight="1" x14ac:dyDescent="0.3">
      <c r="A59" s="101"/>
      <c r="B59" s="512"/>
      <c r="C59" s="187"/>
      <c r="D59" s="515"/>
      <c r="E59" s="515"/>
      <c r="F59" s="609"/>
      <c r="G59" s="128">
        <v>3</v>
      </c>
      <c r="H59" s="128"/>
      <c r="I59" s="776"/>
      <c r="J59" s="609"/>
      <c r="K59" s="593"/>
      <c r="L59" s="507"/>
      <c r="M59" s="427"/>
      <c r="N59" s="427"/>
      <c r="O59" s="102"/>
      <c r="P59" s="101"/>
      <c r="Q59" s="101"/>
      <c r="R59" s="101"/>
      <c r="S59" s="101"/>
      <c r="T59" s="101"/>
      <c r="U59" s="101"/>
      <c r="V59" s="101"/>
      <c r="W59" s="101"/>
      <c r="X59" s="101"/>
      <c r="Y59" s="101"/>
      <c r="Z59" s="101"/>
    </row>
    <row r="60" spans="1:26" ht="22.5" customHeight="1" x14ac:dyDescent="0.3">
      <c r="A60" s="101"/>
      <c r="B60" s="512"/>
      <c r="C60" s="187"/>
      <c r="D60" s="515"/>
      <c r="E60" s="515"/>
      <c r="F60" s="609"/>
      <c r="G60" s="128">
        <v>4</v>
      </c>
      <c r="H60" s="128"/>
      <c r="I60" s="776"/>
      <c r="J60" s="609"/>
      <c r="K60" s="593"/>
      <c r="L60" s="507"/>
      <c r="M60" s="427"/>
      <c r="N60" s="427"/>
      <c r="O60" s="102"/>
      <c r="P60" s="101"/>
      <c r="Q60" s="101"/>
      <c r="R60" s="101"/>
      <c r="S60" s="101"/>
      <c r="T60" s="101"/>
      <c r="U60" s="101"/>
      <c r="V60" s="101"/>
      <c r="W60" s="101"/>
      <c r="X60" s="101"/>
      <c r="Y60" s="101"/>
      <c r="Z60" s="101"/>
    </row>
    <row r="61" spans="1:26" ht="9.75" customHeight="1" x14ac:dyDescent="0.3">
      <c r="A61" s="101"/>
      <c r="B61" s="512"/>
      <c r="C61" s="187"/>
      <c r="D61" s="515"/>
      <c r="E61" s="515"/>
      <c r="F61" s="609"/>
      <c r="G61" s="128">
        <v>5</v>
      </c>
      <c r="H61" s="128"/>
      <c r="I61" s="776"/>
      <c r="J61" s="609"/>
      <c r="K61" s="593"/>
      <c r="L61" s="507"/>
      <c r="M61" s="427"/>
      <c r="N61" s="427"/>
      <c r="O61" s="102"/>
      <c r="P61" s="101"/>
      <c r="Q61" s="101"/>
      <c r="R61" s="101"/>
      <c r="S61" s="101"/>
      <c r="T61" s="101"/>
      <c r="U61" s="101"/>
      <c r="V61" s="101"/>
      <c r="W61" s="101"/>
      <c r="X61" s="101"/>
      <c r="Y61" s="101"/>
      <c r="Z61" s="101"/>
    </row>
    <row r="62" spans="1:26" ht="22.5" customHeight="1" x14ac:dyDescent="0.3">
      <c r="A62" s="101"/>
      <c r="B62" s="512"/>
      <c r="C62" s="187"/>
      <c r="D62" s="515"/>
      <c r="E62" s="515"/>
      <c r="F62" s="609"/>
      <c r="G62" s="128">
        <v>6</v>
      </c>
      <c r="H62" s="128"/>
      <c r="I62" s="776"/>
      <c r="J62" s="609"/>
      <c r="K62" s="593"/>
      <c r="L62" s="507"/>
      <c r="M62" s="427"/>
      <c r="N62" s="427"/>
      <c r="O62" s="102"/>
      <c r="P62" s="101"/>
      <c r="Q62" s="101"/>
      <c r="R62" s="101"/>
      <c r="S62" s="101"/>
      <c r="T62" s="101"/>
      <c r="U62" s="101"/>
      <c r="V62" s="101"/>
      <c r="W62" s="101"/>
      <c r="X62" s="101"/>
      <c r="Y62" s="101"/>
      <c r="Z62" s="101"/>
    </row>
    <row r="63" spans="1:26" ht="22.5" customHeight="1" x14ac:dyDescent="0.3">
      <c r="A63" s="101"/>
      <c r="B63" s="512"/>
      <c r="C63" s="187"/>
      <c r="D63" s="515"/>
      <c r="E63" s="515"/>
      <c r="F63" s="609"/>
      <c r="G63" s="128">
        <v>7</v>
      </c>
      <c r="H63" s="128"/>
      <c r="I63" s="776"/>
      <c r="J63" s="609"/>
      <c r="K63" s="593"/>
      <c r="L63" s="507"/>
      <c r="M63" s="427"/>
      <c r="N63" s="427"/>
      <c r="O63" s="102"/>
      <c r="P63" s="101"/>
      <c r="Q63" s="101"/>
      <c r="R63" s="101"/>
      <c r="S63" s="101"/>
      <c r="T63" s="101"/>
      <c r="U63" s="101"/>
      <c r="V63" s="101"/>
      <c r="W63" s="101"/>
      <c r="X63" s="101"/>
      <c r="Y63" s="101"/>
      <c r="Z63" s="101"/>
    </row>
    <row r="64" spans="1:26" ht="7.5" customHeight="1" x14ac:dyDescent="0.3">
      <c r="A64" s="101"/>
      <c r="B64" s="494"/>
      <c r="C64" s="189"/>
      <c r="D64" s="499"/>
      <c r="E64" s="499"/>
      <c r="F64" s="610"/>
      <c r="G64" s="132">
        <v>8</v>
      </c>
      <c r="H64" s="132"/>
      <c r="I64" s="777"/>
      <c r="J64" s="610"/>
      <c r="K64" s="594"/>
      <c r="L64" s="508"/>
      <c r="M64" s="427"/>
      <c r="N64" s="427"/>
      <c r="O64" s="102"/>
      <c r="P64" s="101"/>
      <c r="Q64" s="101"/>
      <c r="R64" s="101"/>
      <c r="S64" s="101"/>
      <c r="T64" s="101"/>
      <c r="U64" s="101"/>
      <c r="V64" s="101"/>
      <c r="W64" s="101"/>
      <c r="X64" s="101"/>
      <c r="Y64" s="101"/>
      <c r="Z64" s="101"/>
    </row>
    <row r="65" spans="1:26" ht="22.5" customHeight="1" x14ac:dyDescent="0.3">
      <c r="A65" s="101"/>
      <c r="B65" s="762"/>
      <c r="C65" s="207" t="s">
        <v>336</v>
      </c>
      <c r="D65" s="767" t="s">
        <v>8</v>
      </c>
      <c r="E65" s="750" t="s">
        <v>337</v>
      </c>
      <c r="F65" s="764" t="s">
        <v>338</v>
      </c>
      <c r="G65" s="772" t="s">
        <v>152</v>
      </c>
      <c r="H65" s="596"/>
      <c r="I65" s="596"/>
      <c r="J65" s="539" t="s">
        <v>339</v>
      </c>
      <c r="K65" s="539" t="s">
        <v>177</v>
      </c>
      <c r="L65" s="540"/>
      <c r="M65" s="540"/>
      <c r="N65" s="540"/>
      <c r="O65" s="102"/>
      <c r="P65" s="101"/>
      <c r="Q65" s="101"/>
      <c r="R65" s="101"/>
      <c r="S65" s="101"/>
      <c r="T65" s="101"/>
      <c r="U65" s="101"/>
      <c r="V65" s="101"/>
      <c r="W65" s="101"/>
      <c r="X65" s="101"/>
      <c r="Y65" s="101"/>
      <c r="Z65" s="101"/>
    </row>
    <row r="66" spans="1:26" ht="22.5" customHeight="1" x14ac:dyDescent="0.3">
      <c r="A66" s="101"/>
      <c r="B66" s="488"/>
      <c r="C66" s="208"/>
      <c r="D66" s="488"/>
      <c r="E66" s="488"/>
      <c r="F66" s="488"/>
      <c r="G66" s="757" t="s">
        <v>13</v>
      </c>
      <c r="H66" s="758" t="s">
        <v>15</v>
      </c>
      <c r="I66" s="758" t="s">
        <v>17</v>
      </c>
      <c r="J66" s="488"/>
      <c r="K66" s="488"/>
      <c r="L66" s="427"/>
      <c r="M66" s="427"/>
      <c r="N66" s="427"/>
      <c r="O66" s="102"/>
      <c r="P66" s="101"/>
      <c r="Q66" s="101"/>
      <c r="R66" s="101"/>
      <c r="S66" s="101"/>
      <c r="T66" s="101"/>
      <c r="U66" s="101"/>
      <c r="V66" s="101"/>
      <c r="W66" s="101"/>
      <c r="X66" s="101"/>
      <c r="Y66" s="101"/>
      <c r="Z66" s="101"/>
    </row>
    <row r="67" spans="1:26" ht="75" customHeight="1" thickBot="1" x14ac:dyDescent="0.35">
      <c r="A67" s="101"/>
      <c r="B67" s="491"/>
      <c r="C67" s="209"/>
      <c r="D67" s="531"/>
      <c r="E67" s="531"/>
      <c r="F67" s="489"/>
      <c r="G67" s="489"/>
      <c r="H67" s="634"/>
      <c r="I67" s="531"/>
      <c r="J67" s="489"/>
      <c r="K67" s="489"/>
      <c r="L67" s="427"/>
      <c r="M67" s="427"/>
      <c r="N67" s="427"/>
      <c r="O67" s="102"/>
      <c r="P67" s="101"/>
      <c r="Q67" s="101"/>
      <c r="R67" s="101"/>
      <c r="S67" s="101"/>
      <c r="T67" s="101"/>
      <c r="U67" s="101"/>
      <c r="V67" s="101"/>
      <c r="W67" s="101"/>
      <c r="X67" s="101"/>
      <c r="Y67" s="101"/>
      <c r="Z67" s="101"/>
    </row>
    <row r="68" spans="1:26" ht="141" customHeight="1" x14ac:dyDescent="0.3">
      <c r="A68" s="101"/>
      <c r="B68" s="511" t="str">
        <f>+LEFT(C68,4)</f>
        <v>12.1</v>
      </c>
      <c r="C68" s="210" t="s">
        <v>340</v>
      </c>
      <c r="D68" s="650" t="s">
        <v>341</v>
      </c>
      <c r="E68" s="651" t="s">
        <v>342</v>
      </c>
      <c r="F68" s="765">
        <v>3</v>
      </c>
      <c r="G68" s="248">
        <v>1</v>
      </c>
      <c r="H68" s="381" t="s">
        <v>611</v>
      </c>
      <c r="I68" s="554" t="s">
        <v>605</v>
      </c>
      <c r="J68" s="635">
        <v>3</v>
      </c>
      <c r="K68" s="603" t="str">
        <f>+IF(OR(ISBLANK(F68),ISBLANK(J68)),"",IF(OR(AND(F68=1,J68=1),AND(F68=1,J68=2),AND(F68=1,J68=3)),"Deficiencia de control mayor (diseño y ejecución)",IF(OR(AND(F68=2,J68=2),AND(F68=3,J68=1),AND(F68=3,J68=2),AND(F68=2,J68=1)),"Deficiencia de control (diseño o ejecución)",IF(AND(F68=2,J68=3),"Oportunidad de mejora","Mantenimiento del control"))))</f>
        <v>Mantenimiento del control</v>
      </c>
      <c r="L68" s="506">
        <f>+IF(K68="",152,IF(K68="Deficiencia de control mayor (diseño y ejecución)",160,IF(K68="Deficiencia de control (diseño o ejecución)",180,IF(K68="Oportunidad de mejora",200,220))))</f>
        <v>220</v>
      </c>
      <c r="M68" s="505">
        <v>4.1235999999999997</v>
      </c>
      <c r="N68" s="505">
        <f>+L68+M68</f>
        <v>224.12360000000001</v>
      </c>
      <c r="O68" s="102"/>
      <c r="P68" s="101"/>
      <c r="Q68" s="101"/>
      <c r="R68" s="101"/>
      <c r="S68" s="101"/>
      <c r="T68" s="101"/>
      <c r="U68" s="101"/>
      <c r="V68" s="101"/>
      <c r="W68" s="101"/>
      <c r="X68" s="101"/>
      <c r="Y68" s="101"/>
      <c r="Z68" s="101"/>
    </row>
    <row r="69" spans="1:26" ht="53.25" customHeight="1" x14ac:dyDescent="0.3">
      <c r="A69" s="101"/>
      <c r="B69" s="512"/>
      <c r="C69" s="211"/>
      <c r="D69" s="515"/>
      <c r="E69" s="515"/>
      <c r="F69" s="636"/>
      <c r="G69" s="112">
        <v>2</v>
      </c>
      <c r="H69" s="390"/>
      <c r="I69" s="555"/>
      <c r="J69" s="636"/>
      <c r="K69" s="593"/>
      <c r="L69" s="507"/>
      <c r="M69" s="427"/>
      <c r="N69" s="427"/>
      <c r="O69" s="102"/>
      <c r="P69" s="101"/>
      <c r="Q69" s="101"/>
      <c r="R69" s="101"/>
      <c r="S69" s="101"/>
      <c r="T69" s="101"/>
      <c r="U69" s="101"/>
      <c r="V69" s="101"/>
      <c r="W69" s="101"/>
      <c r="X69" s="101"/>
      <c r="Y69" s="101"/>
      <c r="Z69" s="101"/>
    </row>
    <row r="70" spans="1:26" ht="35.25" customHeight="1" x14ac:dyDescent="0.3">
      <c r="A70" s="101"/>
      <c r="B70" s="512"/>
      <c r="C70" s="211"/>
      <c r="D70" s="515"/>
      <c r="E70" s="515"/>
      <c r="F70" s="636"/>
      <c r="G70" s="112">
        <v>3</v>
      </c>
      <c r="H70" s="198"/>
      <c r="I70" s="555"/>
      <c r="J70" s="636"/>
      <c r="K70" s="593"/>
      <c r="L70" s="507"/>
      <c r="M70" s="427"/>
      <c r="N70" s="427"/>
      <c r="O70" s="102"/>
      <c r="P70" s="101"/>
      <c r="Q70" s="101"/>
      <c r="R70" s="101"/>
      <c r="S70" s="101"/>
      <c r="T70" s="101"/>
      <c r="U70" s="101"/>
      <c r="V70" s="101"/>
      <c r="W70" s="101"/>
      <c r="X70" s="101"/>
      <c r="Y70" s="101"/>
      <c r="Z70" s="101"/>
    </row>
    <row r="71" spans="1:26" ht="31.5" customHeight="1" x14ac:dyDescent="0.3">
      <c r="A71" s="101"/>
      <c r="B71" s="512"/>
      <c r="C71" s="211"/>
      <c r="D71" s="515"/>
      <c r="E71" s="515"/>
      <c r="F71" s="636"/>
      <c r="G71" s="112">
        <v>4</v>
      </c>
      <c r="H71" s="198"/>
      <c r="I71" s="555"/>
      <c r="J71" s="636"/>
      <c r="K71" s="593"/>
      <c r="L71" s="507"/>
      <c r="M71" s="427"/>
      <c r="N71" s="427"/>
      <c r="O71" s="102"/>
      <c r="P71" s="101"/>
      <c r="Q71" s="101"/>
      <c r="R71" s="101"/>
      <c r="S71" s="101"/>
      <c r="T71" s="101"/>
      <c r="U71" s="101"/>
      <c r="V71" s="101"/>
      <c r="W71" s="101"/>
      <c r="X71" s="101"/>
      <c r="Y71" s="101"/>
      <c r="Z71" s="101"/>
    </row>
    <row r="72" spans="1:26" ht="28.5" customHeight="1" x14ac:dyDescent="0.3">
      <c r="A72" s="101"/>
      <c r="B72" s="512"/>
      <c r="C72" s="211"/>
      <c r="D72" s="515"/>
      <c r="E72" s="515"/>
      <c r="F72" s="636"/>
      <c r="G72" s="112">
        <v>7</v>
      </c>
      <c r="H72" s="112"/>
      <c r="I72" s="555"/>
      <c r="J72" s="636"/>
      <c r="K72" s="593"/>
      <c r="L72" s="507"/>
      <c r="M72" s="427"/>
      <c r="N72" s="427"/>
      <c r="O72" s="102"/>
      <c r="P72" s="101"/>
      <c r="Q72" s="101"/>
      <c r="R72" s="101"/>
      <c r="S72" s="101"/>
      <c r="T72" s="101"/>
      <c r="U72" s="101"/>
      <c r="V72" s="101"/>
      <c r="W72" s="101"/>
      <c r="X72" s="101"/>
      <c r="Y72" s="101"/>
      <c r="Z72" s="101"/>
    </row>
    <row r="73" spans="1:26" ht="28.5" customHeight="1" x14ac:dyDescent="0.3">
      <c r="A73" s="101"/>
      <c r="B73" s="494"/>
      <c r="C73" s="212"/>
      <c r="D73" s="499"/>
      <c r="E73" s="499"/>
      <c r="F73" s="637"/>
      <c r="G73" s="139">
        <v>8</v>
      </c>
      <c r="H73" s="139"/>
      <c r="I73" s="555"/>
      <c r="J73" s="637"/>
      <c r="K73" s="594"/>
      <c r="L73" s="508"/>
      <c r="M73" s="427"/>
      <c r="N73" s="427"/>
      <c r="O73" s="102"/>
      <c r="P73" s="101"/>
      <c r="Q73" s="101"/>
      <c r="R73" s="101"/>
      <c r="S73" s="101"/>
      <c r="T73" s="101"/>
      <c r="U73" s="101"/>
      <c r="V73" s="101"/>
      <c r="W73" s="101"/>
      <c r="X73" s="101"/>
      <c r="Y73" s="101"/>
      <c r="Z73" s="101"/>
    </row>
    <row r="74" spans="1:26" ht="148.5" customHeight="1" thickBot="1" x14ac:dyDescent="0.35">
      <c r="A74" s="101"/>
      <c r="B74" s="511" t="str">
        <f>+LEFT(C74,4)</f>
        <v>12.2</v>
      </c>
      <c r="C74" s="210" t="s">
        <v>343</v>
      </c>
      <c r="D74" s="650" t="s">
        <v>344</v>
      </c>
      <c r="E74" s="651" t="s">
        <v>270</v>
      </c>
      <c r="F74" s="766">
        <v>3</v>
      </c>
      <c r="G74" s="136">
        <v>1</v>
      </c>
      <c r="H74" s="134" t="s">
        <v>181</v>
      </c>
      <c r="I74" s="770" t="s">
        <v>606</v>
      </c>
      <c r="J74" s="628">
        <v>3</v>
      </c>
      <c r="K74" s="603" t="str">
        <f>+IF(OR(ISBLANK(F74),ISBLANK(J74)),"",IF(OR(AND(F74=1,J74=1),AND(F74=1,J74=2),AND(F74=1,J74=3)),"Deficiencia de control mayor (diseño y ejecución)",IF(OR(AND(F74=2,J74=2),AND(F74=3,J74=1),AND(F74=3,J74=2),AND(F74=2,J74=1)),"Deficiencia de control (diseño o ejecución)",IF(AND(F74=2,J74=3),"Oportunidad de mejora","Mantenimiento del control"))))</f>
        <v>Mantenimiento del control</v>
      </c>
      <c r="L74" s="506">
        <f>+IF(K74="",152,IF(K74="Deficiencia de control mayor (diseño y ejecución)",160,IF(K74="Deficiencia de control (diseño o ejecución)",180,IF(K74="Oportunidad de mejora",200,220))))</f>
        <v>220</v>
      </c>
      <c r="M74" s="505">
        <v>4.2365000000000004</v>
      </c>
      <c r="N74" s="768">
        <f>+L74+M74</f>
        <v>224.23650000000001</v>
      </c>
      <c r="O74" s="102"/>
      <c r="P74" s="101"/>
      <c r="Q74" s="101"/>
      <c r="R74" s="101"/>
      <c r="S74" s="101"/>
      <c r="T74" s="101"/>
      <c r="U74" s="101"/>
      <c r="V74" s="101"/>
      <c r="W74" s="101"/>
      <c r="X74" s="101"/>
      <c r="Y74" s="101"/>
      <c r="Z74" s="101"/>
    </row>
    <row r="75" spans="1:26" ht="162" customHeight="1" x14ac:dyDescent="0.3">
      <c r="A75" s="101"/>
      <c r="B75" s="512"/>
      <c r="C75" s="211"/>
      <c r="D75" s="515"/>
      <c r="E75" s="515"/>
      <c r="F75" s="636"/>
      <c r="G75" s="112">
        <v>2</v>
      </c>
      <c r="H75" s="389" t="s">
        <v>317</v>
      </c>
      <c r="I75" s="771"/>
      <c r="J75" s="507"/>
      <c r="K75" s="593"/>
      <c r="L75" s="507"/>
      <c r="M75" s="427"/>
      <c r="N75" s="427"/>
      <c r="O75" s="102"/>
      <c r="P75" s="101"/>
      <c r="Q75" s="101"/>
      <c r="R75" s="101"/>
      <c r="S75" s="101"/>
      <c r="T75" s="101"/>
      <c r="U75" s="101"/>
      <c r="V75" s="101"/>
      <c r="W75" s="101"/>
      <c r="X75" s="101"/>
      <c r="Y75" s="101"/>
      <c r="Z75" s="101"/>
    </row>
    <row r="76" spans="1:26" ht="28.5" customHeight="1" x14ac:dyDescent="0.3">
      <c r="A76" s="101"/>
      <c r="B76" s="512"/>
      <c r="C76" s="211"/>
      <c r="D76" s="515"/>
      <c r="E76" s="515"/>
      <c r="F76" s="636"/>
      <c r="G76" s="112">
        <v>3</v>
      </c>
      <c r="H76" s="111"/>
      <c r="I76" s="771"/>
      <c r="J76" s="507"/>
      <c r="K76" s="593"/>
      <c r="L76" s="507"/>
      <c r="M76" s="427"/>
      <c r="N76" s="427"/>
      <c r="O76" s="102"/>
      <c r="P76" s="101"/>
      <c r="Q76" s="101"/>
      <c r="R76" s="101"/>
      <c r="S76" s="101"/>
      <c r="T76" s="101"/>
      <c r="U76" s="101"/>
      <c r="V76" s="101"/>
      <c r="W76" s="101"/>
      <c r="X76" s="101"/>
      <c r="Y76" s="101"/>
      <c r="Z76" s="101"/>
    </row>
    <row r="77" spans="1:26" ht="15.75" customHeight="1" x14ac:dyDescent="0.3">
      <c r="A77" s="101"/>
      <c r="B77" s="512"/>
      <c r="C77" s="211"/>
      <c r="D77" s="515"/>
      <c r="E77" s="515"/>
      <c r="F77" s="636"/>
      <c r="G77" s="112">
        <v>4</v>
      </c>
      <c r="H77" s="111"/>
      <c r="I77" s="771"/>
      <c r="J77" s="507"/>
      <c r="K77" s="593"/>
      <c r="L77" s="507"/>
      <c r="M77" s="427"/>
      <c r="N77" s="427"/>
      <c r="O77" s="102"/>
      <c r="P77" s="101"/>
      <c r="Q77" s="101"/>
      <c r="R77" s="101"/>
      <c r="S77" s="101"/>
      <c r="T77" s="101"/>
      <c r="U77" s="101"/>
      <c r="V77" s="101"/>
      <c r="W77" s="101"/>
      <c r="X77" s="101"/>
      <c r="Y77" s="101"/>
      <c r="Z77" s="101"/>
    </row>
    <row r="78" spans="1:26" ht="30.75" hidden="1" customHeight="1" x14ac:dyDescent="0.3">
      <c r="A78" s="101"/>
      <c r="B78" s="512"/>
      <c r="C78" s="211"/>
      <c r="D78" s="515"/>
      <c r="E78" s="515"/>
      <c r="F78" s="636"/>
      <c r="G78" s="112">
        <v>5</v>
      </c>
      <c r="H78" s="111"/>
      <c r="I78" s="771"/>
      <c r="J78" s="507"/>
      <c r="K78" s="593"/>
      <c r="L78" s="507"/>
      <c r="M78" s="427"/>
      <c r="N78" s="427"/>
      <c r="O78" s="102"/>
      <c r="P78" s="101"/>
      <c r="Q78" s="101"/>
      <c r="R78" s="101"/>
      <c r="S78" s="101"/>
      <c r="T78" s="101"/>
      <c r="U78" s="101"/>
      <c r="V78" s="101"/>
      <c r="W78" s="101"/>
      <c r="X78" s="101"/>
      <c r="Y78" s="101"/>
      <c r="Z78" s="101"/>
    </row>
    <row r="79" spans="1:26" ht="24.75" customHeight="1" x14ac:dyDescent="0.3">
      <c r="A79" s="101"/>
      <c r="B79" s="512"/>
      <c r="C79" s="211"/>
      <c r="D79" s="515"/>
      <c r="E79" s="515"/>
      <c r="F79" s="636"/>
      <c r="G79" s="112">
        <v>6</v>
      </c>
      <c r="H79" s="111"/>
      <c r="I79" s="771"/>
      <c r="J79" s="507"/>
      <c r="K79" s="593"/>
      <c r="L79" s="507"/>
      <c r="M79" s="427"/>
      <c r="N79" s="427"/>
      <c r="O79" s="102"/>
      <c r="P79" s="101"/>
      <c r="Q79" s="101"/>
      <c r="R79" s="101"/>
      <c r="S79" s="101"/>
      <c r="T79" s="101"/>
      <c r="U79" s="101"/>
      <c r="V79" s="101"/>
      <c r="W79" s="101"/>
      <c r="X79" s="101"/>
      <c r="Y79" s="101"/>
      <c r="Z79" s="101"/>
    </row>
    <row r="80" spans="1:26" ht="72.75" hidden="1" customHeight="1" x14ac:dyDescent="0.3">
      <c r="A80" s="101"/>
      <c r="B80" s="512"/>
      <c r="C80" s="211"/>
      <c r="D80" s="515"/>
      <c r="E80" s="515"/>
      <c r="F80" s="636"/>
      <c r="G80" s="112">
        <v>7</v>
      </c>
      <c r="H80" s="111"/>
      <c r="I80" s="771"/>
      <c r="J80" s="507"/>
      <c r="K80" s="593"/>
      <c r="L80" s="507"/>
      <c r="M80" s="427"/>
      <c r="N80" s="427"/>
      <c r="O80" s="102"/>
      <c r="P80" s="101"/>
      <c r="Q80" s="101"/>
      <c r="R80" s="101"/>
      <c r="S80" s="101"/>
      <c r="T80" s="101"/>
      <c r="U80" s="101"/>
      <c r="V80" s="101"/>
      <c r="W80" s="101"/>
      <c r="X80" s="101"/>
      <c r="Y80" s="101"/>
      <c r="Z80" s="101"/>
    </row>
    <row r="81" spans="1:26" ht="21.75" customHeight="1" thickBot="1" x14ac:dyDescent="0.35">
      <c r="A81" s="101"/>
      <c r="B81" s="494"/>
      <c r="C81" s="212"/>
      <c r="D81" s="499"/>
      <c r="E81" s="499"/>
      <c r="F81" s="637"/>
      <c r="G81" s="139">
        <v>8</v>
      </c>
      <c r="H81" s="213"/>
      <c r="I81" s="771"/>
      <c r="J81" s="664"/>
      <c r="K81" s="594"/>
      <c r="L81" s="508"/>
      <c r="M81" s="427"/>
      <c r="N81" s="427"/>
      <c r="O81" s="102"/>
      <c r="P81" s="101"/>
      <c r="Q81" s="101"/>
      <c r="R81" s="101"/>
      <c r="S81" s="101"/>
      <c r="T81" s="101"/>
      <c r="U81" s="101"/>
      <c r="V81" s="101"/>
      <c r="W81" s="101"/>
      <c r="X81" s="101"/>
      <c r="Y81" s="101"/>
      <c r="Z81" s="101"/>
    </row>
    <row r="82" spans="1:26" ht="168" customHeight="1" thickBot="1" x14ac:dyDescent="0.35">
      <c r="A82" s="101"/>
      <c r="B82" s="511" t="str">
        <f>+LEFT(C82,4)</f>
        <v>12.3</v>
      </c>
      <c r="C82" s="214" t="s">
        <v>345</v>
      </c>
      <c r="D82" s="650" t="s">
        <v>346</v>
      </c>
      <c r="E82" s="651" t="s">
        <v>270</v>
      </c>
      <c r="F82" s="765">
        <v>3</v>
      </c>
      <c r="G82" s="136">
        <v>1</v>
      </c>
      <c r="H82" s="134" t="s">
        <v>181</v>
      </c>
      <c r="I82" s="769" t="s">
        <v>347</v>
      </c>
      <c r="J82" s="773">
        <v>3</v>
      </c>
      <c r="K82" s="672" t="str">
        <f>+IF(OR(ISBLANK(F82),ISBLANK(J82)),"",IF(OR(AND(F82=1,J82=1),AND(F82=1,J82=2),AND(F82=1,J82=3)),"Deficiencia de control mayor (diseño y ejecución)",IF(OR(AND(F82=2,J82=2),AND(F82=3,J82=1),AND(F82=3,J82=2),AND(F82=2,J82=1)),"Deficiencia de control (diseño o ejecución)",IF(AND(F82=2,J82=3),"Oportunidad de mejora","Mantenimiento del control"))))</f>
        <v>Mantenimiento del control</v>
      </c>
      <c r="L82" s="506">
        <f>+IF(K82="",152,IF(K82="Deficiencia de control mayor (diseño y ejecución)",160,IF(K82="Deficiencia de control (diseño o ejecución)",180,IF(K82="Oportunidad de mejora",200,220))))</f>
        <v>220</v>
      </c>
      <c r="M82" s="505">
        <v>4.2365599999999999</v>
      </c>
      <c r="N82" s="768">
        <f>+L82+M82</f>
        <v>224.23656</v>
      </c>
      <c r="O82" s="102"/>
      <c r="P82" s="101"/>
      <c r="Q82" s="101"/>
      <c r="R82" s="101"/>
      <c r="S82" s="101"/>
      <c r="T82" s="101"/>
      <c r="U82" s="101"/>
      <c r="V82" s="101"/>
      <c r="W82" s="101"/>
      <c r="X82" s="101"/>
      <c r="Y82" s="101"/>
      <c r="Z82" s="101"/>
    </row>
    <row r="83" spans="1:26" ht="170.25" customHeight="1" x14ac:dyDescent="0.3">
      <c r="A83" s="101"/>
      <c r="B83" s="512"/>
      <c r="C83" s="215"/>
      <c r="D83" s="515"/>
      <c r="E83" s="515"/>
      <c r="F83" s="636"/>
      <c r="G83" s="112">
        <v>2</v>
      </c>
      <c r="H83" s="389" t="s">
        <v>604</v>
      </c>
      <c r="I83" s="488"/>
      <c r="J83" s="427"/>
      <c r="K83" s="593"/>
      <c r="L83" s="507"/>
      <c r="M83" s="427"/>
      <c r="N83" s="427"/>
      <c r="O83" s="102"/>
      <c r="P83" s="101"/>
      <c r="Q83" s="101"/>
      <c r="R83" s="101"/>
      <c r="S83" s="101"/>
      <c r="T83" s="101"/>
      <c r="U83" s="101"/>
      <c r="V83" s="101"/>
      <c r="W83" s="101"/>
      <c r="X83" s="101"/>
      <c r="Y83" s="101"/>
      <c r="Z83" s="101"/>
    </row>
    <row r="84" spans="1:26" ht="22.5" customHeight="1" x14ac:dyDescent="0.3">
      <c r="A84" s="101"/>
      <c r="B84" s="512"/>
      <c r="C84" s="215"/>
      <c r="D84" s="515"/>
      <c r="E84" s="515"/>
      <c r="F84" s="636"/>
      <c r="G84" s="112">
        <v>3</v>
      </c>
      <c r="H84" s="188"/>
      <c r="I84" s="488"/>
      <c r="J84" s="427"/>
      <c r="K84" s="593"/>
      <c r="L84" s="507"/>
      <c r="M84" s="427"/>
      <c r="N84" s="427"/>
      <c r="O84" s="102"/>
      <c r="P84" s="101"/>
      <c r="Q84" s="101"/>
      <c r="R84" s="101"/>
      <c r="S84" s="101"/>
      <c r="T84" s="101"/>
      <c r="U84" s="101"/>
      <c r="V84" s="101"/>
      <c r="W84" s="101"/>
      <c r="X84" s="101"/>
      <c r="Y84" s="101"/>
      <c r="Z84" s="101"/>
    </row>
    <row r="85" spans="1:26" ht="15" customHeight="1" x14ac:dyDescent="0.3">
      <c r="A85" s="101"/>
      <c r="B85" s="512"/>
      <c r="C85" s="215"/>
      <c r="D85" s="515"/>
      <c r="E85" s="515"/>
      <c r="F85" s="636"/>
      <c r="G85" s="112">
        <v>4</v>
      </c>
      <c r="H85" s="188"/>
      <c r="I85" s="488"/>
      <c r="J85" s="427"/>
      <c r="K85" s="593"/>
      <c r="L85" s="507"/>
      <c r="M85" s="427"/>
      <c r="N85" s="427"/>
      <c r="O85" s="102"/>
      <c r="P85" s="101"/>
      <c r="Q85" s="101"/>
      <c r="R85" s="101"/>
      <c r="S85" s="101"/>
      <c r="T85" s="101"/>
      <c r="U85" s="101"/>
      <c r="V85" s="101"/>
      <c r="W85" s="101"/>
      <c r="X85" s="101"/>
      <c r="Y85" s="101"/>
      <c r="Z85" s="101"/>
    </row>
    <row r="86" spans="1:26" ht="22.5" customHeight="1" x14ac:dyDescent="0.3">
      <c r="A86" s="101"/>
      <c r="B86" s="512"/>
      <c r="C86" s="215"/>
      <c r="D86" s="515"/>
      <c r="E86" s="515"/>
      <c r="F86" s="636"/>
      <c r="G86" s="112">
        <v>5</v>
      </c>
      <c r="H86" s="111"/>
      <c r="I86" s="488"/>
      <c r="J86" s="427"/>
      <c r="K86" s="593"/>
      <c r="L86" s="507"/>
      <c r="M86" s="427"/>
      <c r="N86" s="427"/>
      <c r="O86" s="102"/>
      <c r="P86" s="101"/>
      <c r="Q86" s="101"/>
      <c r="R86" s="101"/>
      <c r="S86" s="101"/>
      <c r="T86" s="101"/>
      <c r="U86" s="101"/>
      <c r="V86" s="101"/>
      <c r="W86" s="101"/>
      <c r="X86" s="101"/>
      <c r="Y86" s="101"/>
      <c r="Z86" s="101"/>
    </row>
    <row r="87" spans="1:26" ht="20.25" customHeight="1" x14ac:dyDescent="0.3">
      <c r="A87" s="101"/>
      <c r="B87" s="512"/>
      <c r="C87" s="215"/>
      <c r="D87" s="515"/>
      <c r="E87" s="515"/>
      <c r="F87" s="636"/>
      <c r="G87" s="112">
        <v>6</v>
      </c>
      <c r="H87" s="111"/>
      <c r="I87" s="488"/>
      <c r="J87" s="427"/>
      <c r="K87" s="593"/>
      <c r="L87" s="507"/>
      <c r="M87" s="427"/>
      <c r="N87" s="427"/>
      <c r="O87" s="102"/>
      <c r="P87" s="101"/>
      <c r="Q87" s="101"/>
      <c r="R87" s="101"/>
      <c r="S87" s="101"/>
      <c r="T87" s="101"/>
      <c r="U87" s="101"/>
      <c r="V87" s="101"/>
      <c r="W87" s="101"/>
      <c r="X87" s="101"/>
      <c r="Y87" s="101"/>
      <c r="Z87" s="101"/>
    </row>
    <row r="88" spans="1:26" ht="22.5" customHeight="1" x14ac:dyDescent="0.3">
      <c r="A88" s="101"/>
      <c r="B88" s="512"/>
      <c r="C88" s="215"/>
      <c r="D88" s="515"/>
      <c r="E88" s="515"/>
      <c r="F88" s="636"/>
      <c r="G88" s="112">
        <v>7</v>
      </c>
      <c r="H88" s="111"/>
      <c r="I88" s="488"/>
      <c r="J88" s="427"/>
      <c r="K88" s="593"/>
      <c r="L88" s="507"/>
      <c r="M88" s="427"/>
      <c r="N88" s="427"/>
      <c r="O88" s="102"/>
      <c r="P88" s="101"/>
      <c r="Q88" s="101"/>
      <c r="R88" s="101"/>
      <c r="S88" s="101"/>
      <c r="T88" s="101"/>
      <c r="U88" s="101"/>
      <c r="V88" s="101"/>
      <c r="W88" s="101"/>
      <c r="X88" s="101"/>
      <c r="Y88" s="101"/>
      <c r="Z88" s="101"/>
    </row>
    <row r="89" spans="1:26" ht="23.25" customHeight="1" x14ac:dyDescent="0.3">
      <c r="A89" s="101"/>
      <c r="B89" s="494"/>
      <c r="C89" s="216"/>
      <c r="D89" s="499"/>
      <c r="E89" s="499"/>
      <c r="F89" s="637"/>
      <c r="G89" s="139">
        <v>8</v>
      </c>
      <c r="H89" s="213"/>
      <c r="I89" s="634"/>
      <c r="J89" s="747"/>
      <c r="K89" s="594"/>
      <c r="L89" s="508"/>
      <c r="M89" s="427"/>
      <c r="N89" s="427"/>
      <c r="O89" s="102"/>
      <c r="P89" s="101"/>
      <c r="Q89" s="101"/>
      <c r="R89" s="101"/>
      <c r="S89" s="101"/>
      <c r="T89" s="101"/>
      <c r="U89" s="101"/>
      <c r="V89" s="101"/>
      <c r="W89" s="101"/>
      <c r="X89" s="101"/>
      <c r="Y89" s="101"/>
      <c r="Z89" s="101"/>
    </row>
    <row r="90" spans="1:26" ht="159.75" customHeight="1" x14ac:dyDescent="0.3">
      <c r="A90" s="101"/>
      <c r="B90" s="511" t="str">
        <f>+LEFT(C90,4)</f>
        <v>12.4</v>
      </c>
      <c r="C90" s="214" t="s">
        <v>348</v>
      </c>
      <c r="D90" s="650" t="s">
        <v>349</v>
      </c>
      <c r="E90" s="651" t="s">
        <v>270</v>
      </c>
      <c r="F90" s="765">
        <v>3</v>
      </c>
      <c r="G90" s="136">
        <v>1</v>
      </c>
      <c r="H90" s="378" t="s">
        <v>181</v>
      </c>
      <c r="I90" s="589" t="s">
        <v>607</v>
      </c>
      <c r="J90" s="628">
        <v>3</v>
      </c>
      <c r="K90" s="672" t="str">
        <f>+IF(OR(ISBLANK(F90),ISBLANK(J90)),"",IF(OR(AND(F90=1,J90=1),AND(F90=1,J90=2),AND(F90=1,J90=3)),"Deficiencia de control mayor (diseño y ejecución)",IF(OR(AND(F90=2,J90=2),AND(F90=3,J90=1),AND(F90=3,J90=2),AND(F90=2,J90=1)),"Deficiencia de control (diseño o ejecución)",IF(AND(F90=2,J90=3),"Oportunidad de mejora","Mantenimiento del control"))))</f>
        <v>Mantenimiento del control</v>
      </c>
      <c r="L90" s="506">
        <f>+IF(K90="",152,IF(K90="Deficiencia de control mayor (diseño y ejecución)",160,IF(K90="Deficiencia de control (diseño o ejecución)",180,IF(K90="Oportunidad de mejora",200,220))))</f>
        <v>220</v>
      </c>
      <c r="M90" s="505">
        <v>4.2365680000000001</v>
      </c>
      <c r="N90" s="768">
        <f>+L90+M90</f>
        <v>224.23656800000001</v>
      </c>
      <c r="O90" s="102"/>
      <c r="P90" s="101"/>
      <c r="Q90" s="101"/>
      <c r="R90" s="101"/>
      <c r="S90" s="101"/>
      <c r="T90" s="101"/>
      <c r="U90" s="101"/>
      <c r="V90" s="101"/>
      <c r="W90" s="101"/>
      <c r="X90" s="101"/>
      <c r="Y90" s="101"/>
      <c r="Z90" s="101"/>
    </row>
    <row r="91" spans="1:26" ht="159" customHeight="1" x14ac:dyDescent="0.3">
      <c r="A91" s="101"/>
      <c r="B91" s="512"/>
      <c r="C91" s="215"/>
      <c r="D91" s="515"/>
      <c r="E91" s="515"/>
      <c r="F91" s="636"/>
      <c r="G91" s="112">
        <v>2</v>
      </c>
      <c r="H91" s="389" t="s">
        <v>604</v>
      </c>
      <c r="I91" s="589"/>
      <c r="J91" s="507"/>
      <c r="K91" s="593"/>
      <c r="L91" s="507"/>
      <c r="M91" s="427"/>
      <c r="N91" s="427"/>
      <c r="O91" s="102"/>
      <c r="P91" s="101"/>
      <c r="Q91" s="101"/>
      <c r="R91" s="101"/>
      <c r="S91" s="101"/>
      <c r="T91" s="101"/>
      <c r="U91" s="101"/>
      <c r="V91" s="101"/>
      <c r="W91" s="101"/>
      <c r="X91" s="101"/>
      <c r="Y91" s="101"/>
      <c r="Z91" s="101"/>
    </row>
    <row r="92" spans="1:26" ht="22.5" customHeight="1" x14ac:dyDescent="0.3">
      <c r="A92" s="101"/>
      <c r="B92" s="512"/>
      <c r="C92" s="215"/>
      <c r="D92" s="515"/>
      <c r="E92" s="515"/>
      <c r="F92" s="636"/>
      <c r="G92" s="112">
        <v>3</v>
      </c>
      <c r="H92" s="240"/>
      <c r="I92" s="589"/>
      <c r="J92" s="507"/>
      <c r="K92" s="593"/>
      <c r="L92" s="507"/>
      <c r="M92" s="427"/>
      <c r="N92" s="427"/>
      <c r="O92" s="102"/>
      <c r="P92" s="101"/>
      <c r="Q92" s="101"/>
      <c r="R92" s="101"/>
      <c r="S92" s="101"/>
      <c r="T92" s="101"/>
      <c r="U92" s="101"/>
      <c r="V92" s="101"/>
      <c r="W92" s="101"/>
      <c r="X92" s="101"/>
      <c r="Y92" s="101"/>
      <c r="Z92" s="101"/>
    </row>
    <row r="93" spans="1:26" ht="9.75" customHeight="1" x14ac:dyDescent="0.3">
      <c r="A93" s="101"/>
      <c r="B93" s="512"/>
      <c r="C93" s="215"/>
      <c r="D93" s="515"/>
      <c r="E93" s="515"/>
      <c r="F93" s="636"/>
      <c r="G93" s="112">
        <v>7</v>
      </c>
      <c r="H93" s="111"/>
      <c r="I93" s="589"/>
      <c r="J93" s="507"/>
      <c r="K93" s="593"/>
      <c r="L93" s="507"/>
      <c r="M93" s="427"/>
      <c r="N93" s="427"/>
      <c r="O93" s="102"/>
      <c r="P93" s="101"/>
      <c r="Q93" s="101"/>
      <c r="R93" s="101"/>
      <c r="S93" s="101"/>
      <c r="T93" s="101"/>
      <c r="U93" s="101"/>
      <c r="V93" s="101"/>
      <c r="W93" s="101"/>
      <c r="X93" s="101"/>
      <c r="Y93" s="101"/>
      <c r="Z93" s="101"/>
    </row>
    <row r="94" spans="1:26" ht="20.25" customHeight="1" x14ac:dyDescent="0.3">
      <c r="A94" s="101"/>
      <c r="B94" s="494"/>
      <c r="C94" s="216"/>
      <c r="D94" s="499"/>
      <c r="E94" s="499"/>
      <c r="F94" s="637"/>
      <c r="G94" s="139">
        <v>8</v>
      </c>
      <c r="H94" s="213"/>
      <c r="I94" s="589"/>
      <c r="J94" s="664"/>
      <c r="K94" s="594"/>
      <c r="L94" s="508"/>
      <c r="M94" s="427"/>
      <c r="N94" s="427"/>
      <c r="O94" s="102"/>
      <c r="P94" s="101"/>
      <c r="Q94" s="101"/>
      <c r="R94" s="101"/>
      <c r="S94" s="101"/>
      <c r="T94" s="101"/>
      <c r="U94" s="101"/>
      <c r="V94" s="101"/>
      <c r="W94" s="101"/>
      <c r="X94" s="101"/>
      <c r="Y94" s="101"/>
      <c r="Z94" s="101"/>
    </row>
    <row r="95" spans="1:26" ht="150" customHeight="1" x14ac:dyDescent="0.3">
      <c r="A95" s="101"/>
      <c r="B95" s="511" t="str">
        <f>+LEFT(C95,4)</f>
        <v>12.5</v>
      </c>
      <c r="C95" s="186" t="s">
        <v>350</v>
      </c>
      <c r="D95" s="650" t="s">
        <v>351</v>
      </c>
      <c r="E95" s="651" t="s">
        <v>270</v>
      </c>
      <c r="F95" s="765">
        <v>3</v>
      </c>
      <c r="G95" s="136">
        <v>1</v>
      </c>
      <c r="H95" s="378" t="s">
        <v>181</v>
      </c>
      <c r="I95" s="588" t="s">
        <v>608</v>
      </c>
      <c r="J95" s="628">
        <v>3</v>
      </c>
      <c r="K95" s="672"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506">
        <f>+IF(K95="",152,IF(K95="Deficiencia de control mayor (diseño y ejecución)",160,IF(K95="Deficiencia de control (diseño o ejecución)",180,IF(K95="Oportunidad de mejora",200,220))))</f>
        <v>220</v>
      </c>
      <c r="M95" s="505">
        <v>4.3569000000000004</v>
      </c>
      <c r="N95" s="505">
        <f>+L95+M95</f>
        <v>224.3569</v>
      </c>
      <c r="O95" s="102"/>
      <c r="P95" s="101"/>
      <c r="Q95" s="101"/>
      <c r="R95" s="101"/>
      <c r="S95" s="101"/>
      <c r="T95" s="101"/>
      <c r="U95" s="101"/>
      <c r="V95" s="101"/>
      <c r="W95" s="101"/>
      <c r="X95" s="101"/>
      <c r="Y95" s="101"/>
      <c r="Z95" s="101"/>
    </row>
    <row r="96" spans="1:26" ht="169.5" customHeight="1" x14ac:dyDescent="0.3">
      <c r="A96" s="101"/>
      <c r="B96" s="512"/>
      <c r="C96" s="187"/>
      <c r="D96" s="515"/>
      <c r="E96" s="515"/>
      <c r="F96" s="636"/>
      <c r="G96" s="112">
        <v>2</v>
      </c>
      <c r="H96" s="389" t="s">
        <v>604</v>
      </c>
      <c r="I96" s="589"/>
      <c r="J96" s="507"/>
      <c r="K96" s="593"/>
      <c r="L96" s="507"/>
      <c r="M96" s="427"/>
      <c r="N96" s="427"/>
      <c r="O96" s="102"/>
      <c r="P96" s="101"/>
      <c r="Q96" s="101"/>
      <c r="R96" s="101"/>
      <c r="S96" s="101"/>
      <c r="T96" s="101"/>
      <c r="U96" s="101"/>
      <c r="V96" s="101"/>
      <c r="W96" s="101"/>
      <c r="X96" s="101"/>
      <c r="Y96" s="101"/>
      <c r="Z96" s="101"/>
    </row>
    <row r="97" spans="1:26" ht="22.5" customHeight="1" x14ac:dyDescent="0.3">
      <c r="A97" s="101"/>
      <c r="B97" s="512"/>
      <c r="C97" s="187"/>
      <c r="D97" s="515"/>
      <c r="E97" s="515"/>
      <c r="F97" s="636"/>
      <c r="G97" s="112">
        <v>3</v>
      </c>
      <c r="H97" s="240"/>
      <c r="I97" s="589"/>
      <c r="J97" s="507"/>
      <c r="K97" s="593"/>
      <c r="L97" s="507"/>
      <c r="M97" s="427"/>
      <c r="N97" s="427"/>
      <c r="O97" s="102"/>
      <c r="P97" s="101"/>
      <c r="Q97" s="101"/>
      <c r="R97" s="101"/>
      <c r="S97" s="101"/>
      <c r="T97" s="101"/>
      <c r="U97" s="101"/>
      <c r="V97" s="101"/>
      <c r="W97" s="101"/>
      <c r="X97" s="101"/>
      <c r="Y97" s="101"/>
      <c r="Z97" s="101"/>
    </row>
    <row r="98" spans="1:26" ht="22.5" customHeight="1" x14ac:dyDescent="0.3">
      <c r="A98" s="101"/>
      <c r="B98" s="512"/>
      <c r="C98" s="187"/>
      <c r="D98" s="515"/>
      <c r="E98" s="515"/>
      <c r="F98" s="636"/>
      <c r="G98" s="112">
        <v>4</v>
      </c>
      <c r="H98" s="111"/>
      <c r="I98" s="589"/>
      <c r="J98" s="507"/>
      <c r="K98" s="593"/>
      <c r="L98" s="507"/>
      <c r="M98" s="427"/>
      <c r="N98" s="427"/>
      <c r="O98" s="102"/>
      <c r="P98" s="101"/>
      <c r="Q98" s="101"/>
      <c r="R98" s="101"/>
      <c r="S98" s="101"/>
      <c r="T98" s="101"/>
      <c r="U98" s="101"/>
      <c r="V98" s="101"/>
      <c r="W98" s="101"/>
      <c r="X98" s="101"/>
      <c r="Y98" s="101"/>
      <c r="Z98" s="101"/>
    </row>
    <row r="99" spans="1:26" ht="22.5" customHeight="1" x14ac:dyDescent="0.3">
      <c r="A99" s="101"/>
      <c r="B99" s="512"/>
      <c r="C99" s="187"/>
      <c r="D99" s="515"/>
      <c r="E99" s="515"/>
      <c r="F99" s="636"/>
      <c r="G99" s="112">
        <v>5</v>
      </c>
      <c r="H99" s="111"/>
      <c r="I99" s="589"/>
      <c r="J99" s="507"/>
      <c r="K99" s="593"/>
      <c r="L99" s="507"/>
      <c r="M99" s="427"/>
      <c r="N99" s="427"/>
      <c r="O99" s="102"/>
      <c r="P99" s="101"/>
      <c r="Q99" s="101"/>
      <c r="R99" s="101"/>
      <c r="S99" s="101"/>
      <c r="T99" s="101"/>
      <c r="U99" s="101"/>
      <c r="V99" s="101"/>
      <c r="W99" s="101"/>
      <c r="X99" s="101"/>
      <c r="Y99" s="101"/>
      <c r="Z99" s="101"/>
    </row>
    <row r="100" spans="1:26" ht="22.5" customHeight="1" x14ac:dyDescent="0.3">
      <c r="A100" s="101"/>
      <c r="B100" s="512"/>
      <c r="C100" s="187"/>
      <c r="D100" s="515"/>
      <c r="E100" s="515"/>
      <c r="F100" s="636"/>
      <c r="G100" s="112">
        <v>6</v>
      </c>
      <c r="H100" s="111"/>
      <c r="I100" s="589"/>
      <c r="J100" s="507"/>
      <c r="K100" s="593"/>
      <c r="L100" s="507"/>
      <c r="M100" s="427"/>
      <c r="N100" s="427"/>
      <c r="O100" s="102"/>
      <c r="P100" s="101"/>
      <c r="Q100" s="101"/>
      <c r="R100" s="101"/>
      <c r="S100" s="101"/>
      <c r="T100" s="101"/>
      <c r="U100" s="101"/>
      <c r="V100" s="101"/>
      <c r="W100" s="101"/>
      <c r="X100" s="101"/>
      <c r="Y100" s="101"/>
      <c r="Z100" s="101"/>
    </row>
    <row r="101" spans="1:26" ht="22.5" customHeight="1" x14ac:dyDescent="0.3">
      <c r="A101" s="101"/>
      <c r="B101" s="512"/>
      <c r="C101" s="187"/>
      <c r="D101" s="515"/>
      <c r="E101" s="515"/>
      <c r="F101" s="636"/>
      <c r="G101" s="112">
        <v>7</v>
      </c>
      <c r="H101" s="111"/>
      <c r="I101" s="589"/>
      <c r="J101" s="507"/>
      <c r="K101" s="593"/>
      <c r="L101" s="507"/>
      <c r="M101" s="427"/>
      <c r="N101" s="427"/>
      <c r="O101" s="102"/>
      <c r="P101" s="101"/>
      <c r="Q101" s="101"/>
      <c r="R101" s="101"/>
      <c r="S101" s="101"/>
      <c r="T101" s="101"/>
      <c r="U101" s="101"/>
      <c r="V101" s="101"/>
      <c r="W101" s="101"/>
      <c r="X101" s="101"/>
      <c r="Y101" s="101"/>
      <c r="Z101" s="101"/>
    </row>
    <row r="102" spans="1:26" ht="23.25" customHeight="1" x14ac:dyDescent="0.3">
      <c r="A102" s="101"/>
      <c r="B102" s="494"/>
      <c r="C102" s="189"/>
      <c r="D102" s="499"/>
      <c r="E102" s="499"/>
      <c r="F102" s="637"/>
      <c r="G102" s="139">
        <v>8</v>
      </c>
      <c r="H102" s="213"/>
      <c r="I102" s="589"/>
      <c r="J102" s="664"/>
      <c r="K102" s="594"/>
      <c r="L102" s="508"/>
      <c r="M102" s="427"/>
      <c r="N102" s="427"/>
      <c r="O102" s="102"/>
      <c r="P102" s="101"/>
      <c r="Q102" s="101"/>
      <c r="R102" s="101"/>
      <c r="S102" s="101"/>
      <c r="T102" s="101"/>
      <c r="U102" s="101"/>
      <c r="V102" s="101"/>
      <c r="W102" s="101"/>
      <c r="X102" s="101"/>
      <c r="Y102" s="101"/>
      <c r="Z102" s="101"/>
    </row>
    <row r="103" spans="1:26" ht="22.5" customHeight="1" x14ac:dyDescent="0.3">
      <c r="A103" s="101"/>
      <c r="B103" s="101"/>
      <c r="C103" s="27"/>
      <c r="D103" s="27"/>
      <c r="E103" s="1"/>
      <c r="F103" s="1"/>
      <c r="G103" s="1"/>
      <c r="H103" s="1"/>
      <c r="I103" s="1"/>
      <c r="J103" s="27"/>
      <c r="K103" s="27"/>
      <c r="L103" s="164"/>
      <c r="M103" s="164"/>
      <c r="N103" s="164"/>
      <c r="O103" s="102"/>
      <c r="P103" s="101"/>
      <c r="Q103" s="101"/>
      <c r="R103" s="101"/>
      <c r="S103" s="101"/>
      <c r="T103" s="101"/>
      <c r="U103" s="101"/>
      <c r="V103" s="101"/>
      <c r="W103" s="101"/>
      <c r="X103" s="101"/>
      <c r="Y103" s="101"/>
      <c r="Z103" s="101"/>
    </row>
    <row r="104" spans="1:26" ht="22.5" customHeight="1" x14ac:dyDescent="0.3">
      <c r="A104" s="101"/>
      <c r="B104" s="101"/>
      <c r="C104" s="27"/>
      <c r="D104" s="27"/>
      <c r="E104" s="1"/>
      <c r="F104" s="1"/>
      <c r="G104" s="1"/>
      <c r="H104" s="1"/>
      <c r="I104" s="1"/>
      <c r="J104" s="27"/>
      <c r="K104" s="27"/>
      <c r="L104" s="164"/>
      <c r="M104" s="164"/>
      <c r="N104" s="164"/>
      <c r="O104" s="102"/>
      <c r="P104" s="101"/>
      <c r="Q104" s="101"/>
      <c r="R104" s="101"/>
      <c r="S104" s="101"/>
      <c r="T104" s="101"/>
      <c r="U104" s="101"/>
      <c r="V104" s="101"/>
      <c r="W104" s="101"/>
      <c r="X104" s="101"/>
      <c r="Y104" s="101"/>
      <c r="Z104" s="101"/>
    </row>
    <row r="105" spans="1:26" ht="22.5" customHeight="1" x14ac:dyDescent="0.3">
      <c r="A105" s="101"/>
      <c r="B105" s="101"/>
      <c r="C105" s="27"/>
      <c r="D105" s="27"/>
      <c r="E105" s="1"/>
      <c r="F105" s="1"/>
      <c r="G105" s="1"/>
      <c r="H105" s="1"/>
      <c r="I105" s="1"/>
      <c r="J105" s="27"/>
      <c r="K105" s="27"/>
      <c r="L105" s="164"/>
      <c r="M105" s="164"/>
      <c r="N105" s="164"/>
      <c r="O105" s="102"/>
      <c r="P105" s="101"/>
      <c r="Q105" s="101"/>
      <c r="R105" s="101"/>
      <c r="S105" s="101"/>
      <c r="T105" s="101"/>
      <c r="U105" s="101"/>
      <c r="V105" s="101"/>
      <c r="W105" s="101"/>
      <c r="X105" s="101"/>
      <c r="Y105" s="101"/>
      <c r="Z105" s="101"/>
    </row>
    <row r="106" spans="1:26" ht="22.5" customHeight="1" x14ac:dyDescent="0.3">
      <c r="A106" s="101"/>
      <c r="B106" s="101"/>
      <c r="C106" s="27"/>
      <c r="D106" s="27"/>
      <c r="E106" s="1"/>
      <c r="F106" s="1"/>
      <c r="G106" s="1"/>
      <c r="H106" s="1"/>
      <c r="I106" s="1"/>
      <c r="J106" s="27"/>
      <c r="K106" s="27"/>
      <c r="L106" s="164"/>
      <c r="M106" s="164"/>
      <c r="N106" s="164"/>
      <c r="O106" s="102"/>
      <c r="P106" s="101"/>
      <c r="Q106" s="101"/>
      <c r="R106" s="101"/>
      <c r="S106" s="101"/>
      <c r="T106" s="101"/>
      <c r="U106" s="101"/>
      <c r="V106" s="101"/>
      <c r="W106" s="101"/>
      <c r="X106" s="101"/>
      <c r="Y106" s="101"/>
      <c r="Z106" s="101"/>
    </row>
    <row r="107" spans="1:26" ht="22.5" customHeight="1" x14ac:dyDescent="0.3">
      <c r="A107" s="101"/>
      <c r="B107" s="101"/>
      <c r="C107" s="27"/>
      <c r="D107" s="27"/>
      <c r="E107" s="1"/>
      <c r="F107" s="1"/>
      <c r="G107" s="1"/>
      <c r="H107" s="1"/>
      <c r="I107" s="1"/>
      <c r="J107" s="27"/>
      <c r="K107" s="27"/>
      <c r="L107" s="164"/>
      <c r="M107" s="164"/>
      <c r="N107" s="164"/>
      <c r="O107" s="102"/>
      <c r="P107" s="101"/>
      <c r="Q107" s="101"/>
      <c r="R107" s="101"/>
      <c r="S107" s="101"/>
      <c r="T107" s="101"/>
      <c r="U107" s="101"/>
      <c r="V107" s="101"/>
      <c r="W107" s="101"/>
      <c r="X107" s="101"/>
      <c r="Y107" s="101"/>
      <c r="Z107" s="101"/>
    </row>
    <row r="108" spans="1:26" ht="22.5" customHeight="1" x14ac:dyDescent="0.3">
      <c r="A108" s="101"/>
      <c r="B108" s="101"/>
      <c r="C108" s="27"/>
      <c r="D108" s="27"/>
      <c r="E108" s="1"/>
      <c r="F108" s="1"/>
      <c r="G108" s="1"/>
      <c r="H108" s="1"/>
      <c r="I108" s="1"/>
      <c r="J108" s="27"/>
      <c r="K108" s="27"/>
      <c r="L108" s="164"/>
      <c r="M108" s="164"/>
      <c r="N108" s="164"/>
      <c r="O108" s="102"/>
      <c r="P108" s="101"/>
      <c r="Q108" s="101"/>
      <c r="R108" s="101"/>
      <c r="S108" s="101"/>
      <c r="T108" s="101"/>
      <c r="U108" s="101"/>
      <c r="V108" s="101"/>
      <c r="W108" s="101"/>
      <c r="X108" s="101"/>
      <c r="Y108" s="101"/>
      <c r="Z108" s="101"/>
    </row>
    <row r="109" spans="1:26" ht="22.5" customHeight="1" x14ac:dyDescent="0.3">
      <c r="A109" s="101"/>
      <c r="B109" s="101"/>
      <c r="C109" s="27"/>
      <c r="D109" s="27"/>
      <c r="E109" s="1"/>
      <c r="F109" s="1"/>
      <c r="G109" s="1"/>
      <c r="H109" s="1"/>
      <c r="I109" s="1"/>
      <c r="J109" s="27"/>
      <c r="K109" s="27"/>
      <c r="L109" s="164"/>
      <c r="M109" s="164"/>
      <c r="N109" s="164"/>
      <c r="O109" s="102"/>
      <c r="P109" s="101"/>
      <c r="Q109" s="101"/>
      <c r="R109" s="101"/>
      <c r="S109" s="101"/>
      <c r="T109" s="101"/>
      <c r="U109" s="101"/>
      <c r="V109" s="101"/>
      <c r="W109" s="101"/>
      <c r="X109" s="101"/>
      <c r="Y109" s="101"/>
      <c r="Z109" s="101"/>
    </row>
    <row r="110" spans="1:26" ht="22.5" customHeight="1" x14ac:dyDescent="0.3">
      <c r="A110" s="101"/>
      <c r="B110" s="101"/>
      <c r="C110" s="27"/>
      <c r="D110" s="27"/>
      <c r="E110" s="1"/>
      <c r="F110" s="1"/>
      <c r="G110" s="1"/>
      <c r="H110" s="1"/>
      <c r="I110" s="1"/>
      <c r="J110" s="27"/>
      <c r="K110" s="27"/>
      <c r="L110" s="164"/>
      <c r="M110" s="164"/>
      <c r="N110" s="164"/>
      <c r="O110" s="102"/>
      <c r="P110" s="101"/>
      <c r="Q110" s="101"/>
      <c r="R110" s="101"/>
      <c r="S110" s="101"/>
      <c r="T110" s="101"/>
      <c r="U110" s="101"/>
      <c r="V110" s="101"/>
      <c r="W110" s="101"/>
      <c r="X110" s="101"/>
      <c r="Y110" s="101"/>
      <c r="Z110" s="101"/>
    </row>
    <row r="111" spans="1:26" ht="22.5" customHeight="1" x14ac:dyDescent="0.3">
      <c r="A111" s="101"/>
      <c r="B111" s="101"/>
      <c r="C111" s="27"/>
      <c r="D111" s="27"/>
      <c r="E111" s="1"/>
      <c r="F111" s="1"/>
      <c r="G111" s="1"/>
      <c r="H111" s="1"/>
      <c r="I111" s="1"/>
      <c r="J111" s="27"/>
      <c r="K111" s="27"/>
      <c r="L111" s="164"/>
      <c r="M111" s="164"/>
      <c r="N111" s="164"/>
      <c r="O111" s="102"/>
      <c r="P111" s="101"/>
      <c r="Q111" s="101"/>
      <c r="R111" s="101"/>
      <c r="S111" s="101"/>
      <c r="T111" s="101"/>
      <c r="U111" s="101"/>
      <c r="V111" s="101"/>
      <c r="W111" s="101"/>
      <c r="X111" s="101"/>
      <c r="Y111" s="101"/>
      <c r="Z111" s="101"/>
    </row>
    <row r="112" spans="1:26" ht="22.5" customHeight="1" x14ac:dyDescent="0.3">
      <c r="A112" s="101"/>
      <c r="B112" s="101"/>
      <c r="C112" s="27"/>
      <c r="D112" s="27"/>
      <c r="E112" s="1"/>
      <c r="F112" s="1"/>
      <c r="G112" s="1"/>
      <c r="H112" s="1"/>
      <c r="I112" s="1"/>
      <c r="J112" s="27"/>
      <c r="K112" s="27"/>
      <c r="L112" s="164"/>
      <c r="M112" s="164"/>
      <c r="N112" s="164"/>
      <c r="O112" s="102"/>
      <c r="P112" s="101"/>
      <c r="Q112" s="101"/>
      <c r="R112" s="101"/>
      <c r="S112" s="101"/>
      <c r="T112" s="101"/>
      <c r="U112" s="101"/>
      <c r="V112" s="101"/>
      <c r="W112" s="101"/>
      <c r="X112" s="101"/>
      <c r="Y112" s="101"/>
      <c r="Z112" s="101"/>
    </row>
    <row r="113" spans="1:26" ht="22.5" customHeight="1" x14ac:dyDescent="0.3">
      <c r="A113" s="101"/>
      <c r="B113" s="101"/>
      <c r="C113" s="27"/>
      <c r="D113" s="27"/>
      <c r="E113" s="1"/>
      <c r="F113" s="1"/>
      <c r="G113" s="1"/>
      <c r="H113" s="1"/>
      <c r="I113" s="1"/>
      <c r="J113" s="27"/>
      <c r="K113" s="27"/>
      <c r="L113" s="164"/>
      <c r="M113" s="164"/>
      <c r="N113" s="164"/>
      <c r="O113" s="102"/>
      <c r="P113" s="101"/>
      <c r="Q113" s="101"/>
      <c r="R113" s="101"/>
      <c r="S113" s="101"/>
      <c r="T113" s="101"/>
      <c r="U113" s="101"/>
      <c r="V113" s="101"/>
      <c r="W113" s="101"/>
      <c r="X113" s="101"/>
      <c r="Y113" s="101"/>
      <c r="Z113" s="101"/>
    </row>
    <row r="114" spans="1:26" ht="22.5" customHeight="1" x14ac:dyDescent="0.3">
      <c r="A114" s="101"/>
      <c r="B114" s="101"/>
      <c r="C114" s="27"/>
      <c r="D114" s="27"/>
      <c r="E114" s="1"/>
      <c r="F114" s="1"/>
      <c r="G114" s="1"/>
      <c r="H114" s="1"/>
      <c r="I114" s="1"/>
      <c r="J114" s="27"/>
      <c r="K114" s="27"/>
      <c r="L114" s="164"/>
      <c r="M114" s="164"/>
      <c r="N114" s="164"/>
      <c r="O114" s="102"/>
      <c r="P114" s="101"/>
      <c r="Q114" s="101"/>
      <c r="R114" s="101"/>
      <c r="S114" s="101"/>
      <c r="T114" s="101"/>
      <c r="U114" s="101"/>
      <c r="V114" s="101"/>
      <c r="W114" s="101"/>
      <c r="X114" s="101"/>
      <c r="Y114" s="101"/>
      <c r="Z114" s="101"/>
    </row>
    <row r="115" spans="1:26" ht="22.5" customHeight="1" x14ac:dyDescent="0.3">
      <c r="A115" s="101"/>
      <c r="B115" s="101"/>
      <c r="C115" s="27"/>
      <c r="D115" s="27"/>
      <c r="E115" s="27"/>
      <c r="F115" s="27"/>
      <c r="G115" s="27"/>
      <c r="H115" s="27"/>
      <c r="I115" s="27"/>
      <c r="J115" s="27"/>
      <c r="K115" s="27"/>
      <c r="L115" s="164"/>
      <c r="M115" s="164"/>
      <c r="N115" s="164"/>
      <c r="O115" s="102"/>
      <c r="P115" s="101"/>
      <c r="Q115" s="101"/>
      <c r="R115" s="101"/>
      <c r="S115" s="101"/>
      <c r="T115" s="101"/>
      <c r="U115" s="101"/>
      <c r="V115" s="101"/>
      <c r="W115" s="101"/>
      <c r="X115" s="101"/>
      <c r="Y115" s="101"/>
      <c r="Z115" s="101"/>
    </row>
    <row r="116" spans="1:26" ht="22.5" customHeight="1" x14ac:dyDescent="0.3">
      <c r="A116" s="101"/>
      <c r="B116" s="101"/>
      <c r="C116" s="27"/>
      <c r="D116" s="27"/>
      <c r="E116" s="27"/>
      <c r="F116" s="27"/>
      <c r="G116" s="27"/>
      <c r="H116" s="27"/>
      <c r="I116" s="27"/>
      <c r="J116" s="27"/>
      <c r="K116" s="27"/>
      <c r="L116" s="164"/>
      <c r="M116" s="164"/>
      <c r="N116" s="164"/>
      <c r="O116" s="102"/>
      <c r="P116" s="101"/>
      <c r="Q116" s="101"/>
      <c r="R116" s="101"/>
      <c r="S116" s="101"/>
      <c r="T116" s="101"/>
      <c r="U116" s="101"/>
      <c r="V116" s="101"/>
      <c r="W116" s="101"/>
      <c r="X116" s="101"/>
      <c r="Y116" s="101"/>
      <c r="Z116" s="101"/>
    </row>
    <row r="117" spans="1:26" ht="22.5" customHeight="1" x14ac:dyDescent="0.3">
      <c r="A117" s="101"/>
      <c r="B117" s="101"/>
      <c r="C117" s="27"/>
      <c r="D117" s="27"/>
      <c r="E117" s="27"/>
      <c r="F117" s="27"/>
      <c r="G117" s="27"/>
      <c r="H117" s="27"/>
      <c r="I117" s="27"/>
      <c r="J117" s="27"/>
      <c r="K117" s="27"/>
      <c r="L117" s="164"/>
      <c r="M117" s="164"/>
      <c r="N117" s="164"/>
      <c r="O117" s="102"/>
      <c r="P117" s="101"/>
      <c r="Q117" s="101"/>
      <c r="R117" s="101"/>
      <c r="S117" s="101"/>
      <c r="T117" s="101"/>
      <c r="U117" s="101"/>
      <c r="V117" s="101"/>
      <c r="W117" s="101"/>
      <c r="X117" s="101"/>
      <c r="Y117" s="101"/>
      <c r="Z117" s="101"/>
    </row>
    <row r="118" spans="1:26" ht="22.5" customHeight="1" x14ac:dyDescent="0.3">
      <c r="A118" s="101"/>
      <c r="B118" s="101"/>
      <c r="C118" s="27"/>
      <c r="D118" s="27"/>
      <c r="E118" s="27"/>
      <c r="F118" s="27"/>
      <c r="G118" s="27"/>
      <c r="H118" s="27"/>
      <c r="I118" s="27"/>
      <c r="J118" s="27"/>
      <c r="K118" s="27"/>
      <c r="L118" s="164"/>
      <c r="M118" s="164"/>
      <c r="N118" s="164"/>
      <c r="O118" s="102"/>
      <c r="P118" s="101"/>
      <c r="Q118" s="101"/>
      <c r="R118" s="101"/>
      <c r="S118" s="101"/>
      <c r="T118" s="101"/>
      <c r="U118" s="101"/>
      <c r="V118" s="101"/>
      <c r="W118" s="101"/>
      <c r="X118" s="101"/>
      <c r="Y118" s="101"/>
      <c r="Z118" s="101"/>
    </row>
    <row r="119" spans="1:26" ht="22.5" customHeight="1" x14ac:dyDescent="0.3">
      <c r="A119" s="101"/>
      <c r="B119" s="101"/>
      <c r="C119" s="27"/>
      <c r="D119" s="27"/>
      <c r="E119" s="27"/>
      <c r="F119" s="27"/>
      <c r="G119" s="27"/>
      <c r="H119" s="27"/>
      <c r="I119" s="27"/>
      <c r="J119" s="27"/>
      <c r="K119" s="27"/>
      <c r="L119" s="164"/>
      <c r="M119" s="164"/>
      <c r="N119" s="164"/>
      <c r="O119" s="102"/>
      <c r="P119" s="101"/>
      <c r="Q119" s="101"/>
      <c r="R119" s="101"/>
      <c r="S119" s="101"/>
      <c r="T119" s="101"/>
      <c r="U119" s="101"/>
      <c r="V119" s="101"/>
      <c r="W119" s="101"/>
      <c r="X119" s="101"/>
      <c r="Y119" s="101"/>
      <c r="Z119" s="101"/>
    </row>
    <row r="120" spans="1:26" ht="22.5" customHeight="1" x14ac:dyDescent="0.3">
      <c r="A120" s="101"/>
      <c r="B120" s="101"/>
      <c r="C120" s="27"/>
      <c r="D120" s="27"/>
      <c r="E120" s="27"/>
      <c r="F120" s="27"/>
      <c r="G120" s="27"/>
      <c r="H120" s="27"/>
      <c r="I120" s="27"/>
      <c r="J120" s="27"/>
      <c r="K120" s="27"/>
      <c r="L120" s="164"/>
      <c r="M120" s="164"/>
      <c r="N120" s="164"/>
      <c r="O120" s="102"/>
      <c r="P120" s="101"/>
      <c r="Q120" s="101"/>
      <c r="R120" s="101"/>
      <c r="S120" s="101"/>
      <c r="T120" s="101"/>
      <c r="U120" s="101"/>
      <c r="V120" s="101"/>
      <c r="W120" s="101"/>
      <c r="X120" s="101"/>
      <c r="Y120" s="101"/>
      <c r="Z120" s="101"/>
    </row>
    <row r="121" spans="1:26" ht="22.5" customHeight="1" x14ac:dyDescent="0.3">
      <c r="A121" s="101"/>
      <c r="B121" s="101"/>
      <c r="C121" s="27"/>
      <c r="D121" s="27"/>
      <c r="E121" s="27"/>
      <c r="F121" s="27"/>
      <c r="G121" s="27"/>
      <c r="H121" s="27"/>
      <c r="I121" s="27"/>
      <c r="J121" s="27"/>
      <c r="K121" s="27"/>
      <c r="L121" s="164"/>
      <c r="M121" s="164"/>
      <c r="N121" s="164"/>
      <c r="O121" s="102"/>
      <c r="P121" s="101"/>
      <c r="Q121" s="101"/>
      <c r="R121" s="101"/>
      <c r="S121" s="101"/>
      <c r="T121" s="101"/>
      <c r="U121" s="101"/>
      <c r="V121" s="101"/>
      <c r="W121" s="101"/>
      <c r="X121" s="101"/>
      <c r="Y121" s="101"/>
      <c r="Z121" s="101"/>
    </row>
    <row r="122" spans="1:26" ht="22.5" customHeight="1" x14ac:dyDescent="0.3">
      <c r="A122" s="101"/>
      <c r="B122" s="101"/>
      <c r="C122" s="27"/>
      <c r="D122" s="27"/>
      <c r="E122" s="27"/>
      <c r="F122" s="27"/>
      <c r="G122" s="27"/>
      <c r="H122" s="27"/>
      <c r="I122" s="27"/>
      <c r="J122" s="27"/>
      <c r="K122" s="27"/>
      <c r="L122" s="164"/>
      <c r="M122" s="164"/>
      <c r="N122" s="164"/>
      <c r="O122" s="102"/>
      <c r="P122" s="101"/>
      <c r="Q122" s="101"/>
      <c r="R122" s="101"/>
      <c r="S122" s="101"/>
      <c r="T122" s="101"/>
      <c r="U122" s="101"/>
      <c r="V122" s="101"/>
      <c r="W122" s="101"/>
      <c r="X122" s="101"/>
      <c r="Y122" s="101"/>
      <c r="Z122" s="101"/>
    </row>
    <row r="123" spans="1:26" ht="22.5" customHeight="1" x14ac:dyDescent="0.3">
      <c r="A123" s="101"/>
      <c r="B123" s="101"/>
      <c r="C123" s="27"/>
      <c r="D123" s="27"/>
      <c r="E123" s="27"/>
      <c r="F123" s="27"/>
      <c r="G123" s="27"/>
      <c r="H123" s="27"/>
      <c r="I123" s="27"/>
      <c r="J123" s="27"/>
      <c r="K123" s="27"/>
      <c r="L123" s="164"/>
      <c r="M123" s="164"/>
      <c r="N123" s="164"/>
      <c r="O123" s="102"/>
      <c r="P123" s="101"/>
      <c r="Q123" s="101"/>
      <c r="R123" s="101"/>
      <c r="S123" s="101"/>
      <c r="T123" s="101"/>
      <c r="U123" s="101"/>
      <c r="V123" s="101"/>
      <c r="W123" s="101"/>
      <c r="X123" s="101"/>
      <c r="Y123" s="101"/>
      <c r="Z123" s="101"/>
    </row>
    <row r="124" spans="1:26" ht="22.5" customHeight="1" x14ac:dyDescent="0.3">
      <c r="A124" s="101"/>
      <c r="B124" s="101"/>
      <c r="C124" s="27"/>
      <c r="D124" s="27"/>
      <c r="E124" s="27"/>
      <c r="F124" s="27"/>
      <c r="G124" s="27"/>
      <c r="H124" s="27"/>
      <c r="I124" s="27"/>
      <c r="J124" s="27"/>
      <c r="K124" s="27"/>
      <c r="L124" s="164"/>
      <c r="M124" s="164"/>
      <c r="N124" s="164"/>
      <c r="O124" s="102"/>
      <c r="P124" s="101"/>
      <c r="Q124" s="101"/>
      <c r="R124" s="101"/>
      <c r="S124" s="101"/>
      <c r="T124" s="101"/>
      <c r="U124" s="101"/>
      <c r="V124" s="101"/>
      <c r="W124" s="101"/>
      <c r="X124" s="101"/>
      <c r="Y124" s="101"/>
      <c r="Z124" s="101"/>
    </row>
    <row r="125" spans="1:26" ht="22.5" customHeight="1" x14ac:dyDescent="0.3">
      <c r="A125" s="101"/>
      <c r="B125" s="101"/>
      <c r="C125" s="27"/>
      <c r="D125" s="27"/>
      <c r="E125" s="27"/>
      <c r="F125" s="27"/>
      <c r="G125" s="27"/>
      <c r="H125" s="27"/>
      <c r="I125" s="27"/>
      <c r="J125" s="27"/>
      <c r="K125" s="27"/>
      <c r="L125" s="164"/>
      <c r="M125" s="164"/>
      <c r="N125" s="164"/>
      <c r="O125" s="102"/>
      <c r="P125" s="101"/>
      <c r="Q125" s="101"/>
      <c r="R125" s="101"/>
      <c r="S125" s="101"/>
      <c r="T125" s="101"/>
      <c r="U125" s="101"/>
      <c r="V125" s="101"/>
      <c r="W125" s="101"/>
      <c r="X125" s="101"/>
      <c r="Y125" s="101"/>
      <c r="Z125" s="101"/>
    </row>
    <row r="126" spans="1:26" ht="22.5" customHeight="1" x14ac:dyDescent="0.3">
      <c r="A126" s="101"/>
      <c r="B126" s="101"/>
      <c r="C126" s="27"/>
      <c r="D126" s="27"/>
      <c r="E126" s="27"/>
      <c r="F126" s="27"/>
      <c r="G126" s="27"/>
      <c r="H126" s="27"/>
      <c r="I126" s="27"/>
      <c r="J126" s="27"/>
      <c r="K126" s="27"/>
      <c r="L126" s="164"/>
      <c r="M126" s="164"/>
      <c r="N126" s="164"/>
      <c r="O126" s="102"/>
      <c r="P126" s="101"/>
      <c r="Q126" s="101"/>
      <c r="R126" s="101"/>
      <c r="S126" s="101"/>
      <c r="T126" s="101"/>
      <c r="U126" s="101"/>
      <c r="V126" s="101"/>
      <c r="W126" s="101"/>
      <c r="X126" s="101"/>
      <c r="Y126" s="101"/>
      <c r="Z126" s="101"/>
    </row>
    <row r="127" spans="1:26" ht="22.5" customHeight="1" x14ac:dyDescent="0.3">
      <c r="A127" s="101"/>
      <c r="B127" s="101"/>
      <c r="C127" s="27"/>
      <c r="D127" s="27"/>
      <c r="E127" s="27"/>
      <c r="F127" s="27"/>
      <c r="G127" s="27"/>
      <c r="H127" s="27"/>
      <c r="I127" s="27"/>
      <c r="J127" s="27"/>
      <c r="K127" s="27"/>
      <c r="L127" s="164"/>
      <c r="M127" s="164"/>
      <c r="N127" s="164"/>
      <c r="O127" s="102"/>
      <c r="P127" s="101"/>
      <c r="Q127" s="101"/>
      <c r="R127" s="101"/>
      <c r="S127" s="101"/>
      <c r="T127" s="101"/>
      <c r="U127" s="101"/>
      <c r="V127" s="101"/>
      <c r="W127" s="101"/>
      <c r="X127" s="101"/>
      <c r="Y127" s="101"/>
      <c r="Z127" s="101"/>
    </row>
    <row r="128" spans="1:26" ht="22.5" customHeight="1" x14ac:dyDescent="0.3">
      <c r="A128" s="101"/>
      <c r="B128" s="101"/>
      <c r="C128" s="27"/>
      <c r="D128" s="27"/>
      <c r="E128" s="27"/>
      <c r="F128" s="27"/>
      <c r="G128" s="27"/>
      <c r="H128" s="27"/>
      <c r="I128" s="27"/>
      <c r="J128" s="27"/>
      <c r="K128" s="27"/>
      <c r="L128" s="164"/>
      <c r="M128" s="164"/>
      <c r="N128" s="164"/>
      <c r="O128" s="102"/>
      <c r="P128" s="101"/>
      <c r="Q128" s="101"/>
      <c r="R128" s="101"/>
      <c r="S128" s="101"/>
      <c r="T128" s="101"/>
      <c r="U128" s="101"/>
      <c r="V128" s="101"/>
      <c r="W128" s="101"/>
      <c r="X128" s="101"/>
      <c r="Y128" s="101"/>
      <c r="Z128" s="101"/>
    </row>
    <row r="129" spans="1:26" ht="22.5" customHeight="1" x14ac:dyDescent="0.3">
      <c r="A129" s="101"/>
      <c r="B129" s="101"/>
      <c r="C129" s="27"/>
      <c r="D129" s="27"/>
      <c r="E129" s="27"/>
      <c r="F129" s="27"/>
      <c r="G129" s="27"/>
      <c r="H129" s="27"/>
      <c r="I129" s="27"/>
      <c r="J129" s="27"/>
      <c r="K129" s="27"/>
      <c r="L129" s="164"/>
      <c r="M129" s="164"/>
      <c r="N129" s="164"/>
      <c r="O129" s="102"/>
      <c r="P129" s="101"/>
      <c r="Q129" s="101"/>
      <c r="R129" s="101"/>
      <c r="S129" s="101"/>
      <c r="T129" s="101"/>
      <c r="U129" s="101"/>
      <c r="V129" s="101"/>
      <c r="W129" s="101"/>
      <c r="X129" s="101"/>
      <c r="Y129" s="101"/>
      <c r="Z129" s="101"/>
    </row>
    <row r="130" spans="1:26" ht="22.5" customHeight="1" x14ac:dyDescent="0.3">
      <c r="A130" s="101"/>
      <c r="B130" s="101"/>
      <c r="C130" s="27"/>
      <c r="D130" s="27"/>
      <c r="E130" s="27"/>
      <c r="F130" s="27"/>
      <c r="G130" s="27"/>
      <c r="H130" s="27"/>
      <c r="I130" s="27"/>
      <c r="J130" s="27"/>
      <c r="K130" s="27"/>
      <c r="L130" s="164"/>
      <c r="M130" s="164"/>
      <c r="N130" s="164"/>
      <c r="O130" s="102"/>
      <c r="P130" s="101"/>
      <c r="Q130" s="101"/>
      <c r="R130" s="101"/>
      <c r="S130" s="101"/>
      <c r="T130" s="101"/>
      <c r="U130" s="101"/>
      <c r="V130" s="101"/>
      <c r="W130" s="101"/>
      <c r="X130" s="101"/>
      <c r="Y130" s="101"/>
      <c r="Z130" s="101"/>
    </row>
    <row r="131" spans="1:26" ht="22.5" customHeight="1" x14ac:dyDescent="0.3">
      <c r="A131" s="101"/>
      <c r="B131" s="101"/>
      <c r="C131" s="27"/>
      <c r="D131" s="27"/>
      <c r="E131" s="27"/>
      <c r="F131" s="27"/>
      <c r="G131" s="27"/>
      <c r="H131" s="27"/>
      <c r="I131" s="27"/>
      <c r="J131" s="27"/>
      <c r="K131" s="27"/>
      <c r="L131" s="164"/>
      <c r="M131" s="164"/>
      <c r="N131" s="164"/>
      <c r="O131" s="102"/>
      <c r="P131" s="101"/>
      <c r="Q131" s="101"/>
      <c r="R131" s="101"/>
      <c r="S131" s="101"/>
      <c r="T131" s="101"/>
      <c r="U131" s="101"/>
      <c r="V131" s="101"/>
      <c r="W131" s="101"/>
      <c r="X131" s="101"/>
      <c r="Y131" s="101"/>
      <c r="Z131" s="101"/>
    </row>
    <row r="132" spans="1:26" ht="22.5" customHeight="1" x14ac:dyDescent="0.3">
      <c r="A132" s="101"/>
      <c r="B132" s="101"/>
      <c r="C132" s="27"/>
      <c r="D132" s="27"/>
      <c r="E132" s="27"/>
      <c r="F132" s="27"/>
      <c r="G132" s="27"/>
      <c r="H132" s="27"/>
      <c r="I132" s="27"/>
      <c r="J132" s="27"/>
      <c r="K132" s="27"/>
      <c r="L132" s="164"/>
      <c r="M132" s="164"/>
      <c r="N132" s="164"/>
      <c r="O132" s="102"/>
      <c r="P132" s="101"/>
      <c r="Q132" s="101"/>
      <c r="R132" s="101"/>
      <c r="S132" s="101"/>
      <c r="T132" s="101"/>
      <c r="U132" s="101"/>
      <c r="V132" s="101"/>
      <c r="W132" s="101"/>
      <c r="X132" s="101"/>
      <c r="Y132" s="101"/>
      <c r="Z132" s="101"/>
    </row>
    <row r="133" spans="1:26" ht="22.5" customHeight="1" x14ac:dyDescent="0.3">
      <c r="A133" s="101"/>
      <c r="B133" s="101"/>
      <c r="C133" s="27"/>
      <c r="D133" s="27"/>
      <c r="E133" s="27"/>
      <c r="F133" s="27"/>
      <c r="G133" s="27"/>
      <c r="H133" s="27"/>
      <c r="I133" s="27"/>
      <c r="J133" s="27"/>
      <c r="K133" s="27"/>
      <c r="L133" s="164"/>
      <c r="M133" s="164"/>
      <c r="N133" s="164"/>
      <c r="O133" s="102"/>
      <c r="P133" s="101"/>
      <c r="Q133" s="101"/>
      <c r="R133" s="101"/>
      <c r="S133" s="101"/>
      <c r="T133" s="101"/>
      <c r="U133" s="101"/>
      <c r="V133" s="101"/>
      <c r="W133" s="101"/>
      <c r="X133" s="101"/>
      <c r="Y133" s="101"/>
      <c r="Z133" s="101"/>
    </row>
    <row r="134" spans="1:26" ht="22.5" customHeight="1" x14ac:dyDescent="0.3">
      <c r="A134" s="101"/>
      <c r="B134" s="101"/>
      <c r="C134" s="27"/>
      <c r="D134" s="27"/>
      <c r="E134" s="27"/>
      <c r="F134" s="27"/>
      <c r="G134" s="27"/>
      <c r="H134" s="27"/>
      <c r="I134" s="27"/>
      <c r="J134" s="27"/>
      <c r="K134" s="27"/>
      <c r="L134" s="164"/>
      <c r="M134" s="164"/>
      <c r="N134" s="164"/>
      <c r="O134" s="102"/>
      <c r="P134" s="101"/>
      <c r="Q134" s="101"/>
      <c r="R134" s="101"/>
      <c r="S134" s="101"/>
      <c r="T134" s="101"/>
      <c r="U134" s="101"/>
      <c r="V134" s="101"/>
      <c r="W134" s="101"/>
      <c r="X134" s="101"/>
      <c r="Y134" s="101"/>
      <c r="Z134" s="101"/>
    </row>
    <row r="135" spans="1:26" ht="22.5" customHeight="1" x14ac:dyDescent="0.3">
      <c r="A135" s="101"/>
      <c r="B135" s="101"/>
      <c r="C135" s="27"/>
      <c r="D135" s="27"/>
      <c r="E135" s="27"/>
      <c r="F135" s="27"/>
      <c r="G135" s="27"/>
      <c r="H135" s="27"/>
      <c r="I135" s="27"/>
      <c r="J135" s="27"/>
      <c r="K135" s="27"/>
      <c r="L135" s="164"/>
      <c r="M135" s="164"/>
      <c r="N135" s="164"/>
      <c r="O135" s="102"/>
      <c r="P135" s="101"/>
      <c r="Q135" s="101"/>
      <c r="R135" s="101"/>
      <c r="S135" s="101"/>
      <c r="T135" s="101"/>
      <c r="U135" s="101"/>
      <c r="V135" s="101"/>
      <c r="W135" s="101"/>
      <c r="X135" s="101"/>
      <c r="Y135" s="101"/>
      <c r="Z135" s="101"/>
    </row>
    <row r="136" spans="1:26" ht="22.5" customHeight="1" x14ac:dyDescent="0.3">
      <c r="A136" s="101"/>
      <c r="B136" s="101"/>
      <c r="C136" s="27"/>
      <c r="D136" s="27"/>
      <c r="E136" s="27"/>
      <c r="F136" s="27"/>
      <c r="G136" s="27"/>
      <c r="H136" s="27"/>
      <c r="I136" s="27"/>
      <c r="J136" s="27"/>
      <c r="K136" s="27"/>
      <c r="L136" s="164"/>
      <c r="M136" s="164"/>
      <c r="N136" s="164"/>
      <c r="O136" s="102"/>
      <c r="P136" s="101"/>
      <c r="Q136" s="101"/>
      <c r="R136" s="101"/>
      <c r="S136" s="101"/>
      <c r="T136" s="101"/>
      <c r="U136" s="101"/>
      <c r="V136" s="101"/>
      <c r="W136" s="101"/>
      <c r="X136" s="101"/>
      <c r="Y136" s="101"/>
      <c r="Z136" s="101"/>
    </row>
    <row r="137" spans="1:26" ht="22.5" customHeight="1" x14ac:dyDescent="0.3">
      <c r="A137" s="101"/>
      <c r="B137" s="101"/>
      <c r="C137" s="27"/>
      <c r="D137" s="27"/>
      <c r="E137" s="27"/>
      <c r="F137" s="27"/>
      <c r="G137" s="27"/>
      <c r="H137" s="27"/>
      <c r="I137" s="27"/>
      <c r="J137" s="27"/>
      <c r="K137" s="27"/>
      <c r="L137" s="164"/>
      <c r="M137" s="164"/>
      <c r="N137" s="164"/>
      <c r="O137" s="102"/>
      <c r="P137" s="101"/>
      <c r="Q137" s="101"/>
      <c r="R137" s="101"/>
      <c r="S137" s="101"/>
      <c r="T137" s="101"/>
      <c r="U137" s="101"/>
      <c r="V137" s="101"/>
      <c r="W137" s="101"/>
      <c r="X137" s="101"/>
      <c r="Y137" s="101"/>
      <c r="Z137" s="101"/>
    </row>
    <row r="138" spans="1:26" ht="22.5" customHeight="1" x14ac:dyDescent="0.3">
      <c r="A138" s="101"/>
      <c r="B138" s="101"/>
      <c r="C138" s="27"/>
      <c r="D138" s="27"/>
      <c r="E138" s="27"/>
      <c r="F138" s="27"/>
      <c r="G138" s="27"/>
      <c r="H138" s="27"/>
      <c r="I138" s="27"/>
      <c r="J138" s="27"/>
      <c r="K138" s="27"/>
      <c r="L138" s="164"/>
      <c r="M138" s="164"/>
      <c r="N138" s="164"/>
      <c r="O138" s="102"/>
      <c r="P138" s="101"/>
      <c r="Q138" s="101"/>
      <c r="R138" s="101"/>
      <c r="S138" s="101"/>
      <c r="T138" s="101"/>
      <c r="U138" s="101"/>
      <c r="V138" s="101"/>
      <c r="W138" s="101"/>
      <c r="X138" s="101"/>
      <c r="Y138" s="101"/>
      <c r="Z138" s="101"/>
    </row>
    <row r="139" spans="1:26" ht="22.5" customHeight="1" x14ac:dyDescent="0.3">
      <c r="A139" s="101"/>
      <c r="B139" s="101"/>
      <c r="C139" s="101"/>
      <c r="D139" s="101"/>
      <c r="E139" s="101"/>
      <c r="F139" s="101"/>
      <c r="G139" s="101"/>
      <c r="H139" s="101"/>
      <c r="I139" s="101"/>
      <c r="J139" s="101"/>
      <c r="K139" s="101"/>
      <c r="L139" s="164"/>
      <c r="M139" s="164"/>
      <c r="N139" s="164"/>
      <c r="O139" s="102"/>
      <c r="P139" s="101"/>
      <c r="Q139" s="101"/>
      <c r="R139" s="101"/>
      <c r="S139" s="101"/>
      <c r="T139" s="101"/>
      <c r="U139" s="101"/>
      <c r="V139" s="101"/>
      <c r="W139" s="101"/>
      <c r="X139" s="101"/>
      <c r="Y139" s="101"/>
      <c r="Z139" s="101"/>
    </row>
    <row r="140" spans="1:26" ht="22.5" customHeight="1" x14ac:dyDescent="0.3">
      <c r="A140" s="101"/>
      <c r="B140" s="101"/>
      <c r="C140" s="101"/>
      <c r="D140" s="101"/>
      <c r="E140" s="101"/>
      <c r="F140" s="101"/>
      <c r="G140" s="101"/>
      <c r="H140" s="101"/>
      <c r="I140" s="101"/>
      <c r="J140" s="101"/>
      <c r="K140" s="101"/>
      <c r="L140" s="164"/>
      <c r="M140" s="164"/>
      <c r="N140" s="164"/>
      <c r="O140" s="102"/>
      <c r="P140" s="101"/>
      <c r="Q140" s="101"/>
      <c r="R140" s="101"/>
      <c r="S140" s="101"/>
      <c r="T140" s="101"/>
      <c r="U140" s="101"/>
      <c r="V140" s="101"/>
      <c r="W140" s="101"/>
      <c r="X140" s="101"/>
      <c r="Y140" s="101"/>
      <c r="Z140" s="101"/>
    </row>
    <row r="141" spans="1:26" ht="22.5" customHeight="1" x14ac:dyDescent="0.3">
      <c r="A141" s="101"/>
      <c r="B141" s="101"/>
      <c r="C141" s="101"/>
      <c r="D141" s="101"/>
      <c r="E141" s="101"/>
      <c r="F141" s="101"/>
      <c r="G141" s="101"/>
      <c r="H141" s="101"/>
      <c r="I141" s="101"/>
      <c r="J141" s="101"/>
      <c r="K141" s="101"/>
      <c r="L141" s="164"/>
      <c r="M141" s="164"/>
      <c r="N141" s="164"/>
      <c r="O141" s="102"/>
      <c r="P141" s="101"/>
      <c r="Q141" s="101"/>
      <c r="R141" s="101"/>
      <c r="S141" s="101"/>
      <c r="T141" s="101"/>
      <c r="U141" s="101"/>
      <c r="V141" s="101"/>
      <c r="W141" s="101"/>
      <c r="X141" s="101"/>
      <c r="Y141" s="101"/>
      <c r="Z141" s="101"/>
    </row>
    <row r="142" spans="1:26" ht="22.5" customHeight="1" x14ac:dyDescent="0.3">
      <c r="A142" s="101"/>
      <c r="B142" s="101"/>
      <c r="C142" s="101"/>
      <c r="D142" s="101"/>
      <c r="E142" s="101"/>
      <c r="F142" s="101"/>
      <c r="G142" s="101"/>
      <c r="H142" s="101"/>
      <c r="I142" s="101"/>
      <c r="J142" s="101"/>
      <c r="K142" s="101"/>
      <c r="L142" s="164"/>
      <c r="M142" s="164"/>
      <c r="N142" s="164"/>
      <c r="O142" s="102"/>
      <c r="P142" s="101"/>
      <c r="Q142" s="101"/>
      <c r="R142" s="101"/>
      <c r="S142" s="101"/>
      <c r="T142" s="101"/>
      <c r="U142" s="101"/>
      <c r="V142" s="101"/>
      <c r="W142" s="101"/>
      <c r="X142" s="101"/>
      <c r="Y142" s="101"/>
      <c r="Z142" s="101"/>
    </row>
    <row r="143" spans="1:26" ht="22.5" customHeight="1" x14ac:dyDescent="0.3">
      <c r="A143" s="101"/>
      <c r="B143" s="101"/>
      <c r="C143" s="101"/>
      <c r="D143" s="101"/>
      <c r="E143" s="101"/>
      <c r="F143" s="101"/>
      <c r="G143" s="101"/>
      <c r="H143" s="101"/>
      <c r="I143" s="101"/>
      <c r="J143" s="101"/>
      <c r="K143" s="101"/>
      <c r="L143" s="164"/>
      <c r="M143" s="164"/>
      <c r="N143" s="164"/>
      <c r="O143" s="102"/>
      <c r="P143" s="101"/>
      <c r="Q143" s="101"/>
      <c r="R143" s="101"/>
      <c r="S143" s="101"/>
      <c r="T143" s="101"/>
      <c r="U143" s="101"/>
      <c r="V143" s="101"/>
      <c r="W143" s="101"/>
      <c r="X143" s="101"/>
      <c r="Y143" s="101"/>
      <c r="Z143" s="101"/>
    </row>
    <row r="144" spans="1:26" ht="22.5" customHeight="1" x14ac:dyDescent="0.3">
      <c r="A144" s="101"/>
      <c r="B144" s="101"/>
      <c r="C144" s="101"/>
      <c r="D144" s="101"/>
      <c r="E144" s="101"/>
      <c r="F144" s="101"/>
      <c r="G144" s="101"/>
      <c r="H144" s="101"/>
      <c r="I144" s="101"/>
      <c r="J144" s="101"/>
      <c r="K144" s="101"/>
      <c r="L144" s="164"/>
      <c r="M144" s="164"/>
      <c r="N144" s="164"/>
      <c r="O144" s="102"/>
      <c r="P144" s="101"/>
      <c r="Q144" s="101"/>
      <c r="R144" s="101"/>
      <c r="S144" s="101"/>
      <c r="T144" s="101"/>
      <c r="U144" s="101"/>
      <c r="V144" s="101"/>
      <c r="W144" s="101"/>
      <c r="X144" s="101"/>
      <c r="Y144" s="101"/>
      <c r="Z144" s="101"/>
    </row>
    <row r="145" spans="1:26" ht="22.5" customHeight="1" x14ac:dyDescent="0.3">
      <c r="A145" s="101"/>
      <c r="B145" s="101"/>
      <c r="C145" s="101"/>
      <c r="D145" s="101"/>
      <c r="E145" s="101"/>
      <c r="F145" s="101"/>
      <c r="G145" s="101"/>
      <c r="H145" s="101"/>
      <c r="I145" s="101"/>
      <c r="J145" s="101"/>
      <c r="K145" s="101"/>
      <c r="L145" s="164"/>
      <c r="M145" s="164"/>
      <c r="N145" s="164"/>
      <c r="O145" s="102"/>
      <c r="P145" s="101"/>
      <c r="Q145" s="101"/>
      <c r="R145" s="101"/>
      <c r="S145" s="101"/>
      <c r="T145" s="101"/>
      <c r="U145" s="101"/>
      <c r="V145" s="101"/>
      <c r="W145" s="101"/>
      <c r="X145" s="101"/>
      <c r="Y145" s="101"/>
      <c r="Z145" s="101"/>
    </row>
    <row r="146" spans="1:26" ht="22.5" customHeight="1" x14ac:dyDescent="0.3">
      <c r="A146" s="101"/>
      <c r="B146" s="101"/>
      <c r="C146" s="101"/>
      <c r="D146" s="101"/>
      <c r="E146" s="101"/>
      <c r="F146" s="101"/>
      <c r="G146" s="101"/>
      <c r="H146" s="101"/>
      <c r="I146" s="101"/>
      <c r="J146" s="101"/>
      <c r="K146" s="101"/>
      <c r="L146" s="164"/>
      <c r="M146" s="164"/>
      <c r="N146" s="164"/>
      <c r="O146" s="102"/>
      <c r="P146" s="101"/>
      <c r="Q146" s="101"/>
      <c r="R146" s="101"/>
      <c r="S146" s="101"/>
      <c r="T146" s="101"/>
      <c r="U146" s="101"/>
      <c r="V146" s="101"/>
      <c r="W146" s="101"/>
      <c r="X146" s="101"/>
      <c r="Y146" s="101"/>
      <c r="Z146" s="101"/>
    </row>
    <row r="147" spans="1:26" ht="22.5" customHeight="1" x14ac:dyDescent="0.3">
      <c r="A147" s="101"/>
      <c r="B147" s="101"/>
      <c r="C147" s="101"/>
      <c r="D147" s="101"/>
      <c r="E147" s="101"/>
      <c r="F147" s="101"/>
      <c r="G147" s="101"/>
      <c r="H147" s="101"/>
      <c r="I147" s="101"/>
      <c r="J147" s="101"/>
      <c r="K147" s="101"/>
      <c r="L147" s="164"/>
      <c r="M147" s="164"/>
      <c r="N147" s="164"/>
      <c r="O147" s="102"/>
      <c r="P147" s="101"/>
      <c r="Q147" s="101"/>
      <c r="R147" s="101"/>
      <c r="S147" s="101"/>
      <c r="T147" s="101"/>
      <c r="U147" s="101"/>
      <c r="V147" s="101"/>
      <c r="W147" s="101"/>
      <c r="X147" s="101"/>
      <c r="Y147" s="101"/>
      <c r="Z147" s="101"/>
    </row>
    <row r="148" spans="1:26" ht="22.5" customHeight="1" x14ac:dyDescent="0.3">
      <c r="A148" s="101"/>
      <c r="B148" s="101"/>
      <c r="C148" s="101"/>
      <c r="D148" s="101"/>
      <c r="E148" s="101"/>
      <c r="F148" s="101"/>
      <c r="G148" s="101"/>
      <c r="H148" s="101"/>
      <c r="I148" s="101"/>
      <c r="J148" s="101"/>
      <c r="K148" s="101"/>
      <c r="L148" s="164"/>
      <c r="M148" s="164"/>
      <c r="N148" s="164"/>
      <c r="O148" s="102"/>
      <c r="P148" s="101"/>
      <c r="Q148" s="101"/>
      <c r="R148" s="101"/>
      <c r="S148" s="101"/>
      <c r="T148" s="101"/>
      <c r="U148" s="101"/>
      <c r="V148" s="101"/>
      <c r="W148" s="101"/>
      <c r="X148" s="101"/>
      <c r="Y148" s="101"/>
      <c r="Z148" s="101"/>
    </row>
    <row r="149" spans="1:26" ht="22.5" customHeight="1" x14ac:dyDescent="0.3">
      <c r="A149" s="101"/>
      <c r="B149" s="101"/>
      <c r="C149" s="101"/>
      <c r="D149" s="101"/>
      <c r="E149" s="101"/>
      <c r="F149" s="101"/>
      <c r="G149" s="101"/>
      <c r="H149" s="101"/>
      <c r="I149" s="101"/>
      <c r="J149" s="101"/>
      <c r="K149" s="101"/>
      <c r="L149" s="164"/>
      <c r="M149" s="164"/>
      <c r="N149" s="164"/>
      <c r="O149" s="102"/>
      <c r="P149" s="101"/>
      <c r="Q149" s="101"/>
      <c r="R149" s="101"/>
      <c r="S149" s="101"/>
      <c r="T149" s="101"/>
      <c r="U149" s="101"/>
      <c r="V149" s="101"/>
      <c r="W149" s="101"/>
      <c r="X149" s="101"/>
      <c r="Y149" s="101"/>
      <c r="Z149" s="101"/>
    </row>
    <row r="150" spans="1:26" ht="22.5" customHeight="1" x14ac:dyDescent="0.3">
      <c r="A150" s="101"/>
      <c r="B150" s="101"/>
      <c r="C150" s="101"/>
      <c r="D150" s="101"/>
      <c r="E150" s="101"/>
      <c r="F150" s="101"/>
      <c r="G150" s="101"/>
      <c r="H150" s="101"/>
      <c r="I150" s="101"/>
      <c r="J150" s="101"/>
      <c r="K150" s="101"/>
      <c r="L150" s="164"/>
      <c r="M150" s="164"/>
      <c r="N150" s="164"/>
      <c r="O150" s="102"/>
      <c r="P150" s="101"/>
      <c r="Q150" s="101"/>
      <c r="R150" s="101"/>
      <c r="S150" s="101"/>
      <c r="T150" s="101"/>
      <c r="U150" s="101"/>
      <c r="V150" s="101"/>
      <c r="W150" s="101"/>
      <c r="X150" s="101"/>
      <c r="Y150" s="101"/>
      <c r="Z150" s="101"/>
    </row>
    <row r="151" spans="1:26" ht="22.5" customHeight="1" x14ac:dyDescent="0.3">
      <c r="A151" s="101"/>
      <c r="B151" s="101"/>
      <c r="C151" s="101"/>
      <c r="D151" s="101"/>
      <c r="E151" s="101"/>
      <c r="F151" s="101"/>
      <c r="G151" s="101"/>
      <c r="H151" s="101"/>
      <c r="I151" s="101"/>
      <c r="J151" s="101"/>
      <c r="K151" s="101"/>
      <c r="L151" s="164"/>
      <c r="M151" s="164"/>
      <c r="N151" s="164"/>
      <c r="O151" s="102"/>
      <c r="P151" s="101"/>
      <c r="Q151" s="101"/>
      <c r="R151" s="101"/>
      <c r="S151" s="101"/>
      <c r="T151" s="101"/>
      <c r="U151" s="101"/>
      <c r="V151" s="101"/>
      <c r="W151" s="101"/>
      <c r="X151" s="101"/>
      <c r="Y151" s="101"/>
      <c r="Z151" s="101"/>
    </row>
    <row r="152" spans="1:26" ht="22.5" customHeight="1" x14ac:dyDescent="0.3">
      <c r="A152" s="101"/>
      <c r="B152" s="101"/>
      <c r="C152" s="101"/>
      <c r="D152" s="101"/>
      <c r="E152" s="101"/>
      <c r="F152" s="101"/>
      <c r="G152" s="101"/>
      <c r="H152" s="101"/>
      <c r="I152" s="101"/>
      <c r="J152" s="101"/>
      <c r="K152" s="101"/>
      <c r="L152" s="164"/>
      <c r="M152" s="164"/>
      <c r="N152" s="164"/>
      <c r="O152" s="102"/>
      <c r="P152" s="101"/>
      <c r="Q152" s="101"/>
      <c r="R152" s="101"/>
      <c r="S152" s="101"/>
      <c r="T152" s="101"/>
      <c r="U152" s="101"/>
      <c r="V152" s="101"/>
      <c r="W152" s="101"/>
      <c r="X152" s="101"/>
      <c r="Y152" s="101"/>
      <c r="Z152" s="101"/>
    </row>
    <row r="153" spans="1:26" ht="22.5" customHeight="1" x14ac:dyDescent="0.3">
      <c r="A153" s="101"/>
      <c r="B153" s="101"/>
      <c r="C153" s="101"/>
      <c r="D153" s="101"/>
      <c r="E153" s="101"/>
      <c r="F153" s="101"/>
      <c r="G153" s="101"/>
      <c r="H153" s="101"/>
      <c r="I153" s="101"/>
      <c r="J153" s="101"/>
      <c r="K153" s="101"/>
      <c r="L153" s="164"/>
      <c r="M153" s="164"/>
      <c r="N153" s="164"/>
      <c r="O153" s="102"/>
      <c r="P153" s="101"/>
      <c r="Q153" s="101"/>
      <c r="R153" s="101"/>
      <c r="S153" s="101"/>
      <c r="T153" s="101"/>
      <c r="U153" s="101"/>
      <c r="V153" s="101"/>
      <c r="W153" s="101"/>
      <c r="X153" s="101"/>
      <c r="Y153" s="101"/>
      <c r="Z153" s="101"/>
    </row>
    <row r="154" spans="1:26" ht="22.5" customHeight="1" x14ac:dyDescent="0.3">
      <c r="A154" s="101"/>
      <c r="B154" s="101"/>
      <c r="C154" s="101"/>
      <c r="D154" s="101"/>
      <c r="E154" s="101"/>
      <c r="F154" s="101"/>
      <c r="G154" s="101"/>
      <c r="H154" s="101"/>
      <c r="I154" s="101"/>
      <c r="J154" s="101"/>
      <c r="K154" s="101"/>
      <c r="L154" s="164"/>
      <c r="M154" s="164"/>
      <c r="N154" s="164"/>
      <c r="O154" s="102"/>
      <c r="P154" s="101"/>
      <c r="Q154" s="101"/>
      <c r="R154" s="101"/>
      <c r="S154" s="101"/>
      <c r="T154" s="101"/>
      <c r="U154" s="101"/>
      <c r="V154" s="101"/>
      <c r="W154" s="101"/>
      <c r="X154" s="101"/>
      <c r="Y154" s="101"/>
      <c r="Z154" s="101"/>
    </row>
    <row r="155" spans="1:26" ht="22.5" customHeight="1" x14ac:dyDescent="0.3">
      <c r="A155" s="101"/>
      <c r="B155" s="101"/>
      <c r="C155" s="101"/>
      <c r="D155" s="101"/>
      <c r="E155" s="101"/>
      <c r="F155" s="101"/>
      <c r="G155" s="101"/>
      <c r="H155" s="101"/>
      <c r="I155" s="101"/>
      <c r="J155" s="101"/>
      <c r="K155" s="101"/>
      <c r="L155" s="164"/>
      <c r="M155" s="164"/>
      <c r="N155" s="164"/>
      <c r="O155" s="102"/>
      <c r="P155" s="101"/>
      <c r="Q155" s="101"/>
      <c r="R155" s="101"/>
      <c r="S155" s="101"/>
      <c r="T155" s="101"/>
      <c r="U155" s="101"/>
      <c r="V155" s="101"/>
      <c r="W155" s="101"/>
      <c r="X155" s="101"/>
      <c r="Y155" s="101"/>
      <c r="Z155" s="101"/>
    </row>
    <row r="156" spans="1:26" ht="22.5" customHeight="1" x14ac:dyDescent="0.3">
      <c r="A156" s="101"/>
      <c r="B156" s="101"/>
      <c r="C156" s="101"/>
      <c r="D156" s="101"/>
      <c r="E156" s="101"/>
      <c r="F156" s="101"/>
      <c r="G156" s="101"/>
      <c r="H156" s="101"/>
      <c r="I156" s="101"/>
      <c r="J156" s="101"/>
      <c r="K156" s="101"/>
      <c r="L156" s="164"/>
      <c r="M156" s="164"/>
      <c r="N156" s="164"/>
      <c r="O156" s="102"/>
      <c r="P156" s="101"/>
      <c r="Q156" s="101"/>
      <c r="R156" s="101"/>
      <c r="S156" s="101"/>
      <c r="T156" s="101"/>
      <c r="U156" s="101"/>
      <c r="V156" s="101"/>
      <c r="W156" s="101"/>
      <c r="X156" s="101"/>
      <c r="Y156" s="101"/>
      <c r="Z156" s="101"/>
    </row>
    <row r="157" spans="1:26" ht="22.5" customHeight="1" x14ac:dyDescent="0.3">
      <c r="A157" s="101"/>
      <c r="B157" s="101"/>
      <c r="C157" s="101"/>
      <c r="D157" s="101"/>
      <c r="E157" s="101"/>
      <c r="F157" s="101"/>
      <c r="G157" s="101"/>
      <c r="H157" s="101"/>
      <c r="I157" s="101"/>
      <c r="J157" s="101"/>
      <c r="K157" s="101"/>
      <c r="L157" s="164"/>
      <c r="M157" s="164"/>
      <c r="N157" s="164"/>
      <c r="O157" s="102"/>
      <c r="P157" s="101"/>
      <c r="Q157" s="101"/>
      <c r="R157" s="101"/>
      <c r="S157" s="101"/>
      <c r="T157" s="101"/>
      <c r="U157" s="101"/>
      <c r="V157" s="101"/>
      <c r="W157" s="101"/>
      <c r="X157" s="101"/>
      <c r="Y157" s="101"/>
      <c r="Z157" s="101"/>
    </row>
    <row r="158" spans="1:26" ht="22.5" customHeight="1" x14ac:dyDescent="0.3">
      <c r="A158" s="101"/>
      <c r="B158" s="101"/>
      <c r="C158" s="101"/>
      <c r="D158" s="101"/>
      <c r="E158" s="101"/>
      <c r="F158" s="101"/>
      <c r="G158" s="101"/>
      <c r="H158" s="101"/>
      <c r="I158" s="101"/>
      <c r="J158" s="101"/>
      <c r="K158" s="101"/>
      <c r="L158" s="164"/>
      <c r="M158" s="164"/>
      <c r="N158" s="164"/>
      <c r="O158" s="102"/>
      <c r="P158" s="101"/>
      <c r="Q158" s="101"/>
      <c r="R158" s="101"/>
      <c r="S158" s="101"/>
      <c r="T158" s="101"/>
      <c r="U158" s="101"/>
      <c r="V158" s="101"/>
      <c r="W158" s="101"/>
      <c r="X158" s="101"/>
      <c r="Y158" s="101"/>
      <c r="Z158" s="101"/>
    </row>
    <row r="159" spans="1:26" ht="22.5" customHeight="1" x14ac:dyDescent="0.3">
      <c r="A159" s="101"/>
      <c r="B159" s="101"/>
      <c r="C159" s="101"/>
      <c r="D159" s="101"/>
      <c r="E159" s="101"/>
      <c r="F159" s="101"/>
      <c r="G159" s="101"/>
      <c r="H159" s="101"/>
      <c r="I159" s="101"/>
      <c r="J159" s="101"/>
      <c r="K159" s="101"/>
      <c r="L159" s="164"/>
      <c r="M159" s="164"/>
      <c r="N159" s="164"/>
      <c r="O159" s="102"/>
      <c r="P159" s="101"/>
      <c r="Q159" s="101"/>
      <c r="R159" s="101"/>
      <c r="S159" s="101"/>
      <c r="T159" s="101"/>
      <c r="U159" s="101"/>
      <c r="V159" s="101"/>
      <c r="W159" s="101"/>
      <c r="X159" s="101"/>
      <c r="Y159" s="101"/>
      <c r="Z159" s="101"/>
    </row>
    <row r="160" spans="1:26" ht="22.5" customHeight="1" x14ac:dyDescent="0.3">
      <c r="A160" s="101"/>
      <c r="B160" s="101"/>
      <c r="C160" s="101"/>
      <c r="D160" s="101"/>
      <c r="E160" s="101"/>
      <c r="F160" s="101"/>
      <c r="G160" s="101"/>
      <c r="H160" s="101"/>
      <c r="I160" s="101"/>
      <c r="J160" s="101"/>
      <c r="K160" s="101"/>
      <c r="L160" s="164"/>
      <c r="M160" s="164"/>
      <c r="N160" s="164"/>
      <c r="O160" s="102"/>
      <c r="P160" s="101"/>
      <c r="Q160" s="101"/>
      <c r="R160" s="101"/>
      <c r="S160" s="101"/>
      <c r="T160" s="101"/>
      <c r="U160" s="101"/>
      <c r="V160" s="101"/>
      <c r="W160" s="101"/>
      <c r="X160" s="101"/>
      <c r="Y160" s="101"/>
      <c r="Z160" s="101"/>
    </row>
    <row r="161" spans="1:26" ht="22.5" customHeight="1" x14ac:dyDescent="0.3">
      <c r="A161" s="101"/>
      <c r="B161" s="101"/>
      <c r="C161" s="101"/>
      <c r="D161" s="101"/>
      <c r="E161" s="101"/>
      <c r="F161" s="101"/>
      <c r="G161" s="101"/>
      <c r="H161" s="101"/>
      <c r="I161" s="101"/>
      <c r="J161" s="101"/>
      <c r="K161" s="101"/>
      <c r="L161" s="164"/>
      <c r="M161" s="164"/>
      <c r="N161" s="164"/>
      <c r="O161" s="102"/>
      <c r="P161" s="101"/>
      <c r="Q161" s="101"/>
      <c r="R161" s="101"/>
      <c r="S161" s="101"/>
      <c r="T161" s="101"/>
      <c r="U161" s="101"/>
      <c r="V161" s="101"/>
      <c r="W161" s="101"/>
      <c r="X161" s="101"/>
      <c r="Y161" s="101"/>
      <c r="Z161" s="101"/>
    </row>
    <row r="162" spans="1:26" ht="22.5" customHeight="1" x14ac:dyDescent="0.3">
      <c r="A162" s="101"/>
      <c r="B162" s="101"/>
      <c r="C162" s="101"/>
      <c r="D162" s="101"/>
      <c r="E162" s="101"/>
      <c r="F162" s="101"/>
      <c r="G162" s="101"/>
      <c r="H162" s="101"/>
      <c r="I162" s="101"/>
      <c r="J162" s="101"/>
      <c r="K162" s="101"/>
      <c r="L162" s="164"/>
      <c r="M162" s="164"/>
      <c r="N162" s="164"/>
      <c r="O162" s="102"/>
      <c r="P162" s="101"/>
      <c r="Q162" s="101"/>
      <c r="R162" s="101"/>
      <c r="S162" s="101"/>
      <c r="T162" s="101"/>
      <c r="U162" s="101"/>
      <c r="V162" s="101"/>
      <c r="W162" s="101"/>
      <c r="X162" s="101"/>
      <c r="Y162" s="101"/>
      <c r="Z162" s="101"/>
    </row>
    <row r="163" spans="1:26" ht="22.5" customHeight="1" x14ac:dyDescent="0.3">
      <c r="A163" s="101"/>
      <c r="B163" s="101"/>
      <c r="C163" s="101"/>
      <c r="D163" s="101"/>
      <c r="E163" s="101"/>
      <c r="F163" s="101"/>
      <c r="G163" s="101"/>
      <c r="H163" s="101"/>
      <c r="I163" s="101"/>
      <c r="J163" s="101"/>
      <c r="K163" s="101"/>
      <c r="L163" s="164"/>
      <c r="M163" s="164"/>
      <c r="N163" s="164"/>
      <c r="O163" s="102"/>
      <c r="P163" s="101"/>
      <c r="Q163" s="101"/>
      <c r="R163" s="101"/>
      <c r="S163" s="101"/>
      <c r="T163" s="101"/>
      <c r="U163" s="101"/>
      <c r="V163" s="101"/>
      <c r="W163" s="101"/>
      <c r="X163" s="101"/>
      <c r="Y163" s="101"/>
      <c r="Z163" s="101"/>
    </row>
    <row r="164" spans="1:26" ht="22.5" customHeight="1" x14ac:dyDescent="0.3">
      <c r="A164" s="101"/>
      <c r="B164" s="101"/>
      <c r="C164" s="101"/>
      <c r="D164" s="101"/>
      <c r="E164" s="101"/>
      <c r="F164" s="101"/>
      <c r="G164" s="101"/>
      <c r="H164" s="101"/>
      <c r="I164" s="101"/>
      <c r="J164" s="101"/>
      <c r="K164" s="101"/>
      <c r="L164" s="164"/>
      <c r="M164" s="164"/>
      <c r="N164" s="164"/>
      <c r="O164" s="102"/>
      <c r="P164" s="101"/>
      <c r="Q164" s="101"/>
      <c r="R164" s="101"/>
      <c r="S164" s="101"/>
      <c r="T164" s="101"/>
      <c r="U164" s="101"/>
      <c r="V164" s="101"/>
      <c r="W164" s="101"/>
      <c r="X164" s="101"/>
      <c r="Y164" s="101"/>
      <c r="Z164" s="101"/>
    </row>
    <row r="165" spans="1:26" ht="22.5" customHeight="1" x14ac:dyDescent="0.3">
      <c r="A165" s="101"/>
      <c r="B165" s="101"/>
      <c r="C165" s="101"/>
      <c r="D165" s="101"/>
      <c r="E165" s="101"/>
      <c r="F165" s="101"/>
      <c r="G165" s="101"/>
      <c r="H165" s="101"/>
      <c r="I165" s="101"/>
      <c r="J165" s="101"/>
      <c r="K165" s="101"/>
      <c r="L165" s="164"/>
      <c r="M165" s="164"/>
      <c r="N165" s="164"/>
      <c r="O165" s="102"/>
      <c r="P165" s="101"/>
      <c r="Q165" s="101"/>
      <c r="R165" s="101"/>
      <c r="S165" s="101"/>
      <c r="T165" s="101"/>
      <c r="U165" s="101"/>
      <c r="V165" s="101"/>
      <c r="W165" s="101"/>
      <c r="X165" s="101"/>
      <c r="Y165" s="101"/>
      <c r="Z165" s="101"/>
    </row>
    <row r="166" spans="1:26" ht="22.5" customHeight="1" x14ac:dyDescent="0.3">
      <c r="A166" s="101"/>
      <c r="B166" s="101"/>
      <c r="C166" s="101"/>
      <c r="D166" s="101"/>
      <c r="E166" s="101"/>
      <c r="F166" s="101"/>
      <c r="G166" s="101"/>
      <c r="H166" s="101"/>
      <c r="I166" s="101"/>
      <c r="J166" s="101"/>
      <c r="K166" s="101"/>
      <c r="L166" s="164"/>
      <c r="M166" s="164"/>
      <c r="N166" s="164"/>
      <c r="O166" s="102"/>
      <c r="P166" s="101"/>
      <c r="Q166" s="101"/>
      <c r="R166" s="101"/>
      <c r="S166" s="101"/>
      <c r="T166" s="101"/>
      <c r="U166" s="101"/>
      <c r="V166" s="101"/>
      <c r="W166" s="101"/>
      <c r="X166" s="101"/>
      <c r="Y166" s="101"/>
      <c r="Z166" s="101"/>
    </row>
    <row r="167" spans="1:26" ht="22.5" customHeight="1" x14ac:dyDescent="0.3">
      <c r="A167" s="101"/>
      <c r="B167" s="101"/>
      <c r="C167" s="101"/>
      <c r="D167" s="101"/>
      <c r="E167" s="101"/>
      <c r="F167" s="101"/>
      <c r="G167" s="101"/>
      <c r="H167" s="101"/>
      <c r="I167" s="101"/>
      <c r="J167" s="101"/>
      <c r="K167" s="101"/>
      <c r="L167" s="164"/>
      <c r="M167" s="164"/>
      <c r="N167" s="164"/>
      <c r="O167" s="102"/>
      <c r="P167" s="101"/>
      <c r="Q167" s="101"/>
      <c r="R167" s="101"/>
      <c r="S167" s="101"/>
      <c r="T167" s="101"/>
      <c r="U167" s="101"/>
      <c r="V167" s="101"/>
      <c r="W167" s="101"/>
      <c r="X167" s="101"/>
      <c r="Y167" s="101"/>
      <c r="Z167" s="101"/>
    </row>
    <row r="168" spans="1:26" ht="22.5" customHeight="1" x14ac:dyDescent="0.3">
      <c r="A168" s="101"/>
      <c r="B168" s="101"/>
      <c r="C168" s="101"/>
      <c r="D168" s="101"/>
      <c r="E168" s="101"/>
      <c r="F168" s="101"/>
      <c r="G168" s="101"/>
      <c r="H168" s="101"/>
      <c r="I168" s="101"/>
      <c r="J168" s="101"/>
      <c r="K168" s="101"/>
      <c r="L168" s="164"/>
      <c r="M168" s="164"/>
      <c r="N168" s="164"/>
      <c r="O168" s="102"/>
      <c r="P168" s="101"/>
      <c r="Q168" s="101"/>
      <c r="R168" s="101"/>
      <c r="S168" s="101"/>
      <c r="T168" s="101"/>
      <c r="U168" s="101"/>
      <c r="V168" s="101"/>
      <c r="W168" s="101"/>
      <c r="X168" s="101"/>
      <c r="Y168" s="101"/>
      <c r="Z168" s="101"/>
    </row>
    <row r="169" spans="1:26" ht="22.5" customHeight="1" x14ac:dyDescent="0.3">
      <c r="A169" s="101"/>
      <c r="B169" s="101"/>
      <c r="C169" s="101"/>
      <c r="D169" s="101"/>
      <c r="E169" s="101"/>
      <c r="F169" s="101"/>
      <c r="G169" s="101"/>
      <c r="H169" s="101"/>
      <c r="I169" s="101"/>
      <c r="J169" s="101"/>
      <c r="K169" s="101"/>
      <c r="L169" s="164"/>
      <c r="M169" s="164"/>
      <c r="N169" s="164"/>
      <c r="O169" s="102"/>
      <c r="P169" s="101"/>
      <c r="Q169" s="101"/>
      <c r="R169" s="101"/>
      <c r="S169" s="101"/>
      <c r="T169" s="101"/>
      <c r="U169" s="101"/>
      <c r="V169" s="101"/>
      <c r="W169" s="101"/>
      <c r="X169" s="101"/>
      <c r="Y169" s="101"/>
      <c r="Z169" s="101"/>
    </row>
    <row r="170" spans="1:26" ht="22.5" customHeight="1" x14ac:dyDescent="0.3">
      <c r="A170" s="101"/>
      <c r="B170" s="101"/>
      <c r="C170" s="101"/>
      <c r="D170" s="101"/>
      <c r="E170" s="101"/>
      <c r="F170" s="101"/>
      <c r="G170" s="101"/>
      <c r="H170" s="101"/>
      <c r="I170" s="101"/>
      <c r="J170" s="101"/>
      <c r="K170" s="101"/>
      <c r="L170" s="164"/>
      <c r="M170" s="164"/>
      <c r="N170" s="164"/>
      <c r="O170" s="102"/>
      <c r="P170" s="101"/>
      <c r="Q170" s="101"/>
      <c r="R170" s="101"/>
      <c r="S170" s="101"/>
      <c r="T170" s="101"/>
      <c r="U170" s="101"/>
      <c r="V170" s="101"/>
      <c r="W170" s="101"/>
      <c r="X170" s="101"/>
      <c r="Y170" s="101"/>
      <c r="Z170" s="101"/>
    </row>
    <row r="171" spans="1:26" ht="22.5" customHeight="1" x14ac:dyDescent="0.3">
      <c r="A171" s="101"/>
      <c r="B171" s="101"/>
      <c r="C171" s="101"/>
      <c r="D171" s="101"/>
      <c r="E171" s="101"/>
      <c r="F171" s="101"/>
      <c r="G171" s="101"/>
      <c r="H171" s="101"/>
      <c r="I171" s="101"/>
      <c r="J171" s="101"/>
      <c r="K171" s="101"/>
      <c r="L171" s="164"/>
      <c r="M171" s="164"/>
      <c r="N171" s="164"/>
      <c r="O171" s="102"/>
      <c r="P171" s="101"/>
      <c r="Q171" s="101"/>
      <c r="R171" s="101"/>
      <c r="S171" s="101"/>
      <c r="T171" s="101"/>
      <c r="U171" s="101"/>
      <c r="V171" s="101"/>
      <c r="W171" s="101"/>
      <c r="X171" s="101"/>
      <c r="Y171" s="101"/>
      <c r="Z171" s="101"/>
    </row>
    <row r="172" spans="1:26" ht="22.5" customHeight="1" x14ac:dyDescent="0.3">
      <c r="A172" s="101"/>
      <c r="B172" s="101"/>
      <c r="C172" s="101"/>
      <c r="D172" s="101"/>
      <c r="E172" s="101"/>
      <c r="F172" s="101"/>
      <c r="G172" s="101"/>
      <c r="H172" s="101"/>
      <c r="I172" s="101"/>
      <c r="J172" s="101"/>
      <c r="K172" s="101"/>
      <c r="L172" s="164"/>
      <c r="M172" s="164"/>
      <c r="N172" s="164"/>
      <c r="O172" s="102"/>
      <c r="P172" s="101"/>
      <c r="Q172" s="101"/>
      <c r="R172" s="101"/>
      <c r="S172" s="101"/>
      <c r="T172" s="101"/>
      <c r="U172" s="101"/>
      <c r="V172" s="101"/>
      <c r="W172" s="101"/>
      <c r="X172" s="101"/>
      <c r="Y172" s="101"/>
      <c r="Z172" s="101"/>
    </row>
    <row r="173" spans="1:26" ht="22.5" customHeight="1" x14ac:dyDescent="0.3">
      <c r="A173" s="101"/>
      <c r="B173" s="101"/>
      <c r="C173" s="101"/>
      <c r="D173" s="101"/>
      <c r="E173" s="101"/>
      <c r="F173" s="101"/>
      <c r="G173" s="101"/>
      <c r="H173" s="101"/>
      <c r="I173" s="101"/>
      <c r="J173" s="101"/>
      <c r="K173" s="101"/>
      <c r="L173" s="164"/>
      <c r="M173" s="164"/>
      <c r="N173" s="164"/>
      <c r="O173" s="102"/>
      <c r="P173" s="101"/>
      <c r="Q173" s="101"/>
      <c r="R173" s="101"/>
      <c r="S173" s="101"/>
      <c r="T173" s="101"/>
      <c r="U173" s="101"/>
      <c r="V173" s="101"/>
      <c r="W173" s="101"/>
      <c r="X173" s="101"/>
      <c r="Y173" s="101"/>
      <c r="Z173" s="101"/>
    </row>
    <row r="174" spans="1:26" ht="22.5" customHeight="1" x14ac:dyDescent="0.3">
      <c r="A174" s="101"/>
      <c r="B174" s="101"/>
      <c r="C174" s="101"/>
      <c r="D174" s="101"/>
      <c r="E174" s="101"/>
      <c r="F174" s="101"/>
      <c r="G174" s="101"/>
      <c r="H174" s="101"/>
      <c r="I174" s="101"/>
      <c r="J174" s="101"/>
      <c r="K174" s="101"/>
      <c r="L174" s="164"/>
      <c r="M174" s="164"/>
      <c r="N174" s="164"/>
      <c r="O174" s="102"/>
      <c r="P174" s="101"/>
      <c r="Q174" s="101"/>
      <c r="R174" s="101"/>
      <c r="S174" s="101"/>
      <c r="T174" s="101"/>
      <c r="U174" s="101"/>
      <c r="V174" s="101"/>
      <c r="W174" s="101"/>
      <c r="X174" s="101"/>
      <c r="Y174" s="101"/>
      <c r="Z174" s="101"/>
    </row>
    <row r="175" spans="1:26" ht="22.5" customHeight="1" x14ac:dyDescent="0.3">
      <c r="A175" s="101"/>
      <c r="B175" s="101"/>
      <c r="C175" s="101"/>
      <c r="D175" s="101"/>
      <c r="E175" s="101"/>
      <c r="F175" s="101"/>
      <c r="G175" s="101"/>
      <c r="H175" s="101"/>
      <c r="I175" s="101"/>
      <c r="J175" s="101"/>
      <c r="K175" s="101"/>
      <c r="L175" s="164"/>
      <c r="M175" s="164"/>
      <c r="N175" s="164"/>
      <c r="O175" s="102"/>
      <c r="P175" s="101"/>
      <c r="Q175" s="101"/>
      <c r="R175" s="101"/>
      <c r="S175" s="101"/>
      <c r="T175" s="101"/>
      <c r="U175" s="101"/>
      <c r="V175" s="101"/>
      <c r="W175" s="101"/>
      <c r="X175" s="101"/>
      <c r="Y175" s="101"/>
      <c r="Z175" s="101"/>
    </row>
    <row r="176" spans="1:26" ht="22.5" customHeight="1" x14ac:dyDescent="0.3">
      <c r="A176" s="101"/>
      <c r="B176" s="101"/>
      <c r="C176" s="101"/>
      <c r="D176" s="101"/>
      <c r="E176" s="101"/>
      <c r="F176" s="101"/>
      <c r="G176" s="101"/>
      <c r="H176" s="101"/>
      <c r="I176" s="101"/>
      <c r="J176" s="101"/>
      <c r="K176" s="101"/>
      <c r="L176" s="164"/>
      <c r="M176" s="164"/>
      <c r="N176" s="164"/>
      <c r="O176" s="102"/>
      <c r="P176" s="101"/>
      <c r="Q176" s="101"/>
      <c r="R176" s="101"/>
      <c r="S176" s="101"/>
      <c r="T176" s="101"/>
      <c r="U176" s="101"/>
      <c r="V176" s="101"/>
      <c r="W176" s="101"/>
      <c r="X176" s="101"/>
      <c r="Y176" s="101"/>
      <c r="Z176" s="101"/>
    </row>
    <row r="177" spans="1:26" ht="22.5" customHeight="1" x14ac:dyDescent="0.3">
      <c r="A177" s="101"/>
      <c r="B177" s="101"/>
      <c r="C177" s="101"/>
      <c r="D177" s="101"/>
      <c r="E177" s="101"/>
      <c r="F177" s="101"/>
      <c r="G177" s="101"/>
      <c r="H177" s="101"/>
      <c r="I177" s="101"/>
      <c r="J177" s="101"/>
      <c r="K177" s="101"/>
      <c r="L177" s="164"/>
      <c r="M177" s="164"/>
      <c r="N177" s="164"/>
      <c r="O177" s="102"/>
      <c r="P177" s="101"/>
      <c r="Q177" s="101"/>
      <c r="R177" s="101"/>
      <c r="S177" s="101"/>
      <c r="T177" s="101"/>
      <c r="U177" s="101"/>
      <c r="V177" s="101"/>
      <c r="W177" s="101"/>
      <c r="X177" s="101"/>
      <c r="Y177" s="101"/>
      <c r="Z177" s="101"/>
    </row>
    <row r="178" spans="1:26" ht="22.5" customHeight="1" x14ac:dyDescent="0.3">
      <c r="A178" s="101"/>
      <c r="B178" s="101"/>
      <c r="C178" s="101"/>
      <c r="D178" s="101"/>
      <c r="E178" s="101"/>
      <c r="F178" s="101"/>
      <c r="G178" s="101"/>
      <c r="H178" s="101"/>
      <c r="I178" s="101"/>
      <c r="J178" s="101"/>
      <c r="K178" s="101"/>
      <c r="L178" s="164"/>
      <c r="M178" s="164"/>
      <c r="N178" s="164"/>
      <c r="O178" s="102"/>
      <c r="P178" s="101"/>
      <c r="Q178" s="101"/>
      <c r="R178" s="101"/>
      <c r="S178" s="101"/>
      <c r="T178" s="101"/>
      <c r="U178" s="101"/>
      <c r="V178" s="101"/>
      <c r="W178" s="101"/>
      <c r="X178" s="101"/>
      <c r="Y178" s="101"/>
      <c r="Z178" s="101"/>
    </row>
    <row r="179" spans="1:26" ht="22.5" customHeight="1" x14ac:dyDescent="0.3">
      <c r="A179" s="101"/>
      <c r="B179" s="101"/>
      <c r="C179" s="101"/>
      <c r="D179" s="101"/>
      <c r="E179" s="101"/>
      <c r="F179" s="101"/>
      <c r="G179" s="101"/>
      <c r="H179" s="101"/>
      <c r="I179" s="101"/>
      <c r="J179" s="101"/>
      <c r="K179" s="101"/>
      <c r="L179" s="164"/>
      <c r="M179" s="164"/>
      <c r="N179" s="164"/>
      <c r="O179" s="102"/>
      <c r="P179" s="101"/>
      <c r="Q179" s="101"/>
      <c r="R179" s="101"/>
      <c r="S179" s="101"/>
      <c r="T179" s="101"/>
      <c r="U179" s="101"/>
      <c r="V179" s="101"/>
      <c r="W179" s="101"/>
      <c r="X179" s="101"/>
      <c r="Y179" s="101"/>
      <c r="Z179" s="101"/>
    </row>
    <row r="180" spans="1:26" ht="22.5" customHeight="1" x14ac:dyDescent="0.3">
      <c r="A180" s="101"/>
      <c r="B180" s="101"/>
      <c r="C180" s="101"/>
      <c r="D180" s="101"/>
      <c r="E180" s="101"/>
      <c r="F180" s="101"/>
      <c r="G180" s="101"/>
      <c r="H180" s="101"/>
      <c r="I180" s="101"/>
      <c r="J180" s="101"/>
      <c r="K180" s="101"/>
      <c r="L180" s="164"/>
      <c r="M180" s="164"/>
      <c r="N180" s="164"/>
      <c r="O180" s="102"/>
      <c r="P180" s="101"/>
      <c r="Q180" s="101"/>
      <c r="R180" s="101"/>
      <c r="S180" s="101"/>
      <c r="T180" s="101"/>
      <c r="U180" s="101"/>
      <c r="V180" s="101"/>
      <c r="W180" s="101"/>
      <c r="X180" s="101"/>
      <c r="Y180" s="101"/>
      <c r="Z180" s="101"/>
    </row>
    <row r="181" spans="1:26" ht="22.5" customHeight="1" x14ac:dyDescent="0.3">
      <c r="A181" s="101"/>
      <c r="B181" s="101"/>
      <c r="C181" s="101"/>
      <c r="D181" s="101"/>
      <c r="E181" s="101"/>
      <c r="F181" s="101"/>
      <c r="G181" s="101"/>
      <c r="H181" s="101"/>
      <c r="I181" s="101"/>
      <c r="J181" s="101"/>
      <c r="K181" s="101"/>
      <c r="L181" s="164"/>
      <c r="M181" s="164"/>
      <c r="N181" s="164"/>
      <c r="O181" s="102"/>
      <c r="P181" s="101"/>
      <c r="Q181" s="101"/>
      <c r="R181" s="101"/>
      <c r="S181" s="101"/>
      <c r="T181" s="101"/>
      <c r="U181" s="101"/>
      <c r="V181" s="101"/>
      <c r="W181" s="101"/>
      <c r="X181" s="101"/>
      <c r="Y181" s="101"/>
      <c r="Z181" s="101"/>
    </row>
    <row r="182" spans="1:26" ht="22.5" customHeight="1" x14ac:dyDescent="0.3">
      <c r="A182" s="101"/>
      <c r="B182" s="101"/>
      <c r="C182" s="101"/>
      <c r="D182" s="101"/>
      <c r="E182" s="101"/>
      <c r="F182" s="101"/>
      <c r="G182" s="101"/>
      <c r="H182" s="101"/>
      <c r="I182" s="101"/>
      <c r="J182" s="101"/>
      <c r="K182" s="101"/>
      <c r="L182" s="164"/>
      <c r="M182" s="164"/>
      <c r="N182" s="164"/>
      <c r="O182" s="102"/>
      <c r="P182" s="101"/>
      <c r="Q182" s="101"/>
      <c r="R182" s="101"/>
      <c r="S182" s="101"/>
      <c r="T182" s="101"/>
      <c r="U182" s="101"/>
      <c r="V182" s="101"/>
      <c r="W182" s="101"/>
      <c r="X182" s="101"/>
      <c r="Y182" s="101"/>
      <c r="Z182" s="101"/>
    </row>
    <row r="183" spans="1:26" ht="22.5" customHeight="1" x14ac:dyDescent="0.3">
      <c r="A183" s="101"/>
      <c r="B183" s="101"/>
      <c r="C183" s="101"/>
      <c r="D183" s="101"/>
      <c r="E183" s="101"/>
      <c r="F183" s="101"/>
      <c r="G183" s="101"/>
      <c r="H183" s="101"/>
      <c r="I183" s="101"/>
      <c r="J183" s="101"/>
      <c r="K183" s="101"/>
      <c r="L183" s="164"/>
      <c r="M183" s="164"/>
      <c r="N183" s="164"/>
      <c r="O183" s="102"/>
      <c r="P183" s="101"/>
      <c r="Q183" s="101"/>
      <c r="R183" s="101"/>
      <c r="S183" s="101"/>
      <c r="T183" s="101"/>
      <c r="U183" s="101"/>
      <c r="V183" s="101"/>
      <c r="W183" s="101"/>
      <c r="X183" s="101"/>
      <c r="Y183" s="101"/>
      <c r="Z183" s="101"/>
    </row>
    <row r="184" spans="1:26" ht="22.5" customHeight="1" x14ac:dyDescent="0.3">
      <c r="A184" s="101"/>
      <c r="B184" s="101"/>
      <c r="C184" s="101"/>
      <c r="D184" s="101"/>
      <c r="E184" s="101"/>
      <c r="F184" s="101"/>
      <c r="G184" s="101"/>
      <c r="H184" s="101"/>
      <c r="I184" s="101"/>
      <c r="J184" s="101"/>
      <c r="K184" s="101"/>
      <c r="L184" s="164"/>
      <c r="M184" s="164"/>
      <c r="N184" s="164"/>
      <c r="O184" s="102"/>
      <c r="P184" s="101"/>
      <c r="Q184" s="101"/>
      <c r="R184" s="101"/>
      <c r="S184" s="101"/>
      <c r="T184" s="101"/>
      <c r="U184" s="101"/>
      <c r="V184" s="101"/>
      <c r="W184" s="101"/>
      <c r="X184" s="101"/>
      <c r="Y184" s="101"/>
      <c r="Z184" s="101"/>
    </row>
    <row r="185" spans="1:26" ht="22.5" customHeight="1" x14ac:dyDescent="0.3">
      <c r="A185" s="101"/>
      <c r="B185" s="101"/>
      <c r="C185" s="101"/>
      <c r="D185" s="101"/>
      <c r="E185" s="101"/>
      <c r="F185" s="101"/>
      <c r="G185" s="101"/>
      <c r="H185" s="101"/>
      <c r="I185" s="101"/>
      <c r="J185" s="101"/>
      <c r="K185" s="101"/>
      <c r="L185" s="164"/>
      <c r="M185" s="164"/>
      <c r="N185" s="164"/>
      <c r="O185" s="102"/>
      <c r="P185" s="101"/>
      <c r="Q185" s="101"/>
      <c r="R185" s="101"/>
      <c r="S185" s="101"/>
      <c r="T185" s="101"/>
      <c r="U185" s="101"/>
      <c r="V185" s="101"/>
      <c r="W185" s="101"/>
      <c r="X185" s="101"/>
      <c r="Y185" s="101"/>
      <c r="Z185" s="101"/>
    </row>
    <row r="186" spans="1:26" ht="22.5" customHeight="1" x14ac:dyDescent="0.3">
      <c r="A186" s="101"/>
      <c r="B186" s="101"/>
      <c r="C186" s="101"/>
      <c r="D186" s="101"/>
      <c r="E186" s="101"/>
      <c r="F186" s="101"/>
      <c r="G186" s="101"/>
      <c r="H186" s="101"/>
      <c r="I186" s="101"/>
      <c r="J186" s="101"/>
      <c r="K186" s="101"/>
      <c r="L186" s="164"/>
      <c r="M186" s="164"/>
      <c r="N186" s="164"/>
      <c r="O186" s="102"/>
      <c r="P186" s="101"/>
      <c r="Q186" s="101"/>
      <c r="R186" s="101"/>
      <c r="S186" s="101"/>
      <c r="T186" s="101"/>
      <c r="U186" s="101"/>
      <c r="V186" s="101"/>
      <c r="W186" s="101"/>
      <c r="X186" s="101"/>
      <c r="Y186" s="101"/>
      <c r="Z186" s="101"/>
    </row>
    <row r="187" spans="1:26" ht="22.5" customHeight="1" x14ac:dyDescent="0.3">
      <c r="A187" s="101"/>
      <c r="B187" s="101"/>
      <c r="C187" s="101"/>
      <c r="D187" s="101"/>
      <c r="E187" s="101"/>
      <c r="F187" s="101"/>
      <c r="G187" s="101"/>
      <c r="H187" s="101"/>
      <c r="I187" s="101"/>
      <c r="J187" s="101"/>
      <c r="K187" s="101"/>
      <c r="L187" s="164"/>
      <c r="M187" s="164"/>
      <c r="N187" s="164"/>
      <c r="O187" s="102"/>
      <c r="P187" s="101"/>
      <c r="Q187" s="101"/>
      <c r="R187" s="101"/>
      <c r="S187" s="101"/>
      <c r="T187" s="101"/>
      <c r="U187" s="101"/>
      <c r="V187" s="101"/>
      <c r="W187" s="101"/>
      <c r="X187" s="101"/>
      <c r="Y187" s="101"/>
      <c r="Z187" s="101"/>
    </row>
    <row r="188" spans="1:26" ht="22.5" customHeight="1" x14ac:dyDescent="0.3">
      <c r="A188" s="101"/>
      <c r="B188" s="101"/>
      <c r="C188" s="101"/>
      <c r="D188" s="101"/>
      <c r="E188" s="101"/>
      <c r="F188" s="101"/>
      <c r="G188" s="101"/>
      <c r="H188" s="101"/>
      <c r="I188" s="101"/>
      <c r="J188" s="101"/>
      <c r="K188" s="101"/>
      <c r="L188" s="164"/>
      <c r="M188" s="164"/>
      <c r="N188" s="164"/>
      <c r="O188" s="102"/>
      <c r="P188" s="101"/>
      <c r="Q188" s="101"/>
      <c r="R188" s="101"/>
      <c r="S188" s="101"/>
      <c r="T188" s="101"/>
      <c r="U188" s="101"/>
      <c r="V188" s="101"/>
      <c r="W188" s="101"/>
      <c r="X188" s="101"/>
      <c r="Y188" s="101"/>
      <c r="Z188" s="101"/>
    </row>
    <row r="189" spans="1:26" ht="22.5" customHeight="1" x14ac:dyDescent="0.3">
      <c r="A189" s="101"/>
      <c r="B189" s="101"/>
      <c r="C189" s="101"/>
      <c r="D189" s="101"/>
      <c r="E189" s="101"/>
      <c r="F189" s="101"/>
      <c r="G189" s="101"/>
      <c r="H189" s="101"/>
      <c r="I189" s="101"/>
      <c r="J189" s="101"/>
      <c r="K189" s="101"/>
      <c r="L189" s="164"/>
      <c r="M189" s="164"/>
      <c r="N189" s="164"/>
      <c r="O189" s="102"/>
      <c r="P189" s="101"/>
      <c r="Q189" s="101"/>
      <c r="R189" s="101"/>
      <c r="S189" s="101"/>
      <c r="T189" s="101"/>
      <c r="U189" s="101"/>
      <c r="V189" s="101"/>
      <c r="W189" s="101"/>
      <c r="X189" s="101"/>
      <c r="Y189" s="101"/>
      <c r="Z189" s="101"/>
    </row>
    <row r="190" spans="1:26" ht="22.5" customHeight="1" x14ac:dyDescent="0.3">
      <c r="A190" s="101"/>
      <c r="B190" s="101"/>
      <c r="C190" s="101"/>
      <c r="D190" s="101"/>
      <c r="E190" s="101"/>
      <c r="F190" s="101"/>
      <c r="G190" s="101"/>
      <c r="H190" s="101"/>
      <c r="I190" s="101"/>
      <c r="J190" s="101"/>
      <c r="K190" s="101"/>
      <c r="L190" s="164"/>
      <c r="M190" s="164"/>
      <c r="N190" s="164"/>
      <c r="O190" s="102"/>
      <c r="P190" s="101"/>
      <c r="Q190" s="101"/>
      <c r="R190" s="101"/>
      <c r="S190" s="101"/>
      <c r="T190" s="101"/>
      <c r="U190" s="101"/>
      <c r="V190" s="101"/>
      <c r="W190" s="101"/>
      <c r="X190" s="101"/>
      <c r="Y190" s="101"/>
      <c r="Z190" s="101"/>
    </row>
    <row r="191" spans="1:26" ht="22.5" customHeight="1" x14ac:dyDescent="0.3">
      <c r="A191" s="101"/>
      <c r="B191" s="101"/>
      <c r="C191" s="101"/>
      <c r="D191" s="101"/>
      <c r="E191" s="101"/>
      <c r="F191" s="101"/>
      <c r="G191" s="101"/>
      <c r="H191" s="101"/>
      <c r="I191" s="101"/>
      <c r="J191" s="101"/>
      <c r="K191" s="101"/>
      <c r="L191" s="164"/>
      <c r="M191" s="164"/>
      <c r="N191" s="164"/>
      <c r="O191" s="102"/>
      <c r="P191" s="101"/>
      <c r="Q191" s="101"/>
      <c r="R191" s="101"/>
      <c r="S191" s="101"/>
      <c r="T191" s="101"/>
      <c r="U191" s="101"/>
      <c r="V191" s="101"/>
      <c r="W191" s="101"/>
      <c r="X191" s="101"/>
      <c r="Y191" s="101"/>
      <c r="Z191" s="101"/>
    </row>
    <row r="192" spans="1:26" ht="22.5" customHeight="1" x14ac:dyDescent="0.3">
      <c r="A192" s="101"/>
      <c r="B192" s="101"/>
      <c r="C192" s="101"/>
      <c r="D192" s="101"/>
      <c r="E192" s="101"/>
      <c r="F192" s="101"/>
      <c r="G192" s="101"/>
      <c r="H192" s="101"/>
      <c r="I192" s="101"/>
      <c r="J192" s="101"/>
      <c r="K192" s="101"/>
      <c r="L192" s="164"/>
      <c r="M192" s="164"/>
      <c r="N192" s="164"/>
      <c r="O192" s="102"/>
      <c r="P192" s="101"/>
      <c r="Q192" s="101"/>
      <c r="R192" s="101"/>
      <c r="S192" s="101"/>
      <c r="T192" s="101"/>
      <c r="U192" s="101"/>
      <c r="V192" s="101"/>
      <c r="W192" s="101"/>
      <c r="X192" s="101"/>
      <c r="Y192" s="101"/>
      <c r="Z192" s="101"/>
    </row>
    <row r="193" spans="1:26" ht="22.5" customHeight="1" x14ac:dyDescent="0.3">
      <c r="A193" s="101"/>
      <c r="B193" s="101"/>
      <c r="C193" s="101"/>
      <c r="D193" s="101"/>
      <c r="E193" s="101"/>
      <c r="F193" s="101"/>
      <c r="G193" s="101"/>
      <c r="H193" s="101"/>
      <c r="I193" s="101"/>
      <c r="J193" s="101"/>
      <c r="K193" s="101"/>
      <c r="L193" s="164"/>
      <c r="M193" s="164"/>
      <c r="N193" s="164"/>
      <c r="O193" s="102"/>
      <c r="P193" s="101"/>
      <c r="Q193" s="101"/>
      <c r="R193" s="101"/>
      <c r="S193" s="101"/>
      <c r="T193" s="101"/>
      <c r="U193" s="101"/>
      <c r="V193" s="101"/>
      <c r="W193" s="101"/>
      <c r="X193" s="101"/>
      <c r="Y193" s="101"/>
      <c r="Z193" s="101"/>
    </row>
    <row r="194" spans="1:26" ht="22.5" customHeight="1" x14ac:dyDescent="0.3">
      <c r="A194" s="101"/>
      <c r="B194" s="101"/>
      <c r="C194" s="101"/>
      <c r="D194" s="101"/>
      <c r="E194" s="101"/>
      <c r="F194" s="101"/>
      <c r="G194" s="101"/>
      <c r="H194" s="101"/>
      <c r="I194" s="101"/>
      <c r="J194" s="101"/>
      <c r="K194" s="101"/>
      <c r="L194" s="164"/>
      <c r="M194" s="164"/>
      <c r="N194" s="164"/>
      <c r="O194" s="102"/>
      <c r="P194" s="101"/>
      <c r="Q194" s="101"/>
      <c r="R194" s="101"/>
      <c r="S194" s="101"/>
      <c r="T194" s="101"/>
      <c r="U194" s="101"/>
      <c r="V194" s="101"/>
      <c r="W194" s="101"/>
      <c r="X194" s="101"/>
      <c r="Y194" s="101"/>
      <c r="Z194" s="101"/>
    </row>
    <row r="195" spans="1:26" ht="22.5" customHeight="1" x14ac:dyDescent="0.3">
      <c r="A195" s="101"/>
      <c r="B195" s="101"/>
      <c r="C195" s="101"/>
      <c r="D195" s="101"/>
      <c r="E195" s="101"/>
      <c r="F195" s="101"/>
      <c r="G195" s="101"/>
      <c r="H195" s="101"/>
      <c r="I195" s="101"/>
      <c r="J195" s="101"/>
      <c r="K195" s="101"/>
      <c r="L195" s="164"/>
      <c r="M195" s="164"/>
      <c r="N195" s="164"/>
      <c r="O195" s="102"/>
      <c r="P195" s="101"/>
      <c r="Q195" s="101"/>
      <c r="R195" s="101"/>
      <c r="S195" s="101"/>
      <c r="T195" s="101"/>
      <c r="U195" s="101"/>
      <c r="V195" s="101"/>
      <c r="W195" s="101"/>
      <c r="X195" s="101"/>
      <c r="Y195" s="101"/>
      <c r="Z195" s="101"/>
    </row>
    <row r="196" spans="1:26" ht="22.5" customHeight="1" x14ac:dyDescent="0.3">
      <c r="A196" s="101"/>
      <c r="B196" s="101"/>
      <c r="C196" s="101"/>
      <c r="D196" s="101"/>
      <c r="E196" s="101"/>
      <c r="F196" s="101"/>
      <c r="G196" s="101"/>
      <c r="H196" s="101"/>
      <c r="I196" s="101"/>
      <c r="J196" s="101"/>
      <c r="K196" s="101"/>
      <c r="L196" s="164"/>
      <c r="M196" s="164"/>
      <c r="N196" s="164"/>
      <c r="O196" s="102"/>
      <c r="P196" s="101"/>
      <c r="Q196" s="101"/>
      <c r="R196" s="101"/>
      <c r="S196" s="101"/>
      <c r="T196" s="101"/>
      <c r="U196" s="101"/>
      <c r="V196" s="101"/>
      <c r="W196" s="101"/>
      <c r="X196" s="101"/>
      <c r="Y196" s="101"/>
      <c r="Z196" s="101"/>
    </row>
    <row r="197" spans="1:26" ht="22.5" customHeight="1" x14ac:dyDescent="0.3">
      <c r="A197" s="101"/>
      <c r="B197" s="101"/>
      <c r="C197" s="101"/>
      <c r="D197" s="101"/>
      <c r="E197" s="101"/>
      <c r="F197" s="101"/>
      <c r="G197" s="101"/>
      <c r="H197" s="101"/>
      <c r="I197" s="101"/>
      <c r="J197" s="101"/>
      <c r="K197" s="101"/>
      <c r="L197" s="164"/>
      <c r="M197" s="164"/>
      <c r="N197" s="164"/>
      <c r="O197" s="102"/>
      <c r="P197" s="101"/>
      <c r="Q197" s="101"/>
      <c r="R197" s="101"/>
      <c r="S197" s="101"/>
      <c r="T197" s="101"/>
      <c r="U197" s="101"/>
      <c r="V197" s="101"/>
      <c r="W197" s="101"/>
      <c r="X197" s="101"/>
      <c r="Y197" s="101"/>
      <c r="Z197" s="101"/>
    </row>
    <row r="198" spans="1:26" ht="22.5" customHeight="1" x14ac:dyDescent="0.3">
      <c r="A198" s="101"/>
      <c r="B198" s="101"/>
      <c r="C198" s="101"/>
      <c r="D198" s="101"/>
      <c r="E198" s="101"/>
      <c r="F198" s="101"/>
      <c r="G198" s="101"/>
      <c r="H198" s="101"/>
      <c r="I198" s="101"/>
      <c r="J198" s="101"/>
      <c r="K198" s="101"/>
      <c r="L198" s="164"/>
      <c r="M198" s="164"/>
      <c r="N198" s="164"/>
      <c r="O198" s="102"/>
      <c r="P198" s="101"/>
      <c r="Q198" s="101"/>
      <c r="R198" s="101"/>
      <c r="S198" s="101"/>
      <c r="T198" s="101"/>
      <c r="U198" s="101"/>
      <c r="V198" s="101"/>
      <c r="W198" s="101"/>
      <c r="X198" s="101"/>
      <c r="Y198" s="101"/>
      <c r="Z198" s="101"/>
    </row>
    <row r="199" spans="1:26" ht="22.5" customHeight="1" x14ac:dyDescent="0.3">
      <c r="A199" s="101"/>
      <c r="B199" s="101"/>
      <c r="C199" s="101"/>
      <c r="D199" s="101"/>
      <c r="E199" s="101"/>
      <c r="F199" s="101"/>
      <c r="G199" s="101"/>
      <c r="H199" s="101"/>
      <c r="I199" s="101"/>
      <c r="J199" s="101"/>
      <c r="K199" s="101"/>
      <c r="L199" s="164"/>
      <c r="M199" s="164"/>
      <c r="N199" s="164"/>
      <c r="O199" s="102"/>
      <c r="P199" s="101"/>
      <c r="Q199" s="101"/>
      <c r="R199" s="101"/>
      <c r="S199" s="101"/>
      <c r="T199" s="101"/>
      <c r="U199" s="101"/>
      <c r="V199" s="101"/>
      <c r="W199" s="101"/>
      <c r="X199" s="101"/>
      <c r="Y199" s="101"/>
      <c r="Z199" s="101"/>
    </row>
    <row r="200" spans="1:26" ht="22.5" customHeight="1" x14ac:dyDescent="0.3">
      <c r="A200" s="101"/>
      <c r="B200" s="101"/>
      <c r="C200" s="101"/>
      <c r="D200" s="101"/>
      <c r="E200" s="101"/>
      <c r="F200" s="101"/>
      <c r="G200" s="101"/>
      <c r="H200" s="101"/>
      <c r="I200" s="101"/>
      <c r="J200" s="101"/>
      <c r="K200" s="101"/>
      <c r="L200" s="164"/>
      <c r="M200" s="164"/>
      <c r="N200" s="164"/>
      <c r="O200" s="102"/>
      <c r="P200" s="101"/>
      <c r="Q200" s="101"/>
      <c r="R200" s="101"/>
      <c r="S200" s="101"/>
      <c r="T200" s="101"/>
      <c r="U200" s="101"/>
      <c r="V200" s="101"/>
      <c r="W200" s="101"/>
      <c r="X200" s="101"/>
      <c r="Y200" s="101"/>
      <c r="Z200" s="101"/>
    </row>
    <row r="201" spans="1:26" ht="22.5" customHeight="1" x14ac:dyDescent="0.3">
      <c r="A201" s="101"/>
      <c r="B201" s="101"/>
      <c r="C201" s="101"/>
      <c r="D201" s="101"/>
      <c r="E201" s="101"/>
      <c r="F201" s="101"/>
      <c r="G201" s="101"/>
      <c r="H201" s="101"/>
      <c r="I201" s="101"/>
      <c r="J201" s="101"/>
      <c r="K201" s="101"/>
      <c r="L201" s="164"/>
      <c r="M201" s="164"/>
      <c r="N201" s="164"/>
      <c r="O201" s="102"/>
      <c r="P201" s="101"/>
      <c r="Q201" s="101"/>
      <c r="R201" s="101"/>
      <c r="S201" s="101"/>
      <c r="T201" s="101"/>
      <c r="U201" s="101"/>
      <c r="V201" s="101"/>
      <c r="W201" s="101"/>
      <c r="X201" s="101"/>
      <c r="Y201" s="101"/>
      <c r="Z201" s="101"/>
    </row>
    <row r="202" spans="1:26" ht="22.5" customHeight="1" x14ac:dyDescent="0.3">
      <c r="A202" s="101"/>
      <c r="B202" s="101"/>
      <c r="C202" s="101"/>
      <c r="D202" s="101"/>
      <c r="E202" s="101"/>
      <c r="F202" s="101"/>
      <c r="G202" s="101"/>
      <c r="H202" s="101"/>
      <c r="I202" s="101"/>
      <c r="J202" s="101"/>
      <c r="K202" s="101"/>
      <c r="L202" s="164"/>
      <c r="M202" s="164"/>
      <c r="N202" s="164"/>
      <c r="O202" s="102"/>
      <c r="P202" s="101"/>
      <c r="Q202" s="101"/>
      <c r="R202" s="101"/>
      <c r="S202" s="101"/>
      <c r="T202" s="101"/>
      <c r="U202" s="101"/>
      <c r="V202" s="101"/>
      <c r="W202" s="101"/>
      <c r="X202" s="101"/>
      <c r="Y202" s="101"/>
      <c r="Z202" s="101"/>
    </row>
    <row r="203" spans="1:26" ht="22.5" customHeight="1" x14ac:dyDescent="0.3">
      <c r="A203" s="101"/>
      <c r="B203" s="101"/>
      <c r="C203" s="101"/>
      <c r="D203" s="101"/>
      <c r="E203" s="101"/>
      <c r="F203" s="101"/>
      <c r="G203" s="101"/>
      <c r="H203" s="101"/>
      <c r="I203" s="101"/>
      <c r="J203" s="101"/>
      <c r="K203" s="101"/>
      <c r="L203" s="164"/>
      <c r="M203" s="164"/>
      <c r="N203" s="164"/>
      <c r="O203" s="102"/>
      <c r="P203" s="101"/>
      <c r="Q203" s="101"/>
      <c r="R203" s="101"/>
      <c r="S203" s="101"/>
      <c r="T203" s="101"/>
      <c r="U203" s="101"/>
      <c r="V203" s="101"/>
      <c r="W203" s="101"/>
      <c r="X203" s="101"/>
      <c r="Y203" s="101"/>
      <c r="Z203" s="101"/>
    </row>
    <row r="204" spans="1:26" ht="22.5" customHeight="1" x14ac:dyDescent="0.3">
      <c r="A204" s="101"/>
      <c r="B204" s="101"/>
      <c r="C204" s="101"/>
      <c r="D204" s="101"/>
      <c r="E204" s="101"/>
      <c r="F204" s="101"/>
      <c r="G204" s="101"/>
      <c r="H204" s="101"/>
      <c r="I204" s="101"/>
      <c r="J204" s="101"/>
      <c r="K204" s="101"/>
      <c r="L204" s="164"/>
      <c r="M204" s="164"/>
      <c r="N204" s="164"/>
      <c r="O204" s="102"/>
      <c r="P204" s="101"/>
      <c r="Q204" s="101"/>
      <c r="R204" s="101"/>
      <c r="S204" s="101"/>
      <c r="T204" s="101"/>
      <c r="U204" s="101"/>
      <c r="V204" s="101"/>
      <c r="W204" s="101"/>
      <c r="X204" s="101"/>
      <c r="Y204" s="101"/>
      <c r="Z204" s="101"/>
    </row>
    <row r="205" spans="1:26" ht="22.5" customHeight="1" x14ac:dyDescent="0.3">
      <c r="A205" s="101"/>
      <c r="B205" s="101"/>
      <c r="C205" s="101"/>
      <c r="D205" s="101"/>
      <c r="E205" s="101"/>
      <c r="F205" s="101"/>
      <c r="G205" s="101"/>
      <c r="H205" s="101"/>
      <c r="I205" s="101"/>
      <c r="J205" s="101"/>
      <c r="K205" s="101"/>
      <c r="L205" s="164"/>
      <c r="M205" s="164"/>
      <c r="N205" s="164"/>
      <c r="O205" s="102"/>
      <c r="P205" s="101"/>
      <c r="Q205" s="101"/>
      <c r="R205" s="101"/>
      <c r="S205" s="101"/>
      <c r="T205" s="101"/>
      <c r="U205" s="101"/>
      <c r="V205" s="101"/>
      <c r="W205" s="101"/>
      <c r="X205" s="101"/>
      <c r="Y205" s="101"/>
      <c r="Z205" s="101"/>
    </row>
    <row r="206" spans="1:26" ht="22.5" customHeight="1" x14ac:dyDescent="0.3">
      <c r="A206" s="101"/>
      <c r="B206" s="101"/>
      <c r="C206" s="101"/>
      <c r="D206" s="101"/>
      <c r="E206" s="101"/>
      <c r="F206" s="101"/>
      <c r="G206" s="101"/>
      <c r="H206" s="101"/>
      <c r="I206" s="101"/>
      <c r="J206" s="101"/>
      <c r="K206" s="101"/>
      <c r="L206" s="164"/>
      <c r="M206" s="164"/>
      <c r="N206" s="164"/>
      <c r="O206" s="102"/>
      <c r="P206" s="101"/>
      <c r="Q206" s="101"/>
      <c r="R206" s="101"/>
      <c r="S206" s="101"/>
      <c r="T206" s="101"/>
      <c r="U206" s="101"/>
      <c r="V206" s="101"/>
      <c r="W206" s="101"/>
      <c r="X206" s="101"/>
      <c r="Y206" s="101"/>
      <c r="Z206" s="101"/>
    </row>
    <row r="207" spans="1:26" ht="22.5" customHeight="1" x14ac:dyDescent="0.3">
      <c r="A207" s="101"/>
      <c r="B207" s="101"/>
      <c r="C207" s="101"/>
      <c r="D207" s="101"/>
      <c r="E207" s="101"/>
      <c r="F207" s="101"/>
      <c r="G207" s="101"/>
      <c r="H207" s="101"/>
      <c r="I207" s="101"/>
      <c r="J207" s="101"/>
      <c r="K207" s="101"/>
      <c r="L207" s="164"/>
      <c r="M207" s="164"/>
      <c r="N207" s="164"/>
      <c r="O207" s="102"/>
      <c r="P207" s="101"/>
      <c r="Q207" s="101"/>
      <c r="R207" s="101"/>
      <c r="S207" s="101"/>
      <c r="T207" s="101"/>
      <c r="U207" s="101"/>
      <c r="V207" s="101"/>
      <c r="W207" s="101"/>
      <c r="X207" s="101"/>
      <c r="Y207" s="101"/>
      <c r="Z207" s="101"/>
    </row>
    <row r="208" spans="1:26" ht="22.5" customHeight="1" x14ac:dyDescent="0.3">
      <c r="A208" s="101"/>
      <c r="B208" s="101"/>
      <c r="C208" s="101"/>
      <c r="D208" s="101"/>
      <c r="E208" s="101"/>
      <c r="F208" s="101"/>
      <c r="G208" s="101"/>
      <c r="H208" s="101"/>
      <c r="I208" s="101"/>
      <c r="J208" s="101"/>
      <c r="K208" s="101"/>
      <c r="L208" s="164"/>
      <c r="M208" s="164"/>
      <c r="N208" s="164"/>
      <c r="O208" s="102"/>
      <c r="P208" s="101"/>
      <c r="Q208" s="101"/>
      <c r="R208" s="101"/>
      <c r="S208" s="101"/>
      <c r="T208" s="101"/>
      <c r="U208" s="101"/>
      <c r="V208" s="101"/>
      <c r="W208" s="101"/>
      <c r="X208" s="101"/>
      <c r="Y208" s="101"/>
      <c r="Z208" s="101"/>
    </row>
    <row r="209" spans="1:26" ht="22.5" customHeight="1" x14ac:dyDescent="0.3">
      <c r="A209" s="101"/>
      <c r="B209" s="101"/>
      <c r="C209" s="101"/>
      <c r="D209" s="101"/>
      <c r="E209" s="101"/>
      <c r="F209" s="101"/>
      <c r="G209" s="101"/>
      <c r="H209" s="101"/>
      <c r="I209" s="101"/>
      <c r="J209" s="101"/>
      <c r="K209" s="101"/>
      <c r="L209" s="164"/>
      <c r="M209" s="164"/>
      <c r="N209" s="164"/>
      <c r="O209" s="102"/>
      <c r="P209" s="101"/>
      <c r="Q209" s="101"/>
      <c r="R209" s="101"/>
      <c r="S209" s="101"/>
      <c r="T209" s="101"/>
      <c r="U209" s="101"/>
      <c r="V209" s="101"/>
      <c r="W209" s="101"/>
      <c r="X209" s="101"/>
      <c r="Y209" s="101"/>
      <c r="Z209" s="101"/>
    </row>
    <row r="210" spans="1:26" ht="22.5" customHeight="1" x14ac:dyDescent="0.3">
      <c r="A210" s="101"/>
      <c r="B210" s="101"/>
      <c r="C210" s="101"/>
      <c r="D210" s="101"/>
      <c r="E210" s="101"/>
      <c r="F210" s="101"/>
      <c r="G210" s="101"/>
      <c r="H210" s="101"/>
      <c r="I210" s="101"/>
      <c r="J210" s="101"/>
      <c r="K210" s="101"/>
      <c r="L210" s="164"/>
      <c r="M210" s="164"/>
      <c r="N210" s="164"/>
      <c r="O210" s="102"/>
      <c r="P210" s="101"/>
      <c r="Q210" s="101"/>
      <c r="R210" s="101"/>
      <c r="S210" s="101"/>
      <c r="T210" s="101"/>
      <c r="U210" s="101"/>
      <c r="V210" s="101"/>
      <c r="W210" s="101"/>
      <c r="X210" s="101"/>
      <c r="Y210" s="101"/>
      <c r="Z210" s="101"/>
    </row>
    <row r="211" spans="1:26" ht="22.5" customHeight="1" x14ac:dyDescent="0.3">
      <c r="A211" s="101"/>
      <c r="B211" s="101"/>
      <c r="C211" s="101"/>
      <c r="D211" s="101"/>
      <c r="E211" s="101"/>
      <c r="F211" s="101"/>
      <c r="G211" s="101"/>
      <c r="H211" s="101"/>
      <c r="I211" s="101"/>
      <c r="J211" s="101"/>
      <c r="K211" s="101"/>
      <c r="L211" s="164"/>
      <c r="M211" s="164"/>
      <c r="N211" s="164"/>
      <c r="O211" s="102"/>
      <c r="P211" s="101"/>
      <c r="Q211" s="101"/>
      <c r="R211" s="101"/>
      <c r="S211" s="101"/>
      <c r="T211" s="101"/>
      <c r="U211" s="101"/>
      <c r="V211" s="101"/>
      <c r="W211" s="101"/>
      <c r="X211" s="101"/>
      <c r="Y211" s="101"/>
      <c r="Z211" s="101"/>
    </row>
    <row r="212" spans="1:26" ht="22.5" customHeight="1" x14ac:dyDescent="0.3">
      <c r="A212" s="101"/>
      <c r="B212" s="101"/>
      <c r="C212" s="101"/>
      <c r="D212" s="101"/>
      <c r="E212" s="101"/>
      <c r="F212" s="101"/>
      <c r="G212" s="101"/>
      <c r="H212" s="101"/>
      <c r="I212" s="101"/>
      <c r="J212" s="101"/>
      <c r="K212" s="101"/>
      <c r="L212" s="164"/>
      <c r="M212" s="164"/>
      <c r="N212" s="164"/>
      <c r="O212" s="102"/>
      <c r="P212" s="101"/>
      <c r="Q212" s="101"/>
      <c r="R212" s="101"/>
      <c r="S212" s="101"/>
      <c r="T212" s="101"/>
      <c r="U212" s="101"/>
      <c r="V212" s="101"/>
      <c r="W212" s="101"/>
      <c r="X212" s="101"/>
      <c r="Y212" s="101"/>
      <c r="Z212" s="101"/>
    </row>
    <row r="213" spans="1:26" ht="22.5" customHeight="1" x14ac:dyDescent="0.3">
      <c r="A213" s="101"/>
      <c r="B213" s="101"/>
      <c r="C213" s="101"/>
      <c r="D213" s="101"/>
      <c r="E213" s="101"/>
      <c r="F213" s="101"/>
      <c r="G213" s="101"/>
      <c r="H213" s="101"/>
      <c r="I213" s="101"/>
      <c r="J213" s="101"/>
      <c r="K213" s="101"/>
      <c r="L213" s="164"/>
      <c r="M213" s="164"/>
      <c r="N213" s="164"/>
      <c r="O213" s="102"/>
      <c r="P213" s="101"/>
      <c r="Q213" s="101"/>
      <c r="R213" s="101"/>
      <c r="S213" s="101"/>
      <c r="T213" s="101"/>
      <c r="U213" s="101"/>
      <c r="V213" s="101"/>
      <c r="W213" s="101"/>
      <c r="X213" s="101"/>
      <c r="Y213" s="101"/>
      <c r="Z213" s="101"/>
    </row>
    <row r="214" spans="1:26" ht="22.5" customHeight="1" x14ac:dyDescent="0.3">
      <c r="A214" s="101"/>
      <c r="B214" s="101"/>
      <c r="C214" s="101"/>
      <c r="D214" s="101"/>
      <c r="E214" s="101"/>
      <c r="F214" s="101"/>
      <c r="G214" s="101"/>
      <c r="H214" s="101"/>
      <c r="I214" s="101"/>
      <c r="J214" s="101"/>
      <c r="K214" s="101"/>
      <c r="L214" s="164"/>
      <c r="M214" s="164"/>
      <c r="N214" s="164"/>
      <c r="O214" s="102"/>
      <c r="P214" s="101"/>
      <c r="Q214" s="101"/>
      <c r="R214" s="101"/>
      <c r="S214" s="101"/>
      <c r="T214" s="101"/>
      <c r="U214" s="101"/>
      <c r="V214" s="101"/>
      <c r="W214" s="101"/>
      <c r="X214" s="101"/>
      <c r="Y214" s="101"/>
      <c r="Z214" s="101"/>
    </row>
    <row r="215" spans="1:26" ht="22.5" customHeight="1" x14ac:dyDescent="0.3">
      <c r="A215" s="101"/>
      <c r="B215" s="101"/>
      <c r="C215" s="101"/>
      <c r="D215" s="101"/>
      <c r="E215" s="101"/>
      <c r="F215" s="101"/>
      <c r="G215" s="101"/>
      <c r="H215" s="101"/>
      <c r="I215" s="101"/>
      <c r="J215" s="101"/>
      <c r="K215" s="101"/>
      <c r="L215" s="164"/>
      <c r="M215" s="164"/>
      <c r="N215" s="164"/>
      <c r="O215" s="102"/>
      <c r="P215" s="101"/>
      <c r="Q215" s="101"/>
      <c r="R215" s="101"/>
      <c r="S215" s="101"/>
      <c r="T215" s="101"/>
      <c r="U215" s="101"/>
      <c r="V215" s="101"/>
      <c r="W215" s="101"/>
      <c r="X215" s="101"/>
      <c r="Y215" s="101"/>
      <c r="Z215" s="101"/>
    </row>
    <row r="216" spans="1:26" ht="22.5" customHeight="1" x14ac:dyDescent="0.3">
      <c r="A216" s="101"/>
      <c r="B216" s="101"/>
      <c r="C216" s="101"/>
      <c r="D216" s="101"/>
      <c r="E216" s="101"/>
      <c r="F216" s="101"/>
      <c r="G216" s="101"/>
      <c r="H216" s="101"/>
      <c r="I216" s="101"/>
      <c r="J216" s="101"/>
      <c r="K216" s="101"/>
      <c r="L216" s="164"/>
      <c r="M216" s="164"/>
      <c r="N216" s="164"/>
      <c r="O216" s="102"/>
      <c r="P216" s="101"/>
      <c r="Q216" s="101"/>
      <c r="R216" s="101"/>
      <c r="S216" s="101"/>
      <c r="T216" s="101"/>
      <c r="U216" s="101"/>
      <c r="V216" s="101"/>
      <c r="W216" s="101"/>
      <c r="X216" s="101"/>
      <c r="Y216" s="101"/>
      <c r="Z216" s="101"/>
    </row>
    <row r="217" spans="1:26" ht="22.5" customHeight="1" x14ac:dyDescent="0.3">
      <c r="A217" s="101"/>
      <c r="B217" s="101"/>
      <c r="C217" s="101"/>
      <c r="D217" s="101"/>
      <c r="E217" s="101"/>
      <c r="F217" s="101"/>
      <c r="G217" s="101"/>
      <c r="H217" s="101"/>
      <c r="I217" s="101"/>
      <c r="J217" s="101"/>
      <c r="K217" s="101"/>
      <c r="L217" s="164"/>
      <c r="M217" s="164"/>
      <c r="N217" s="164"/>
      <c r="O217" s="102"/>
      <c r="P217" s="101"/>
      <c r="Q217" s="101"/>
      <c r="R217" s="101"/>
      <c r="S217" s="101"/>
      <c r="T217" s="101"/>
      <c r="U217" s="101"/>
      <c r="V217" s="101"/>
      <c r="W217" s="101"/>
      <c r="X217" s="101"/>
      <c r="Y217" s="101"/>
      <c r="Z217" s="101"/>
    </row>
    <row r="218" spans="1:26" ht="22.5" customHeight="1" x14ac:dyDescent="0.3">
      <c r="A218" s="101"/>
      <c r="B218" s="101"/>
      <c r="C218" s="101"/>
      <c r="D218" s="101"/>
      <c r="E218" s="101"/>
      <c r="F218" s="101"/>
      <c r="G218" s="101"/>
      <c r="H218" s="101"/>
      <c r="I218" s="101"/>
      <c r="J218" s="101"/>
      <c r="K218" s="101"/>
      <c r="L218" s="164"/>
      <c r="M218" s="164"/>
      <c r="N218" s="164"/>
      <c r="O218" s="102"/>
      <c r="P218" s="101"/>
      <c r="Q218" s="101"/>
      <c r="R218" s="101"/>
      <c r="S218" s="101"/>
      <c r="T218" s="101"/>
      <c r="U218" s="101"/>
      <c r="V218" s="101"/>
      <c r="W218" s="101"/>
      <c r="X218" s="101"/>
      <c r="Y218" s="101"/>
      <c r="Z218" s="101"/>
    </row>
    <row r="219" spans="1:26" ht="22.5" customHeight="1" x14ac:dyDescent="0.3">
      <c r="A219" s="101"/>
      <c r="B219" s="101"/>
      <c r="C219" s="101"/>
      <c r="D219" s="101"/>
      <c r="E219" s="101"/>
      <c r="F219" s="101"/>
      <c r="G219" s="101"/>
      <c r="H219" s="101"/>
      <c r="I219" s="101"/>
      <c r="J219" s="101"/>
      <c r="K219" s="101"/>
      <c r="L219" s="164"/>
      <c r="M219" s="164"/>
      <c r="N219" s="164"/>
      <c r="O219" s="102"/>
      <c r="P219" s="101"/>
      <c r="Q219" s="101"/>
      <c r="R219" s="101"/>
      <c r="S219" s="101"/>
      <c r="T219" s="101"/>
      <c r="U219" s="101"/>
      <c r="V219" s="101"/>
      <c r="W219" s="101"/>
      <c r="X219" s="101"/>
      <c r="Y219" s="101"/>
      <c r="Z219" s="101"/>
    </row>
    <row r="220" spans="1:26" ht="22.5" customHeight="1" x14ac:dyDescent="0.3">
      <c r="A220" s="101"/>
      <c r="B220" s="101"/>
      <c r="C220" s="101"/>
      <c r="D220" s="101"/>
      <c r="E220" s="101"/>
      <c r="F220" s="101"/>
      <c r="G220" s="101"/>
      <c r="H220" s="101"/>
      <c r="I220" s="101"/>
      <c r="J220" s="101"/>
      <c r="K220" s="101"/>
      <c r="L220" s="164"/>
      <c r="M220" s="164"/>
      <c r="N220" s="164"/>
      <c r="O220" s="102"/>
      <c r="P220" s="101"/>
      <c r="Q220" s="101"/>
      <c r="R220" s="101"/>
      <c r="S220" s="101"/>
      <c r="T220" s="101"/>
      <c r="U220" s="101"/>
      <c r="V220" s="101"/>
      <c r="W220" s="101"/>
      <c r="X220" s="101"/>
      <c r="Y220" s="101"/>
      <c r="Z220" s="101"/>
    </row>
    <row r="221" spans="1:26" ht="22.5" customHeight="1" x14ac:dyDescent="0.3">
      <c r="A221" s="101"/>
      <c r="B221" s="101"/>
      <c r="C221" s="101"/>
      <c r="D221" s="101"/>
      <c r="E221" s="101"/>
      <c r="F221" s="101"/>
      <c r="G221" s="101"/>
      <c r="H221" s="101"/>
      <c r="I221" s="101"/>
      <c r="J221" s="101"/>
      <c r="K221" s="101"/>
      <c r="L221" s="164"/>
      <c r="M221" s="164"/>
      <c r="N221" s="164"/>
      <c r="O221" s="102"/>
      <c r="P221" s="101"/>
      <c r="Q221" s="101"/>
      <c r="R221" s="101"/>
      <c r="S221" s="101"/>
      <c r="T221" s="101"/>
      <c r="U221" s="101"/>
      <c r="V221" s="101"/>
      <c r="W221" s="101"/>
      <c r="X221" s="101"/>
      <c r="Y221" s="101"/>
      <c r="Z221" s="101"/>
    </row>
    <row r="222" spans="1:26" ht="22.5" customHeight="1" x14ac:dyDescent="0.3">
      <c r="A222" s="101"/>
      <c r="B222" s="101"/>
      <c r="C222" s="101"/>
      <c r="D222" s="101"/>
      <c r="E222" s="101"/>
      <c r="F222" s="101"/>
      <c r="G222" s="101"/>
      <c r="H222" s="101"/>
      <c r="I222" s="101"/>
      <c r="J222" s="101"/>
      <c r="K222" s="101"/>
      <c r="L222" s="164"/>
      <c r="M222" s="164"/>
      <c r="N222" s="164"/>
      <c r="O222" s="102"/>
      <c r="P222" s="101"/>
      <c r="Q222" s="101"/>
      <c r="R222" s="101"/>
      <c r="S222" s="101"/>
      <c r="T222" s="101"/>
      <c r="U222" s="101"/>
      <c r="V222" s="101"/>
      <c r="W222" s="101"/>
      <c r="X222" s="101"/>
      <c r="Y222" s="101"/>
      <c r="Z222" s="101"/>
    </row>
    <row r="223" spans="1:26" ht="22.5" customHeight="1" x14ac:dyDescent="0.3">
      <c r="A223" s="101"/>
      <c r="B223" s="101"/>
      <c r="C223" s="101"/>
      <c r="D223" s="101"/>
      <c r="E223" s="101"/>
      <c r="F223" s="101"/>
      <c r="G223" s="101"/>
      <c r="H223" s="101"/>
      <c r="I223" s="101"/>
      <c r="J223" s="101"/>
      <c r="K223" s="101"/>
      <c r="L223" s="164"/>
      <c r="M223" s="164"/>
      <c r="N223" s="164"/>
      <c r="O223" s="102"/>
      <c r="P223" s="101"/>
      <c r="Q223" s="101"/>
      <c r="R223" s="101"/>
      <c r="S223" s="101"/>
      <c r="T223" s="101"/>
      <c r="U223" s="101"/>
      <c r="V223" s="101"/>
      <c r="W223" s="101"/>
      <c r="X223" s="101"/>
      <c r="Y223" s="101"/>
      <c r="Z223" s="101"/>
    </row>
    <row r="224" spans="1:26" ht="22.5" customHeight="1" x14ac:dyDescent="0.3">
      <c r="A224" s="101"/>
      <c r="B224" s="101"/>
      <c r="C224" s="101"/>
      <c r="D224" s="101"/>
      <c r="E224" s="101"/>
      <c r="F224" s="101"/>
      <c r="G224" s="101"/>
      <c r="H224" s="101"/>
      <c r="I224" s="101"/>
      <c r="J224" s="101"/>
      <c r="K224" s="101"/>
      <c r="L224" s="164"/>
      <c r="M224" s="164"/>
      <c r="N224" s="164"/>
      <c r="O224" s="102"/>
      <c r="P224" s="101"/>
      <c r="Q224" s="101"/>
      <c r="R224" s="101"/>
      <c r="S224" s="101"/>
      <c r="T224" s="101"/>
      <c r="U224" s="101"/>
      <c r="V224" s="101"/>
      <c r="W224" s="101"/>
      <c r="X224" s="101"/>
      <c r="Y224" s="101"/>
      <c r="Z224" s="101"/>
    </row>
    <row r="225" spans="1:26" ht="22.5" customHeight="1" x14ac:dyDescent="0.3">
      <c r="A225" s="101"/>
      <c r="B225" s="101"/>
      <c r="C225" s="101"/>
      <c r="D225" s="101"/>
      <c r="E225" s="101"/>
      <c r="F225" s="101"/>
      <c r="G225" s="101"/>
      <c r="H225" s="101"/>
      <c r="I225" s="101"/>
      <c r="J225" s="101"/>
      <c r="K225" s="101"/>
      <c r="L225" s="164"/>
      <c r="M225" s="164"/>
      <c r="N225" s="164"/>
      <c r="O225" s="102"/>
      <c r="P225" s="101"/>
      <c r="Q225" s="101"/>
      <c r="R225" s="101"/>
      <c r="S225" s="101"/>
      <c r="T225" s="101"/>
      <c r="U225" s="101"/>
      <c r="V225" s="101"/>
      <c r="W225" s="101"/>
      <c r="X225" s="101"/>
      <c r="Y225" s="101"/>
      <c r="Z225" s="101"/>
    </row>
    <row r="226" spans="1:26" ht="22.5" customHeight="1" x14ac:dyDescent="0.3">
      <c r="A226" s="101"/>
      <c r="B226" s="101"/>
      <c r="C226" s="101"/>
      <c r="D226" s="101"/>
      <c r="E226" s="101"/>
      <c r="F226" s="101"/>
      <c r="G226" s="101"/>
      <c r="H226" s="101"/>
      <c r="I226" s="101"/>
      <c r="J226" s="101"/>
      <c r="K226" s="101"/>
      <c r="L226" s="164"/>
      <c r="M226" s="164"/>
      <c r="N226" s="164"/>
      <c r="O226" s="102"/>
      <c r="P226" s="101"/>
      <c r="Q226" s="101"/>
      <c r="R226" s="101"/>
      <c r="S226" s="101"/>
      <c r="T226" s="101"/>
      <c r="U226" s="101"/>
      <c r="V226" s="101"/>
      <c r="W226" s="101"/>
      <c r="X226" s="101"/>
      <c r="Y226" s="101"/>
      <c r="Z226" s="101"/>
    </row>
    <row r="227" spans="1:26" ht="22.5" customHeight="1" x14ac:dyDescent="0.3">
      <c r="A227" s="101"/>
      <c r="B227" s="101"/>
      <c r="C227" s="101"/>
      <c r="D227" s="101"/>
      <c r="E227" s="101"/>
      <c r="F227" s="101"/>
      <c r="G227" s="101"/>
      <c r="H227" s="101"/>
      <c r="I227" s="101"/>
      <c r="J227" s="101"/>
      <c r="K227" s="101"/>
      <c r="L227" s="164"/>
      <c r="M227" s="164"/>
      <c r="N227" s="164"/>
      <c r="O227" s="102"/>
      <c r="P227" s="101"/>
      <c r="Q227" s="101"/>
      <c r="R227" s="101"/>
      <c r="S227" s="101"/>
      <c r="T227" s="101"/>
      <c r="U227" s="101"/>
      <c r="V227" s="101"/>
      <c r="W227" s="101"/>
      <c r="X227" s="101"/>
      <c r="Y227" s="101"/>
      <c r="Z227" s="101"/>
    </row>
    <row r="228" spans="1:26" ht="22.5" customHeight="1" x14ac:dyDescent="0.3">
      <c r="A228" s="101"/>
      <c r="B228" s="101"/>
      <c r="C228" s="101"/>
      <c r="D228" s="101"/>
      <c r="E228" s="101"/>
      <c r="F228" s="101"/>
      <c r="G228" s="101"/>
      <c r="H228" s="101"/>
      <c r="I228" s="101"/>
      <c r="J228" s="101"/>
      <c r="K228" s="101"/>
      <c r="L228" s="164"/>
      <c r="M228" s="164"/>
      <c r="N228" s="164"/>
      <c r="O228" s="102"/>
      <c r="P228" s="101"/>
      <c r="Q228" s="101"/>
      <c r="R228" s="101"/>
      <c r="S228" s="101"/>
      <c r="T228" s="101"/>
      <c r="U228" s="101"/>
      <c r="V228" s="101"/>
      <c r="W228" s="101"/>
      <c r="X228" s="101"/>
      <c r="Y228" s="101"/>
      <c r="Z228" s="101"/>
    </row>
    <row r="229" spans="1:26" ht="22.5" customHeight="1" x14ac:dyDescent="0.3">
      <c r="A229" s="101"/>
      <c r="B229" s="101"/>
      <c r="C229" s="101"/>
      <c r="D229" s="101"/>
      <c r="E229" s="101"/>
      <c r="F229" s="101"/>
      <c r="G229" s="101"/>
      <c r="H229" s="101"/>
      <c r="I229" s="101"/>
      <c r="J229" s="101"/>
      <c r="K229" s="101"/>
      <c r="L229" s="164"/>
      <c r="M229" s="164"/>
      <c r="N229" s="164"/>
      <c r="O229" s="102"/>
      <c r="P229" s="101"/>
      <c r="Q229" s="101"/>
      <c r="R229" s="101"/>
      <c r="S229" s="101"/>
      <c r="T229" s="101"/>
      <c r="U229" s="101"/>
      <c r="V229" s="101"/>
      <c r="W229" s="101"/>
      <c r="X229" s="101"/>
      <c r="Y229" s="101"/>
      <c r="Z229" s="101"/>
    </row>
    <row r="230" spans="1:26" ht="22.5" customHeight="1" x14ac:dyDescent="0.3">
      <c r="A230" s="101"/>
      <c r="B230" s="101"/>
      <c r="C230" s="101"/>
      <c r="D230" s="101"/>
      <c r="E230" s="101"/>
      <c r="F230" s="101"/>
      <c r="G230" s="101"/>
      <c r="H230" s="101"/>
      <c r="I230" s="101"/>
      <c r="J230" s="101"/>
      <c r="K230" s="101"/>
      <c r="L230" s="164"/>
      <c r="M230" s="164"/>
      <c r="N230" s="164"/>
      <c r="O230" s="102"/>
      <c r="P230" s="101"/>
      <c r="Q230" s="101"/>
      <c r="R230" s="101"/>
      <c r="S230" s="101"/>
      <c r="T230" s="101"/>
      <c r="U230" s="101"/>
      <c r="V230" s="101"/>
      <c r="W230" s="101"/>
      <c r="X230" s="101"/>
      <c r="Y230" s="101"/>
      <c r="Z230" s="101"/>
    </row>
    <row r="231" spans="1:26" ht="22.5" customHeight="1" x14ac:dyDescent="0.3">
      <c r="A231" s="101"/>
      <c r="B231" s="101"/>
      <c r="C231" s="101"/>
      <c r="D231" s="101"/>
      <c r="E231" s="101"/>
      <c r="F231" s="101"/>
      <c r="G231" s="101"/>
      <c r="H231" s="101"/>
      <c r="I231" s="101"/>
      <c r="J231" s="101"/>
      <c r="K231" s="101"/>
      <c r="L231" s="164"/>
      <c r="M231" s="164"/>
      <c r="N231" s="164"/>
      <c r="O231" s="102"/>
      <c r="P231" s="101"/>
      <c r="Q231" s="101"/>
      <c r="R231" s="101"/>
      <c r="S231" s="101"/>
      <c r="T231" s="101"/>
      <c r="U231" s="101"/>
      <c r="V231" s="101"/>
      <c r="W231" s="101"/>
      <c r="X231" s="101"/>
      <c r="Y231" s="101"/>
      <c r="Z231" s="101"/>
    </row>
    <row r="232" spans="1:26" ht="22.5" customHeight="1" x14ac:dyDescent="0.3">
      <c r="A232" s="101"/>
      <c r="B232" s="101"/>
      <c r="C232" s="101"/>
      <c r="D232" s="101"/>
      <c r="E232" s="101"/>
      <c r="F232" s="101"/>
      <c r="G232" s="101"/>
      <c r="H232" s="101"/>
      <c r="I232" s="101"/>
      <c r="J232" s="101"/>
      <c r="K232" s="101"/>
      <c r="L232" s="164"/>
      <c r="M232" s="164"/>
      <c r="N232" s="164"/>
      <c r="O232" s="102"/>
      <c r="P232" s="101"/>
      <c r="Q232" s="101"/>
      <c r="R232" s="101"/>
      <c r="S232" s="101"/>
      <c r="T232" s="101"/>
      <c r="U232" s="101"/>
      <c r="V232" s="101"/>
      <c r="W232" s="101"/>
      <c r="X232" s="101"/>
      <c r="Y232" s="101"/>
      <c r="Z232" s="101"/>
    </row>
    <row r="233" spans="1:26" ht="22.5" customHeight="1" x14ac:dyDescent="0.3">
      <c r="A233" s="101"/>
      <c r="B233" s="101"/>
      <c r="C233" s="101"/>
      <c r="D233" s="101"/>
      <c r="E233" s="101"/>
      <c r="F233" s="101"/>
      <c r="G233" s="101"/>
      <c r="H233" s="101"/>
      <c r="I233" s="101"/>
      <c r="J233" s="101"/>
      <c r="K233" s="101"/>
      <c r="L233" s="164"/>
      <c r="M233" s="164"/>
      <c r="N233" s="164"/>
      <c r="O233" s="102"/>
      <c r="P233" s="101"/>
      <c r="Q233" s="101"/>
      <c r="R233" s="101"/>
      <c r="S233" s="101"/>
      <c r="T233" s="101"/>
      <c r="U233" s="101"/>
      <c r="V233" s="101"/>
      <c r="W233" s="101"/>
      <c r="X233" s="101"/>
      <c r="Y233" s="101"/>
      <c r="Z233" s="101"/>
    </row>
    <row r="234" spans="1:26" ht="22.5" customHeight="1" x14ac:dyDescent="0.3">
      <c r="A234" s="101"/>
      <c r="B234" s="101"/>
      <c r="C234" s="101"/>
      <c r="D234" s="101"/>
      <c r="E234" s="101"/>
      <c r="F234" s="101"/>
      <c r="G234" s="101"/>
      <c r="H234" s="101"/>
      <c r="I234" s="101"/>
      <c r="J234" s="101"/>
      <c r="K234" s="101"/>
      <c r="L234" s="164"/>
      <c r="M234" s="164"/>
      <c r="N234" s="164"/>
      <c r="O234" s="102"/>
      <c r="P234" s="101"/>
      <c r="Q234" s="101"/>
      <c r="R234" s="101"/>
      <c r="S234" s="101"/>
      <c r="T234" s="101"/>
      <c r="U234" s="101"/>
      <c r="V234" s="101"/>
      <c r="W234" s="101"/>
      <c r="X234" s="101"/>
      <c r="Y234" s="101"/>
      <c r="Z234" s="101"/>
    </row>
    <row r="235" spans="1:26" ht="22.5" customHeight="1" x14ac:dyDescent="0.3">
      <c r="A235" s="101"/>
      <c r="B235" s="101"/>
      <c r="C235" s="101"/>
      <c r="D235" s="101"/>
      <c r="E235" s="101"/>
      <c r="F235" s="101"/>
      <c r="G235" s="101"/>
      <c r="H235" s="101"/>
      <c r="I235" s="101"/>
      <c r="J235" s="101"/>
      <c r="K235" s="101"/>
      <c r="L235" s="164"/>
      <c r="M235" s="164"/>
      <c r="N235" s="164"/>
      <c r="O235" s="102"/>
      <c r="P235" s="101"/>
      <c r="Q235" s="101"/>
      <c r="R235" s="101"/>
      <c r="S235" s="101"/>
      <c r="T235" s="101"/>
      <c r="U235" s="101"/>
      <c r="V235" s="101"/>
      <c r="W235" s="101"/>
      <c r="X235" s="101"/>
      <c r="Y235" s="101"/>
      <c r="Z235" s="101"/>
    </row>
    <row r="236" spans="1:26" ht="22.5" customHeight="1" x14ac:dyDescent="0.3">
      <c r="A236" s="101"/>
      <c r="B236" s="101"/>
      <c r="C236" s="101"/>
      <c r="D236" s="101"/>
      <c r="E236" s="101"/>
      <c r="F236" s="101"/>
      <c r="G236" s="101"/>
      <c r="H236" s="101"/>
      <c r="I236" s="101"/>
      <c r="J236" s="101"/>
      <c r="K236" s="101"/>
      <c r="L236" s="164"/>
      <c r="M236" s="164"/>
      <c r="N236" s="164"/>
      <c r="O236" s="102"/>
      <c r="P236" s="101"/>
      <c r="Q236" s="101"/>
      <c r="R236" s="101"/>
      <c r="S236" s="101"/>
      <c r="T236" s="101"/>
      <c r="U236" s="101"/>
      <c r="V236" s="101"/>
      <c r="W236" s="101"/>
      <c r="X236" s="101"/>
      <c r="Y236" s="101"/>
      <c r="Z236" s="101"/>
    </row>
    <row r="237" spans="1:26" ht="22.5" customHeight="1" x14ac:dyDescent="0.3">
      <c r="A237" s="101"/>
      <c r="B237" s="101"/>
      <c r="C237" s="101"/>
      <c r="D237" s="101"/>
      <c r="E237" s="101"/>
      <c r="F237" s="101"/>
      <c r="G237" s="101"/>
      <c r="H237" s="101"/>
      <c r="I237" s="101"/>
      <c r="J237" s="101"/>
      <c r="K237" s="101"/>
      <c r="L237" s="164"/>
      <c r="M237" s="164"/>
      <c r="N237" s="164"/>
      <c r="O237" s="102"/>
      <c r="P237" s="101"/>
      <c r="Q237" s="101"/>
      <c r="R237" s="101"/>
      <c r="S237" s="101"/>
      <c r="T237" s="101"/>
      <c r="U237" s="101"/>
      <c r="V237" s="101"/>
      <c r="W237" s="101"/>
      <c r="X237" s="101"/>
      <c r="Y237" s="101"/>
      <c r="Z237" s="101"/>
    </row>
    <row r="238" spans="1:26" ht="22.5" customHeight="1" x14ac:dyDescent="0.3">
      <c r="A238" s="101"/>
      <c r="B238" s="101"/>
      <c r="C238" s="101"/>
      <c r="D238" s="101"/>
      <c r="E238" s="101"/>
      <c r="F238" s="101"/>
      <c r="G238" s="101"/>
      <c r="H238" s="101"/>
      <c r="I238" s="101"/>
      <c r="J238" s="101"/>
      <c r="K238" s="101"/>
      <c r="L238" s="164"/>
      <c r="M238" s="164"/>
      <c r="N238" s="164"/>
      <c r="O238" s="102"/>
      <c r="P238" s="101"/>
      <c r="Q238" s="101"/>
      <c r="R238" s="101"/>
      <c r="S238" s="101"/>
      <c r="T238" s="101"/>
      <c r="U238" s="101"/>
      <c r="V238" s="101"/>
      <c r="W238" s="101"/>
      <c r="X238" s="101"/>
      <c r="Y238" s="101"/>
      <c r="Z238" s="101"/>
    </row>
    <row r="239" spans="1:26" ht="22.5" customHeight="1" x14ac:dyDescent="0.3">
      <c r="A239" s="101"/>
      <c r="B239" s="101"/>
      <c r="C239" s="101"/>
      <c r="D239" s="101"/>
      <c r="E239" s="101"/>
      <c r="F239" s="101"/>
      <c r="G239" s="101"/>
      <c r="H239" s="101"/>
      <c r="I239" s="101"/>
      <c r="J239" s="101"/>
      <c r="K239" s="101"/>
      <c r="L239" s="164"/>
      <c r="M239" s="164"/>
      <c r="N239" s="164"/>
      <c r="O239" s="102"/>
      <c r="P239" s="101"/>
      <c r="Q239" s="101"/>
      <c r="R239" s="101"/>
      <c r="S239" s="101"/>
      <c r="T239" s="101"/>
      <c r="U239" s="101"/>
      <c r="V239" s="101"/>
      <c r="W239" s="101"/>
      <c r="X239" s="101"/>
      <c r="Y239" s="101"/>
      <c r="Z239" s="101"/>
    </row>
    <row r="240" spans="1:26" ht="22.5" customHeight="1" x14ac:dyDescent="0.3">
      <c r="A240" s="101"/>
      <c r="B240" s="101"/>
      <c r="C240" s="101"/>
      <c r="D240" s="101"/>
      <c r="E240" s="101"/>
      <c r="F240" s="101"/>
      <c r="G240" s="101"/>
      <c r="H240" s="101"/>
      <c r="I240" s="101"/>
      <c r="J240" s="101"/>
      <c r="K240" s="101"/>
      <c r="L240" s="164"/>
      <c r="M240" s="164"/>
      <c r="N240" s="164"/>
      <c r="O240" s="102"/>
      <c r="P240" s="101"/>
      <c r="Q240" s="101"/>
      <c r="R240" s="101"/>
      <c r="S240" s="101"/>
      <c r="T240" s="101"/>
      <c r="U240" s="101"/>
      <c r="V240" s="101"/>
      <c r="W240" s="101"/>
      <c r="X240" s="101"/>
      <c r="Y240" s="101"/>
      <c r="Z240" s="101"/>
    </row>
    <row r="241" spans="1:26" ht="22.5" customHeight="1" x14ac:dyDescent="0.3">
      <c r="A241" s="101"/>
      <c r="B241" s="101"/>
      <c r="C241" s="101"/>
      <c r="D241" s="101"/>
      <c r="E241" s="101"/>
      <c r="F241" s="101"/>
      <c r="G241" s="101"/>
      <c r="H241" s="101"/>
      <c r="I241" s="101"/>
      <c r="J241" s="101"/>
      <c r="K241" s="101"/>
      <c r="L241" s="164"/>
      <c r="M241" s="164"/>
      <c r="N241" s="164"/>
      <c r="O241" s="102"/>
      <c r="P241" s="101"/>
      <c r="Q241" s="101"/>
      <c r="R241" s="101"/>
      <c r="S241" s="101"/>
      <c r="T241" s="101"/>
      <c r="U241" s="101"/>
      <c r="V241" s="101"/>
      <c r="W241" s="101"/>
      <c r="X241" s="101"/>
      <c r="Y241" s="101"/>
      <c r="Z241" s="101"/>
    </row>
    <row r="242" spans="1:26" ht="22.5" customHeight="1" x14ac:dyDescent="0.3">
      <c r="A242" s="101"/>
      <c r="B242" s="101"/>
      <c r="C242" s="101"/>
      <c r="D242" s="101"/>
      <c r="E242" s="101"/>
      <c r="F242" s="101"/>
      <c r="G242" s="101"/>
      <c r="H242" s="101"/>
      <c r="I242" s="101"/>
      <c r="J242" s="101"/>
      <c r="K242" s="101"/>
      <c r="L242" s="164"/>
      <c r="M242" s="164"/>
      <c r="N242" s="164"/>
      <c r="O242" s="102"/>
      <c r="P242" s="101"/>
      <c r="Q242" s="101"/>
      <c r="R242" s="101"/>
      <c r="S242" s="101"/>
      <c r="T242" s="101"/>
      <c r="U242" s="101"/>
      <c r="V242" s="101"/>
      <c r="W242" s="101"/>
      <c r="X242" s="101"/>
      <c r="Y242" s="101"/>
      <c r="Z242" s="101"/>
    </row>
    <row r="243" spans="1:26" ht="22.5" customHeight="1" x14ac:dyDescent="0.3">
      <c r="A243" s="101"/>
      <c r="B243" s="101"/>
      <c r="C243" s="101"/>
      <c r="D243" s="101"/>
      <c r="E243" s="101"/>
      <c r="F243" s="101"/>
      <c r="G243" s="101"/>
      <c r="H243" s="101"/>
      <c r="I243" s="101"/>
      <c r="J243" s="101"/>
      <c r="K243" s="101"/>
      <c r="L243" s="164"/>
      <c r="M243" s="164"/>
      <c r="N243" s="164"/>
      <c r="O243" s="102"/>
      <c r="P243" s="101"/>
      <c r="Q243" s="101"/>
      <c r="R243" s="101"/>
      <c r="S243" s="101"/>
      <c r="T243" s="101"/>
      <c r="U243" s="101"/>
      <c r="V243" s="101"/>
      <c r="W243" s="101"/>
      <c r="X243" s="101"/>
      <c r="Y243" s="101"/>
      <c r="Z243" s="101"/>
    </row>
    <row r="244" spans="1:26" ht="22.5" customHeight="1" x14ac:dyDescent="0.3">
      <c r="A244" s="101"/>
      <c r="B244" s="101"/>
      <c r="C244" s="101"/>
      <c r="D244" s="101"/>
      <c r="E244" s="101"/>
      <c r="F244" s="101"/>
      <c r="G244" s="101"/>
      <c r="H244" s="101"/>
      <c r="I244" s="101"/>
      <c r="J244" s="101"/>
      <c r="K244" s="101"/>
      <c r="L244" s="164"/>
      <c r="M244" s="164"/>
      <c r="N244" s="164"/>
      <c r="O244" s="102"/>
      <c r="P244" s="101"/>
      <c r="Q244" s="101"/>
      <c r="R244" s="101"/>
      <c r="S244" s="101"/>
      <c r="T244" s="101"/>
      <c r="U244" s="101"/>
      <c r="V244" s="101"/>
      <c r="W244" s="101"/>
      <c r="X244" s="101"/>
      <c r="Y244" s="101"/>
      <c r="Z244" s="101"/>
    </row>
    <row r="245" spans="1:26" ht="22.5" customHeight="1" x14ac:dyDescent="0.3">
      <c r="A245" s="101"/>
      <c r="B245" s="101"/>
      <c r="C245" s="101"/>
      <c r="D245" s="101"/>
      <c r="E245" s="101"/>
      <c r="F245" s="101"/>
      <c r="G245" s="101"/>
      <c r="H245" s="101"/>
      <c r="I245" s="101"/>
      <c r="J245" s="101"/>
      <c r="K245" s="101"/>
      <c r="L245" s="164"/>
      <c r="M245" s="164"/>
      <c r="N245" s="164"/>
      <c r="O245" s="102"/>
      <c r="P245" s="101"/>
      <c r="Q245" s="101"/>
      <c r="R245" s="101"/>
      <c r="S245" s="101"/>
      <c r="T245" s="101"/>
      <c r="U245" s="101"/>
      <c r="V245" s="101"/>
      <c r="W245" s="101"/>
      <c r="X245" s="101"/>
      <c r="Y245" s="101"/>
      <c r="Z245" s="101"/>
    </row>
    <row r="246" spans="1:26" ht="22.5" customHeight="1" x14ac:dyDescent="0.3">
      <c r="A246" s="101"/>
      <c r="B246" s="101"/>
      <c r="C246" s="101"/>
      <c r="D246" s="101"/>
      <c r="E246" s="101"/>
      <c r="F246" s="101"/>
      <c r="G246" s="101"/>
      <c r="H246" s="101"/>
      <c r="I246" s="101"/>
      <c r="J246" s="101"/>
      <c r="K246" s="101"/>
      <c r="L246" s="164"/>
      <c r="M246" s="164"/>
      <c r="N246" s="164"/>
      <c r="O246" s="102"/>
      <c r="P246" s="101"/>
      <c r="Q246" s="101"/>
      <c r="R246" s="101"/>
      <c r="S246" s="101"/>
      <c r="T246" s="101"/>
      <c r="U246" s="101"/>
      <c r="V246" s="101"/>
      <c r="W246" s="101"/>
      <c r="X246" s="101"/>
      <c r="Y246" s="101"/>
      <c r="Z246" s="101"/>
    </row>
    <row r="247" spans="1:26" ht="22.5" customHeight="1" x14ac:dyDescent="0.3">
      <c r="A247" s="101"/>
      <c r="B247" s="101"/>
      <c r="C247" s="101"/>
      <c r="D247" s="101"/>
      <c r="E247" s="101"/>
      <c r="F247" s="101"/>
      <c r="G247" s="101"/>
      <c r="H247" s="101"/>
      <c r="I247" s="101"/>
      <c r="J247" s="101"/>
      <c r="K247" s="101"/>
      <c r="L247" s="164"/>
      <c r="M247" s="164"/>
      <c r="N247" s="164"/>
      <c r="O247" s="102"/>
      <c r="P247" s="101"/>
      <c r="Q247" s="101"/>
      <c r="R247" s="101"/>
      <c r="S247" s="101"/>
      <c r="T247" s="101"/>
      <c r="U247" s="101"/>
      <c r="V247" s="101"/>
      <c r="W247" s="101"/>
      <c r="X247" s="101"/>
      <c r="Y247" s="101"/>
      <c r="Z247" s="101"/>
    </row>
    <row r="248" spans="1:26" ht="22.5" customHeight="1" x14ac:dyDescent="0.3">
      <c r="A248" s="101"/>
      <c r="B248" s="101"/>
      <c r="C248" s="101"/>
      <c r="D248" s="101"/>
      <c r="E248" s="101"/>
      <c r="F248" s="101"/>
      <c r="G248" s="101"/>
      <c r="H248" s="101"/>
      <c r="I248" s="101"/>
      <c r="J248" s="101"/>
      <c r="K248" s="101"/>
      <c r="L248" s="164"/>
      <c r="M248" s="164"/>
      <c r="N248" s="164"/>
      <c r="O248" s="102"/>
      <c r="P248" s="101"/>
      <c r="Q248" s="101"/>
      <c r="R248" s="101"/>
      <c r="S248" s="101"/>
      <c r="T248" s="101"/>
      <c r="U248" s="101"/>
      <c r="V248" s="101"/>
      <c r="W248" s="101"/>
      <c r="X248" s="101"/>
      <c r="Y248" s="101"/>
      <c r="Z248" s="101"/>
    </row>
    <row r="249" spans="1:26" ht="22.5" customHeight="1" x14ac:dyDescent="0.3">
      <c r="A249" s="101"/>
      <c r="B249" s="101"/>
      <c r="C249" s="101"/>
      <c r="D249" s="101"/>
      <c r="E249" s="101"/>
      <c r="F249" s="101"/>
      <c r="G249" s="101"/>
      <c r="H249" s="101"/>
      <c r="I249" s="101"/>
      <c r="J249" s="101"/>
      <c r="K249" s="101"/>
      <c r="L249" s="164"/>
      <c r="M249" s="164"/>
      <c r="N249" s="164"/>
      <c r="O249" s="102"/>
      <c r="P249" s="101"/>
      <c r="Q249" s="101"/>
      <c r="R249" s="101"/>
      <c r="S249" s="101"/>
      <c r="T249" s="101"/>
      <c r="U249" s="101"/>
      <c r="V249" s="101"/>
      <c r="W249" s="101"/>
      <c r="X249" s="101"/>
      <c r="Y249" s="101"/>
      <c r="Z249" s="101"/>
    </row>
    <row r="250" spans="1:26" ht="22.5" customHeight="1" x14ac:dyDescent="0.3">
      <c r="A250" s="101"/>
      <c r="B250" s="101"/>
      <c r="C250" s="101"/>
      <c r="D250" s="101"/>
      <c r="E250" s="101"/>
      <c r="F250" s="101"/>
      <c r="G250" s="101"/>
      <c r="H250" s="101"/>
      <c r="I250" s="101"/>
      <c r="J250" s="101"/>
      <c r="K250" s="101"/>
      <c r="L250" s="164"/>
      <c r="M250" s="164"/>
      <c r="N250" s="164"/>
      <c r="O250" s="102"/>
      <c r="P250" s="101"/>
      <c r="Q250" s="101"/>
      <c r="R250" s="101"/>
      <c r="S250" s="101"/>
      <c r="T250" s="101"/>
      <c r="U250" s="101"/>
      <c r="V250" s="101"/>
      <c r="W250" s="101"/>
      <c r="X250" s="101"/>
      <c r="Y250" s="101"/>
      <c r="Z250" s="101"/>
    </row>
    <row r="251" spans="1:26" ht="22.5" customHeight="1" x14ac:dyDescent="0.3">
      <c r="A251" s="101"/>
      <c r="B251" s="101"/>
      <c r="C251" s="101"/>
      <c r="D251" s="101"/>
      <c r="E251" s="101"/>
      <c r="F251" s="101"/>
      <c r="G251" s="101"/>
      <c r="H251" s="101"/>
      <c r="I251" s="101"/>
      <c r="J251" s="101"/>
      <c r="K251" s="101"/>
      <c r="L251" s="164"/>
      <c r="M251" s="164"/>
      <c r="N251" s="164"/>
      <c r="O251" s="102"/>
      <c r="P251" s="101"/>
      <c r="Q251" s="101"/>
      <c r="R251" s="101"/>
      <c r="S251" s="101"/>
      <c r="T251" s="101"/>
      <c r="U251" s="101"/>
      <c r="V251" s="101"/>
      <c r="W251" s="101"/>
      <c r="X251" s="101"/>
      <c r="Y251" s="101"/>
      <c r="Z251" s="101"/>
    </row>
    <row r="252" spans="1:26" ht="22.5" customHeight="1" x14ac:dyDescent="0.3">
      <c r="A252" s="101"/>
      <c r="B252" s="101"/>
      <c r="C252" s="101"/>
      <c r="D252" s="101"/>
      <c r="E252" s="101"/>
      <c r="F252" s="101"/>
      <c r="G252" s="101"/>
      <c r="H252" s="101"/>
      <c r="I252" s="101"/>
      <c r="J252" s="101"/>
      <c r="K252" s="101"/>
      <c r="L252" s="164"/>
      <c r="M252" s="164"/>
      <c r="N252" s="164"/>
      <c r="O252" s="102"/>
      <c r="P252" s="101"/>
      <c r="Q252" s="101"/>
      <c r="R252" s="101"/>
      <c r="S252" s="101"/>
      <c r="T252" s="101"/>
      <c r="U252" s="101"/>
      <c r="V252" s="101"/>
      <c r="W252" s="101"/>
      <c r="X252" s="101"/>
      <c r="Y252" s="101"/>
      <c r="Z252" s="101"/>
    </row>
    <row r="253" spans="1:26" ht="22.5" customHeight="1" x14ac:dyDescent="0.3">
      <c r="A253" s="101"/>
      <c r="B253" s="101"/>
      <c r="C253" s="101"/>
      <c r="D253" s="101"/>
      <c r="E253" s="101"/>
      <c r="F253" s="101"/>
      <c r="G253" s="101"/>
      <c r="H253" s="101"/>
      <c r="I253" s="101"/>
      <c r="J253" s="101"/>
      <c r="K253" s="101"/>
      <c r="L253" s="164"/>
      <c r="M253" s="164"/>
      <c r="N253" s="164"/>
      <c r="O253" s="102"/>
      <c r="P253" s="101"/>
      <c r="Q253" s="101"/>
      <c r="R253" s="101"/>
      <c r="S253" s="101"/>
      <c r="T253" s="101"/>
      <c r="U253" s="101"/>
      <c r="V253" s="101"/>
      <c r="W253" s="101"/>
      <c r="X253" s="101"/>
      <c r="Y253" s="101"/>
      <c r="Z253" s="101"/>
    </row>
    <row r="254" spans="1:26" ht="22.5" customHeight="1" x14ac:dyDescent="0.3">
      <c r="A254" s="101"/>
      <c r="B254" s="101"/>
      <c r="C254" s="101"/>
      <c r="D254" s="101"/>
      <c r="E254" s="101"/>
      <c r="F254" s="101"/>
      <c r="G254" s="101"/>
      <c r="H254" s="101"/>
      <c r="I254" s="101"/>
      <c r="J254" s="101"/>
      <c r="K254" s="101"/>
      <c r="L254" s="164"/>
      <c r="M254" s="164"/>
      <c r="N254" s="164"/>
      <c r="O254" s="102"/>
      <c r="P254" s="101"/>
      <c r="Q254" s="101"/>
      <c r="R254" s="101"/>
      <c r="S254" s="101"/>
      <c r="T254" s="101"/>
      <c r="U254" s="101"/>
      <c r="V254" s="101"/>
      <c r="W254" s="101"/>
      <c r="X254" s="101"/>
      <c r="Y254" s="101"/>
      <c r="Z254" s="101"/>
    </row>
    <row r="255" spans="1:26" ht="22.5" customHeight="1" x14ac:dyDescent="0.3">
      <c r="A255" s="101"/>
      <c r="B255" s="101"/>
      <c r="C255" s="101"/>
      <c r="D255" s="101"/>
      <c r="E255" s="101"/>
      <c r="F255" s="101"/>
      <c r="G255" s="101"/>
      <c r="H255" s="101"/>
      <c r="I255" s="101"/>
      <c r="J255" s="101"/>
      <c r="K255" s="101"/>
      <c r="L255" s="164"/>
      <c r="M255" s="164"/>
      <c r="N255" s="164"/>
      <c r="O255" s="102"/>
      <c r="P255" s="101"/>
      <c r="Q255" s="101"/>
      <c r="R255" s="101"/>
      <c r="S255" s="101"/>
      <c r="T255" s="101"/>
      <c r="U255" s="101"/>
      <c r="V255" s="101"/>
      <c r="W255" s="101"/>
      <c r="X255" s="101"/>
      <c r="Y255" s="101"/>
      <c r="Z255" s="101"/>
    </row>
    <row r="256" spans="1:26" ht="22.5" customHeight="1" x14ac:dyDescent="0.3">
      <c r="A256" s="101"/>
      <c r="B256" s="101"/>
      <c r="C256" s="101"/>
      <c r="D256" s="101"/>
      <c r="E256" s="101"/>
      <c r="F256" s="101"/>
      <c r="G256" s="101"/>
      <c r="H256" s="101"/>
      <c r="I256" s="101"/>
      <c r="J256" s="101"/>
      <c r="K256" s="101"/>
      <c r="L256" s="164"/>
      <c r="M256" s="164"/>
      <c r="N256" s="164"/>
      <c r="O256" s="102"/>
      <c r="P256" s="101"/>
      <c r="Q256" s="101"/>
      <c r="R256" s="101"/>
      <c r="S256" s="101"/>
      <c r="T256" s="101"/>
      <c r="U256" s="101"/>
      <c r="V256" s="101"/>
      <c r="W256" s="101"/>
      <c r="X256" s="101"/>
      <c r="Y256" s="101"/>
      <c r="Z256" s="101"/>
    </row>
    <row r="257" spans="1:26" ht="22.5" customHeight="1" x14ac:dyDescent="0.3">
      <c r="A257" s="101"/>
      <c r="B257" s="101"/>
      <c r="C257" s="101"/>
      <c r="D257" s="101"/>
      <c r="E257" s="101"/>
      <c r="F257" s="101"/>
      <c r="G257" s="101"/>
      <c r="H257" s="101"/>
      <c r="I257" s="101"/>
      <c r="J257" s="101"/>
      <c r="K257" s="101"/>
      <c r="L257" s="164"/>
      <c r="M257" s="164"/>
      <c r="N257" s="164"/>
      <c r="O257" s="102"/>
      <c r="P257" s="101"/>
      <c r="Q257" s="101"/>
      <c r="R257" s="101"/>
      <c r="S257" s="101"/>
      <c r="T257" s="101"/>
      <c r="U257" s="101"/>
      <c r="V257" s="101"/>
      <c r="W257" s="101"/>
      <c r="X257" s="101"/>
      <c r="Y257" s="101"/>
      <c r="Z257" s="101"/>
    </row>
    <row r="258" spans="1:26" ht="22.5" customHeight="1" x14ac:dyDescent="0.3">
      <c r="A258" s="101"/>
      <c r="B258" s="101"/>
      <c r="C258" s="101"/>
      <c r="D258" s="101"/>
      <c r="E258" s="101"/>
      <c r="F258" s="101"/>
      <c r="G258" s="101"/>
      <c r="H258" s="101"/>
      <c r="I258" s="101"/>
      <c r="J258" s="101"/>
      <c r="K258" s="101"/>
      <c r="L258" s="164"/>
      <c r="M258" s="164"/>
      <c r="N258" s="164"/>
      <c r="O258" s="102"/>
      <c r="P258" s="101"/>
      <c r="Q258" s="101"/>
      <c r="R258" s="101"/>
      <c r="S258" s="101"/>
      <c r="T258" s="101"/>
      <c r="U258" s="101"/>
      <c r="V258" s="101"/>
      <c r="W258" s="101"/>
      <c r="X258" s="101"/>
      <c r="Y258" s="101"/>
      <c r="Z258" s="101"/>
    </row>
    <row r="259" spans="1:26" ht="22.5" customHeight="1" x14ac:dyDescent="0.3">
      <c r="A259" s="101"/>
      <c r="B259" s="101"/>
      <c r="C259" s="101"/>
      <c r="D259" s="101"/>
      <c r="E259" s="101"/>
      <c r="F259" s="101"/>
      <c r="G259" s="101"/>
      <c r="H259" s="101"/>
      <c r="I259" s="101"/>
      <c r="J259" s="101"/>
      <c r="K259" s="101"/>
      <c r="L259" s="164"/>
      <c r="M259" s="164"/>
      <c r="N259" s="164"/>
      <c r="O259" s="102"/>
      <c r="P259" s="101"/>
      <c r="Q259" s="101"/>
      <c r="R259" s="101"/>
      <c r="S259" s="101"/>
      <c r="T259" s="101"/>
      <c r="U259" s="101"/>
      <c r="V259" s="101"/>
      <c r="W259" s="101"/>
      <c r="X259" s="101"/>
      <c r="Y259" s="101"/>
      <c r="Z259" s="101"/>
    </row>
    <row r="260" spans="1:26" ht="22.5" customHeight="1" x14ac:dyDescent="0.3">
      <c r="A260" s="101"/>
      <c r="B260" s="101"/>
      <c r="C260" s="101"/>
      <c r="D260" s="101"/>
      <c r="E260" s="101"/>
      <c r="F260" s="101"/>
      <c r="G260" s="101"/>
      <c r="H260" s="101"/>
      <c r="I260" s="101"/>
      <c r="J260" s="101"/>
      <c r="K260" s="101"/>
      <c r="L260" s="164"/>
      <c r="M260" s="164"/>
      <c r="N260" s="164"/>
      <c r="O260" s="102"/>
      <c r="P260" s="101"/>
      <c r="Q260" s="101"/>
      <c r="R260" s="101"/>
      <c r="S260" s="101"/>
      <c r="T260" s="101"/>
      <c r="U260" s="101"/>
      <c r="V260" s="101"/>
      <c r="W260" s="101"/>
      <c r="X260" s="101"/>
      <c r="Y260" s="101"/>
      <c r="Z260" s="101"/>
    </row>
    <row r="261" spans="1:26" ht="22.5" customHeight="1" x14ac:dyDescent="0.3">
      <c r="A261" s="101"/>
      <c r="B261" s="101"/>
      <c r="C261" s="101"/>
      <c r="D261" s="101"/>
      <c r="E261" s="101"/>
      <c r="F261" s="101"/>
      <c r="G261" s="101"/>
      <c r="H261" s="101"/>
      <c r="I261" s="101"/>
      <c r="J261" s="101"/>
      <c r="K261" s="101"/>
      <c r="L261" s="164"/>
      <c r="M261" s="164"/>
      <c r="N261" s="164"/>
      <c r="O261" s="102"/>
      <c r="P261" s="101"/>
      <c r="Q261" s="101"/>
      <c r="R261" s="101"/>
      <c r="S261" s="101"/>
      <c r="T261" s="101"/>
      <c r="U261" s="101"/>
      <c r="V261" s="101"/>
      <c r="W261" s="101"/>
      <c r="X261" s="101"/>
      <c r="Y261" s="101"/>
      <c r="Z261" s="101"/>
    </row>
    <row r="262" spans="1:26" ht="22.5" customHeight="1" x14ac:dyDescent="0.3">
      <c r="A262" s="101"/>
      <c r="B262" s="101"/>
      <c r="C262" s="101"/>
      <c r="D262" s="101"/>
      <c r="E262" s="101"/>
      <c r="F262" s="101"/>
      <c r="G262" s="101"/>
      <c r="H262" s="101"/>
      <c r="I262" s="101"/>
      <c r="J262" s="101"/>
      <c r="K262" s="101"/>
      <c r="L262" s="164"/>
      <c r="M262" s="164"/>
      <c r="N262" s="164"/>
      <c r="O262" s="102"/>
      <c r="P262" s="101"/>
      <c r="Q262" s="101"/>
      <c r="R262" s="101"/>
      <c r="S262" s="101"/>
      <c r="T262" s="101"/>
      <c r="U262" s="101"/>
      <c r="V262" s="101"/>
      <c r="W262" s="101"/>
      <c r="X262" s="101"/>
      <c r="Y262" s="101"/>
      <c r="Z262" s="101"/>
    </row>
    <row r="263" spans="1:26" ht="22.5" customHeight="1" x14ac:dyDescent="0.3">
      <c r="A263" s="101"/>
      <c r="B263" s="101"/>
      <c r="C263" s="101"/>
      <c r="D263" s="101"/>
      <c r="E263" s="101"/>
      <c r="F263" s="101"/>
      <c r="G263" s="101"/>
      <c r="H263" s="101"/>
      <c r="I263" s="101"/>
      <c r="J263" s="101"/>
      <c r="K263" s="101"/>
      <c r="L263" s="164"/>
      <c r="M263" s="164"/>
      <c r="N263" s="164"/>
      <c r="O263" s="102"/>
      <c r="P263" s="101"/>
      <c r="Q263" s="101"/>
      <c r="R263" s="101"/>
      <c r="S263" s="101"/>
      <c r="T263" s="101"/>
      <c r="U263" s="101"/>
      <c r="V263" s="101"/>
      <c r="W263" s="101"/>
      <c r="X263" s="101"/>
      <c r="Y263" s="101"/>
      <c r="Z263" s="101"/>
    </row>
    <row r="264" spans="1:26" ht="22.5" customHeight="1" x14ac:dyDescent="0.3">
      <c r="A264" s="101"/>
      <c r="B264" s="101"/>
      <c r="C264" s="101"/>
      <c r="D264" s="101"/>
      <c r="E264" s="101"/>
      <c r="F264" s="101"/>
      <c r="G264" s="101"/>
      <c r="H264" s="101"/>
      <c r="I264" s="101"/>
      <c r="J264" s="101"/>
      <c r="K264" s="101"/>
      <c r="L264" s="164"/>
      <c r="M264" s="164"/>
      <c r="N264" s="164"/>
      <c r="O264" s="102"/>
      <c r="P264" s="101"/>
      <c r="Q264" s="101"/>
      <c r="R264" s="101"/>
      <c r="S264" s="101"/>
      <c r="T264" s="101"/>
      <c r="U264" s="101"/>
      <c r="V264" s="101"/>
      <c r="W264" s="101"/>
      <c r="X264" s="101"/>
      <c r="Y264" s="101"/>
      <c r="Z264" s="101"/>
    </row>
    <row r="265" spans="1:26" ht="22.5" customHeight="1" x14ac:dyDescent="0.3">
      <c r="A265" s="101"/>
      <c r="B265" s="101"/>
      <c r="C265" s="101"/>
      <c r="D265" s="101"/>
      <c r="E265" s="101"/>
      <c r="F265" s="101"/>
      <c r="G265" s="101"/>
      <c r="H265" s="101"/>
      <c r="I265" s="101"/>
      <c r="J265" s="101"/>
      <c r="K265" s="101"/>
      <c r="L265" s="164"/>
      <c r="M265" s="164"/>
      <c r="N265" s="164"/>
      <c r="O265" s="102"/>
      <c r="P265" s="101"/>
      <c r="Q265" s="101"/>
      <c r="R265" s="101"/>
      <c r="S265" s="101"/>
      <c r="T265" s="101"/>
      <c r="U265" s="101"/>
      <c r="V265" s="101"/>
      <c r="W265" s="101"/>
      <c r="X265" s="101"/>
      <c r="Y265" s="101"/>
      <c r="Z265" s="101"/>
    </row>
    <row r="266" spans="1:26" ht="22.5" customHeight="1" x14ac:dyDescent="0.3">
      <c r="A266" s="101"/>
      <c r="B266" s="101"/>
      <c r="C266" s="101"/>
      <c r="D266" s="101"/>
      <c r="E266" s="101"/>
      <c r="F266" s="101"/>
      <c r="G266" s="101"/>
      <c r="H266" s="101"/>
      <c r="I266" s="101"/>
      <c r="J266" s="101"/>
      <c r="K266" s="101"/>
      <c r="L266" s="164"/>
      <c r="M266" s="164"/>
      <c r="N266" s="164"/>
      <c r="O266" s="102"/>
      <c r="P266" s="101"/>
      <c r="Q266" s="101"/>
      <c r="R266" s="101"/>
      <c r="S266" s="101"/>
      <c r="T266" s="101"/>
      <c r="U266" s="101"/>
      <c r="V266" s="101"/>
      <c r="W266" s="101"/>
      <c r="X266" s="101"/>
      <c r="Y266" s="101"/>
      <c r="Z266" s="101"/>
    </row>
    <row r="267" spans="1:26" ht="22.5" customHeight="1" x14ac:dyDescent="0.3">
      <c r="A267" s="101"/>
      <c r="B267" s="101"/>
      <c r="C267" s="101"/>
      <c r="D267" s="101"/>
      <c r="E267" s="101"/>
      <c r="F267" s="101"/>
      <c r="G267" s="101"/>
      <c r="H267" s="101"/>
      <c r="I267" s="101"/>
      <c r="J267" s="101"/>
      <c r="K267" s="101"/>
      <c r="L267" s="164"/>
      <c r="M267" s="164"/>
      <c r="N267" s="164"/>
      <c r="O267" s="102"/>
      <c r="P267" s="101"/>
      <c r="Q267" s="101"/>
      <c r="R267" s="101"/>
      <c r="S267" s="101"/>
      <c r="T267" s="101"/>
      <c r="U267" s="101"/>
      <c r="V267" s="101"/>
      <c r="W267" s="101"/>
      <c r="X267" s="101"/>
      <c r="Y267" s="101"/>
      <c r="Z267" s="101"/>
    </row>
    <row r="268" spans="1:26" ht="22.5" customHeight="1" x14ac:dyDescent="0.3">
      <c r="A268" s="101"/>
      <c r="B268" s="101"/>
      <c r="C268" s="101"/>
      <c r="D268" s="101"/>
      <c r="E268" s="101"/>
      <c r="F268" s="101"/>
      <c r="G268" s="101"/>
      <c r="H268" s="101"/>
      <c r="I268" s="101"/>
      <c r="J268" s="101"/>
      <c r="K268" s="101"/>
      <c r="L268" s="164"/>
      <c r="M268" s="164"/>
      <c r="N268" s="164"/>
      <c r="O268" s="102"/>
      <c r="P268" s="101"/>
      <c r="Q268" s="101"/>
      <c r="R268" s="101"/>
      <c r="S268" s="101"/>
      <c r="T268" s="101"/>
      <c r="U268" s="101"/>
      <c r="V268" s="101"/>
      <c r="W268" s="101"/>
      <c r="X268" s="101"/>
      <c r="Y268" s="101"/>
      <c r="Z268" s="101"/>
    </row>
    <row r="269" spans="1:26" ht="22.5" customHeight="1" x14ac:dyDescent="0.3">
      <c r="A269" s="101"/>
      <c r="B269" s="101"/>
      <c r="C269" s="101"/>
      <c r="D269" s="101"/>
      <c r="E269" s="101"/>
      <c r="F269" s="101"/>
      <c r="G269" s="101"/>
      <c r="H269" s="101"/>
      <c r="I269" s="101"/>
      <c r="J269" s="101"/>
      <c r="K269" s="101"/>
      <c r="L269" s="164"/>
      <c r="M269" s="164"/>
      <c r="N269" s="164"/>
      <c r="O269" s="102"/>
      <c r="P269" s="101"/>
      <c r="Q269" s="101"/>
      <c r="R269" s="101"/>
      <c r="S269" s="101"/>
      <c r="T269" s="101"/>
      <c r="U269" s="101"/>
      <c r="V269" s="101"/>
      <c r="W269" s="101"/>
      <c r="X269" s="101"/>
      <c r="Y269" s="101"/>
      <c r="Z269" s="101"/>
    </row>
    <row r="270" spans="1:26" ht="22.5" customHeight="1" x14ac:dyDescent="0.3">
      <c r="A270" s="101"/>
      <c r="B270" s="101"/>
      <c r="C270" s="101"/>
      <c r="D270" s="101"/>
      <c r="E270" s="101"/>
      <c r="F270" s="101"/>
      <c r="G270" s="101"/>
      <c r="H270" s="101"/>
      <c r="I270" s="101"/>
      <c r="J270" s="101"/>
      <c r="K270" s="101"/>
      <c r="L270" s="164"/>
      <c r="M270" s="164"/>
      <c r="N270" s="164"/>
      <c r="O270" s="102"/>
      <c r="P270" s="101"/>
      <c r="Q270" s="101"/>
      <c r="R270" s="101"/>
      <c r="S270" s="101"/>
      <c r="T270" s="101"/>
      <c r="U270" s="101"/>
      <c r="V270" s="101"/>
      <c r="W270" s="101"/>
      <c r="X270" s="101"/>
      <c r="Y270" s="101"/>
      <c r="Z270" s="101"/>
    </row>
    <row r="271" spans="1:26" ht="22.5" customHeight="1" x14ac:dyDescent="0.3">
      <c r="A271" s="101"/>
      <c r="B271" s="101"/>
      <c r="C271" s="101"/>
      <c r="D271" s="101"/>
      <c r="E271" s="101"/>
      <c r="F271" s="101"/>
      <c r="G271" s="101"/>
      <c r="H271" s="101"/>
      <c r="I271" s="101"/>
      <c r="J271" s="101"/>
      <c r="K271" s="101"/>
      <c r="L271" s="164"/>
      <c r="M271" s="164"/>
      <c r="N271" s="164"/>
      <c r="O271" s="102"/>
      <c r="P271" s="101"/>
      <c r="Q271" s="101"/>
      <c r="R271" s="101"/>
      <c r="S271" s="101"/>
      <c r="T271" s="101"/>
      <c r="U271" s="101"/>
      <c r="V271" s="101"/>
      <c r="W271" s="101"/>
      <c r="X271" s="101"/>
      <c r="Y271" s="101"/>
      <c r="Z271" s="101"/>
    </row>
    <row r="272" spans="1:26" ht="22.5" customHeight="1" x14ac:dyDescent="0.3">
      <c r="A272" s="101"/>
      <c r="B272" s="101"/>
      <c r="C272" s="101"/>
      <c r="D272" s="101"/>
      <c r="E272" s="101"/>
      <c r="F272" s="101"/>
      <c r="G272" s="101"/>
      <c r="H272" s="101"/>
      <c r="I272" s="101"/>
      <c r="J272" s="101"/>
      <c r="K272" s="101"/>
      <c r="L272" s="164"/>
      <c r="M272" s="164"/>
      <c r="N272" s="164"/>
      <c r="O272" s="102"/>
      <c r="P272" s="101"/>
      <c r="Q272" s="101"/>
      <c r="R272" s="101"/>
      <c r="S272" s="101"/>
      <c r="T272" s="101"/>
      <c r="U272" s="101"/>
      <c r="V272" s="101"/>
      <c r="W272" s="101"/>
      <c r="X272" s="101"/>
      <c r="Y272" s="101"/>
      <c r="Z272" s="101"/>
    </row>
    <row r="273" spans="1:26" ht="22.5" customHeight="1" x14ac:dyDescent="0.3">
      <c r="A273" s="101"/>
      <c r="B273" s="101"/>
      <c r="C273" s="101"/>
      <c r="D273" s="101"/>
      <c r="E273" s="101"/>
      <c r="F273" s="101"/>
      <c r="G273" s="101"/>
      <c r="H273" s="101"/>
      <c r="I273" s="101"/>
      <c r="J273" s="101"/>
      <c r="K273" s="101"/>
      <c r="L273" s="164"/>
      <c r="M273" s="164"/>
      <c r="N273" s="164"/>
      <c r="O273" s="102"/>
      <c r="P273" s="101"/>
      <c r="Q273" s="101"/>
      <c r="R273" s="101"/>
      <c r="S273" s="101"/>
      <c r="T273" s="101"/>
      <c r="U273" s="101"/>
      <c r="V273" s="101"/>
      <c r="W273" s="101"/>
      <c r="X273" s="101"/>
      <c r="Y273" s="101"/>
      <c r="Z273" s="101"/>
    </row>
    <row r="274" spans="1:26" ht="22.5" customHeight="1" x14ac:dyDescent="0.3">
      <c r="A274" s="101"/>
      <c r="B274" s="101"/>
      <c r="C274" s="101"/>
      <c r="D274" s="101"/>
      <c r="E274" s="101"/>
      <c r="F274" s="101"/>
      <c r="G274" s="101"/>
      <c r="H274" s="101"/>
      <c r="I274" s="101"/>
      <c r="J274" s="101"/>
      <c r="K274" s="101"/>
      <c r="L274" s="164"/>
      <c r="M274" s="164"/>
      <c r="N274" s="164"/>
      <c r="O274" s="102"/>
      <c r="P274" s="101"/>
      <c r="Q274" s="101"/>
      <c r="R274" s="101"/>
      <c r="S274" s="101"/>
      <c r="T274" s="101"/>
      <c r="U274" s="101"/>
      <c r="V274" s="101"/>
      <c r="W274" s="101"/>
      <c r="X274" s="101"/>
      <c r="Y274" s="101"/>
      <c r="Z274" s="101"/>
    </row>
    <row r="275" spans="1:26" ht="22.5" customHeight="1" x14ac:dyDescent="0.3">
      <c r="A275" s="101"/>
      <c r="B275" s="101"/>
      <c r="C275" s="101"/>
      <c r="D275" s="101"/>
      <c r="E275" s="101"/>
      <c r="F275" s="101"/>
      <c r="G275" s="101"/>
      <c r="H275" s="101"/>
      <c r="I275" s="101"/>
      <c r="J275" s="101"/>
      <c r="K275" s="101"/>
      <c r="L275" s="164"/>
      <c r="M275" s="164"/>
      <c r="N275" s="164"/>
      <c r="O275" s="102"/>
      <c r="P275" s="101"/>
      <c r="Q275" s="101"/>
      <c r="R275" s="101"/>
      <c r="S275" s="101"/>
      <c r="T275" s="101"/>
      <c r="U275" s="101"/>
      <c r="V275" s="101"/>
      <c r="W275" s="101"/>
      <c r="X275" s="101"/>
      <c r="Y275" s="101"/>
      <c r="Z275" s="101"/>
    </row>
    <row r="276" spans="1:26" ht="22.5" customHeight="1" x14ac:dyDescent="0.3">
      <c r="A276" s="101"/>
      <c r="B276" s="101"/>
      <c r="C276" s="101"/>
      <c r="D276" s="101"/>
      <c r="E276" s="101"/>
      <c r="F276" s="101"/>
      <c r="G276" s="101"/>
      <c r="H276" s="101"/>
      <c r="I276" s="101"/>
      <c r="J276" s="101"/>
      <c r="K276" s="101"/>
      <c r="L276" s="164"/>
      <c r="M276" s="164"/>
      <c r="N276" s="164"/>
      <c r="O276" s="102"/>
      <c r="P276" s="101"/>
      <c r="Q276" s="101"/>
      <c r="R276" s="101"/>
      <c r="S276" s="101"/>
      <c r="T276" s="101"/>
      <c r="U276" s="101"/>
      <c r="V276" s="101"/>
      <c r="W276" s="101"/>
      <c r="X276" s="101"/>
      <c r="Y276" s="101"/>
      <c r="Z276" s="101"/>
    </row>
    <row r="277" spans="1:26" ht="22.5" customHeight="1" x14ac:dyDescent="0.3">
      <c r="A277" s="101"/>
      <c r="B277" s="101"/>
      <c r="C277" s="101"/>
      <c r="D277" s="101"/>
      <c r="E277" s="101"/>
      <c r="F277" s="101"/>
      <c r="G277" s="101"/>
      <c r="H277" s="101"/>
      <c r="I277" s="101"/>
      <c r="J277" s="101"/>
      <c r="K277" s="101"/>
      <c r="L277" s="164"/>
      <c r="M277" s="164"/>
      <c r="N277" s="164"/>
      <c r="O277" s="102"/>
      <c r="P277" s="101"/>
      <c r="Q277" s="101"/>
      <c r="R277" s="101"/>
      <c r="S277" s="101"/>
      <c r="T277" s="101"/>
      <c r="U277" s="101"/>
      <c r="V277" s="101"/>
      <c r="W277" s="101"/>
      <c r="X277" s="101"/>
      <c r="Y277" s="101"/>
      <c r="Z277" s="101"/>
    </row>
    <row r="278" spans="1:26" ht="22.5" customHeight="1" x14ac:dyDescent="0.3">
      <c r="A278" s="101"/>
      <c r="B278" s="101"/>
      <c r="C278" s="101"/>
      <c r="D278" s="101"/>
      <c r="E278" s="101"/>
      <c r="F278" s="101"/>
      <c r="G278" s="101"/>
      <c r="H278" s="101"/>
      <c r="I278" s="101"/>
      <c r="J278" s="101"/>
      <c r="K278" s="101"/>
      <c r="L278" s="164"/>
      <c r="M278" s="164"/>
      <c r="N278" s="164"/>
      <c r="O278" s="102"/>
      <c r="P278" s="101"/>
      <c r="Q278" s="101"/>
      <c r="R278" s="101"/>
      <c r="S278" s="101"/>
      <c r="T278" s="101"/>
      <c r="U278" s="101"/>
      <c r="V278" s="101"/>
      <c r="W278" s="101"/>
      <c r="X278" s="101"/>
      <c r="Y278" s="101"/>
      <c r="Z278" s="101"/>
    </row>
    <row r="279" spans="1:26" ht="22.5" customHeight="1" x14ac:dyDescent="0.3">
      <c r="A279" s="101"/>
      <c r="B279" s="101"/>
      <c r="C279" s="101"/>
      <c r="D279" s="101"/>
      <c r="E279" s="101"/>
      <c r="F279" s="101"/>
      <c r="G279" s="101"/>
      <c r="H279" s="101"/>
      <c r="I279" s="101"/>
      <c r="J279" s="101"/>
      <c r="K279" s="101"/>
      <c r="L279" s="164"/>
      <c r="M279" s="164"/>
      <c r="N279" s="164"/>
      <c r="O279" s="102"/>
      <c r="P279" s="101"/>
      <c r="Q279" s="101"/>
      <c r="R279" s="101"/>
      <c r="S279" s="101"/>
      <c r="T279" s="101"/>
      <c r="U279" s="101"/>
      <c r="V279" s="101"/>
      <c r="W279" s="101"/>
      <c r="X279" s="101"/>
      <c r="Y279" s="101"/>
      <c r="Z279" s="101"/>
    </row>
    <row r="280" spans="1:26" ht="22.5" customHeight="1" x14ac:dyDescent="0.3">
      <c r="A280" s="101"/>
      <c r="B280" s="101"/>
      <c r="C280" s="101"/>
      <c r="D280" s="101"/>
      <c r="E280" s="101"/>
      <c r="F280" s="101"/>
      <c r="G280" s="101"/>
      <c r="H280" s="101"/>
      <c r="I280" s="101"/>
      <c r="J280" s="101"/>
      <c r="K280" s="101"/>
      <c r="L280" s="164"/>
      <c r="M280" s="164"/>
      <c r="N280" s="164"/>
      <c r="O280" s="102"/>
      <c r="P280" s="101"/>
      <c r="Q280" s="101"/>
      <c r="R280" s="101"/>
      <c r="S280" s="101"/>
      <c r="T280" s="101"/>
      <c r="U280" s="101"/>
      <c r="V280" s="101"/>
      <c r="W280" s="101"/>
      <c r="X280" s="101"/>
      <c r="Y280" s="101"/>
      <c r="Z280" s="101"/>
    </row>
    <row r="281" spans="1:26" ht="22.5" customHeight="1" x14ac:dyDescent="0.3">
      <c r="A281" s="101"/>
      <c r="B281" s="101"/>
      <c r="C281" s="101"/>
      <c r="D281" s="101"/>
      <c r="E281" s="101"/>
      <c r="F281" s="101"/>
      <c r="G281" s="101"/>
      <c r="H281" s="101"/>
      <c r="I281" s="101"/>
      <c r="J281" s="101"/>
      <c r="K281" s="101"/>
      <c r="L281" s="164"/>
      <c r="M281" s="164"/>
      <c r="N281" s="164"/>
      <c r="O281" s="102"/>
      <c r="P281" s="101"/>
      <c r="Q281" s="101"/>
      <c r="R281" s="101"/>
      <c r="S281" s="101"/>
      <c r="T281" s="101"/>
      <c r="U281" s="101"/>
      <c r="V281" s="101"/>
      <c r="W281" s="101"/>
      <c r="X281" s="101"/>
      <c r="Y281" s="101"/>
      <c r="Z281" s="101"/>
    </row>
    <row r="282" spans="1:26" ht="22.5" customHeight="1" x14ac:dyDescent="0.3">
      <c r="A282" s="101"/>
      <c r="B282" s="101"/>
      <c r="C282" s="101"/>
      <c r="D282" s="101"/>
      <c r="E282" s="101"/>
      <c r="F282" s="101"/>
      <c r="G282" s="101"/>
      <c r="H282" s="101"/>
      <c r="I282" s="101"/>
      <c r="J282" s="101"/>
      <c r="K282" s="101"/>
      <c r="L282" s="164"/>
      <c r="M282" s="164"/>
      <c r="N282" s="164"/>
      <c r="O282" s="102"/>
      <c r="P282" s="101"/>
      <c r="Q282" s="101"/>
      <c r="R282" s="101"/>
      <c r="S282" s="101"/>
      <c r="T282" s="101"/>
      <c r="U282" s="101"/>
      <c r="V282" s="101"/>
      <c r="W282" s="101"/>
      <c r="X282" s="101"/>
      <c r="Y282" s="101"/>
      <c r="Z282" s="101"/>
    </row>
    <row r="283" spans="1:26" ht="22.5" customHeight="1" x14ac:dyDescent="0.3">
      <c r="A283" s="101"/>
      <c r="B283" s="101"/>
      <c r="C283" s="101"/>
      <c r="D283" s="101"/>
      <c r="E283" s="101"/>
      <c r="F283" s="101"/>
      <c r="G283" s="101"/>
      <c r="H283" s="101"/>
      <c r="I283" s="101"/>
      <c r="J283" s="101"/>
      <c r="K283" s="101"/>
      <c r="L283" s="164"/>
      <c r="M283" s="164"/>
      <c r="N283" s="164"/>
      <c r="O283" s="102"/>
      <c r="P283" s="101"/>
      <c r="Q283" s="101"/>
      <c r="R283" s="101"/>
      <c r="S283" s="101"/>
      <c r="T283" s="101"/>
      <c r="U283" s="101"/>
      <c r="V283" s="101"/>
      <c r="W283" s="101"/>
      <c r="X283" s="101"/>
      <c r="Y283" s="101"/>
      <c r="Z283" s="101"/>
    </row>
    <row r="284" spans="1:26" ht="22.5" customHeight="1" x14ac:dyDescent="0.3">
      <c r="A284" s="101"/>
      <c r="B284" s="101"/>
      <c r="C284" s="101"/>
      <c r="D284" s="101"/>
      <c r="E284" s="101"/>
      <c r="F284" s="101"/>
      <c r="G284" s="101"/>
      <c r="H284" s="101"/>
      <c r="I284" s="101"/>
      <c r="J284" s="101"/>
      <c r="K284" s="101"/>
      <c r="L284" s="164"/>
      <c r="M284" s="164"/>
      <c r="N284" s="164"/>
      <c r="O284" s="102"/>
      <c r="P284" s="101"/>
      <c r="Q284" s="101"/>
      <c r="R284" s="101"/>
      <c r="S284" s="101"/>
      <c r="T284" s="101"/>
      <c r="U284" s="101"/>
      <c r="V284" s="101"/>
      <c r="W284" s="101"/>
      <c r="X284" s="101"/>
      <c r="Y284" s="101"/>
      <c r="Z284" s="101"/>
    </row>
    <row r="285" spans="1:26" ht="22.5" customHeight="1" x14ac:dyDescent="0.3">
      <c r="A285" s="101"/>
      <c r="B285" s="101"/>
      <c r="C285" s="101"/>
      <c r="D285" s="101"/>
      <c r="E285" s="101"/>
      <c r="F285" s="101"/>
      <c r="G285" s="101"/>
      <c r="H285" s="101"/>
      <c r="I285" s="101"/>
      <c r="J285" s="101"/>
      <c r="K285" s="101"/>
      <c r="L285" s="164"/>
      <c r="M285" s="164"/>
      <c r="N285" s="164"/>
      <c r="O285" s="102"/>
      <c r="P285" s="101"/>
      <c r="Q285" s="101"/>
      <c r="R285" s="101"/>
      <c r="S285" s="101"/>
      <c r="T285" s="101"/>
      <c r="U285" s="101"/>
      <c r="V285" s="101"/>
      <c r="W285" s="101"/>
      <c r="X285" s="101"/>
      <c r="Y285" s="101"/>
      <c r="Z285" s="101"/>
    </row>
    <row r="286" spans="1:26" ht="22.5" customHeight="1" x14ac:dyDescent="0.3">
      <c r="A286" s="101"/>
      <c r="B286" s="101"/>
      <c r="C286" s="101"/>
      <c r="D286" s="101"/>
      <c r="E286" s="101"/>
      <c r="F286" s="101"/>
      <c r="G286" s="101"/>
      <c r="H286" s="101"/>
      <c r="I286" s="101"/>
      <c r="J286" s="101"/>
      <c r="K286" s="101"/>
      <c r="L286" s="164"/>
      <c r="M286" s="164"/>
      <c r="N286" s="164"/>
      <c r="O286" s="102"/>
      <c r="P286" s="101"/>
      <c r="Q286" s="101"/>
      <c r="R286" s="101"/>
      <c r="S286" s="101"/>
      <c r="T286" s="101"/>
      <c r="U286" s="101"/>
      <c r="V286" s="101"/>
      <c r="W286" s="101"/>
      <c r="X286" s="101"/>
      <c r="Y286" s="101"/>
      <c r="Z286" s="101"/>
    </row>
    <row r="287" spans="1:26" ht="22.5" customHeight="1" x14ac:dyDescent="0.3">
      <c r="A287" s="101"/>
      <c r="B287" s="101"/>
      <c r="C287" s="101"/>
      <c r="D287" s="101"/>
      <c r="E287" s="101"/>
      <c r="F287" s="101"/>
      <c r="G287" s="101"/>
      <c r="H287" s="101"/>
      <c r="I287" s="101"/>
      <c r="J287" s="101"/>
      <c r="K287" s="101"/>
      <c r="L287" s="164"/>
      <c r="M287" s="164"/>
      <c r="N287" s="164"/>
      <c r="O287" s="102"/>
      <c r="P287" s="101"/>
      <c r="Q287" s="101"/>
      <c r="R287" s="101"/>
      <c r="S287" s="101"/>
      <c r="T287" s="101"/>
      <c r="U287" s="101"/>
      <c r="V287" s="101"/>
      <c r="W287" s="101"/>
      <c r="X287" s="101"/>
      <c r="Y287" s="101"/>
      <c r="Z287" s="101"/>
    </row>
    <row r="288" spans="1:26" ht="22.5" customHeight="1" x14ac:dyDescent="0.3">
      <c r="A288" s="101"/>
      <c r="B288" s="101"/>
      <c r="C288" s="101"/>
      <c r="D288" s="101"/>
      <c r="E288" s="101"/>
      <c r="F288" s="101"/>
      <c r="G288" s="101"/>
      <c r="H288" s="101"/>
      <c r="I288" s="101"/>
      <c r="J288" s="101"/>
      <c r="K288" s="101"/>
      <c r="L288" s="164"/>
      <c r="M288" s="164"/>
      <c r="N288" s="164"/>
      <c r="O288" s="102"/>
      <c r="P288" s="101"/>
      <c r="Q288" s="101"/>
      <c r="R288" s="101"/>
      <c r="S288" s="101"/>
      <c r="T288" s="101"/>
      <c r="U288" s="101"/>
      <c r="V288" s="101"/>
      <c r="W288" s="101"/>
      <c r="X288" s="101"/>
      <c r="Y288" s="101"/>
      <c r="Z288" s="101"/>
    </row>
    <row r="289" spans="1:26" ht="22.5" customHeight="1" x14ac:dyDescent="0.3">
      <c r="A289" s="101"/>
      <c r="B289" s="101"/>
      <c r="C289" s="101"/>
      <c r="D289" s="101"/>
      <c r="E289" s="101"/>
      <c r="F289" s="101"/>
      <c r="G289" s="101"/>
      <c r="H289" s="101"/>
      <c r="I289" s="101"/>
      <c r="J289" s="101"/>
      <c r="K289" s="101"/>
      <c r="L289" s="164"/>
      <c r="M289" s="164"/>
      <c r="N289" s="164"/>
      <c r="O289" s="102"/>
      <c r="P289" s="101"/>
      <c r="Q289" s="101"/>
      <c r="R289" s="101"/>
      <c r="S289" s="101"/>
      <c r="T289" s="101"/>
      <c r="U289" s="101"/>
      <c r="V289" s="101"/>
      <c r="W289" s="101"/>
      <c r="X289" s="101"/>
      <c r="Y289" s="101"/>
      <c r="Z289" s="101"/>
    </row>
    <row r="290" spans="1:26" ht="22.5" customHeight="1" x14ac:dyDescent="0.3">
      <c r="A290" s="101"/>
      <c r="B290" s="101"/>
      <c r="C290" s="101"/>
      <c r="D290" s="101"/>
      <c r="E290" s="101"/>
      <c r="F290" s="101"/>
      <c r="G290" s="101"/>
      <c r="H290" s="101"/>
      <c r="I290" s="101"/>
      <c r="J290" s="101"/>
      <c r="K290" s="101"/>
      <c r="L290" s="164"/>
      <c r="M290" s="164"/>
      <c r="N290" s="164"/>
      <c r="O290" s="102"/>
      <c r="P290" s="101"/>
      <c r="Q290" s="101"/>
      <c r="R290" s="101"/>
      <c r="S290" s="101"/>
      <c r="T290" s="101"/>
      <c r="U290" s="101"/>
      <c r="V290" s="101"/>
      <c r="W290" s="101"/>
      <c r="X290" s="101"/>
      <c r="Y290" s="101"/>
      <c r="Z290" s="101"/>
    </row>
    <row r="291" spans="1:26" ht="22.5" customHeight="1" x14ac:dyDescent="0.3">
      <c r="A291" s="101"/>
      <c r="B291" s="101"/>
      <c r="C291" s="101"/>
      <c r="D291" s="101"/>
      <c r="E291" s="101"/>
      <c r="F291" s="101"/>
      <c r="G291" s="101"/>
      <c r="H291" s="101"/>
      <c r="I291" s="101"/>
      <c r="J291" s="101"/>
      <c r="K291" s="101"/>
      <c r="L291" s="164"/>
      <c r="M291" s="164"/>
      <c r="N291" s="164"/>
      <c r="O291" s="102"/>
      <c r="P291" s="101"/>
      <c r="Q291" s="101"/>
      <c r="R291" s="101"/>
      <c r="S291" s="101"/>
      <c r="T291" s="101"/>
      <c r="U291" s="101"/>
      <c r="V291" s="101"/>
      <c r="W291" s="101"/>
      <c r="X291" s="101"/>
      <c r="Y291" s="101"/>
      <c r="Z291" s="101"/>
    </row>
    <row r="292" spans="1:26" ht="22.5" customHeight="1" x14ac:dyDescent="0.3">
      <c r="A292" s="101"/>
      <c r="B292" s="101"/>
      <c r="C292" s="101"/>
      <c r="D292" s="101"/>
      <c r="E292" s="101"/>
      <c r="F292" s="101"/>
      <c r="G292" s="101"/>
      <c r="H292" s="101"/>
      <c r="I292" s="101"/>
      <c r="J292" s="101"/>
      <c r="K292" s="101"/>
      <c r="L292" s="164"/>
      <c r="M292" s="164"/>
      <c r="N292" s="164"/>
      <c r="O292" s="102"/>
      <c r="P292" s="101"/>
      <c r="Q292" s="101"/>
      <c r="R292" s="101"/>
      <c r="S292" s="101"/>
      <c r="T292" s="101"/>
      <c r="U292" s="101"/>
      <c r="V292" s="101"/>
      <c r="W292" s="101"/>
      <c r="X292" s="101"/>
      <c r="Y292" s="101"/>
      <c r="Z292" s="101"/>
    </row>
    <row r="293" spans="1:26" ht="22.5" customHeight="1" x14ac:dyDescent="0.3">
      <c r="A293" s="101"/>
      <c r="B293" s="101"/>
      <c r="C293" s="101"/>
      <c r="D293" s="101"/>
      <c r="E293" s="101"/>
      <c r="F293" s="101"/>
      <c r="G293" s="101"/>
      <c r="H293" s="101"/>
      <c r="I293" s="101"/>
      <c r="J293" s="101"/>
      <c r="K293" s="101"/>
      <c r="L293" s="164"/>
      <c r="M293" s="164"/>
      <c r="N293" s="164"/>
      <c r="O293" s="102"/>
      <c r="P293" s="101"/>
      <c r="Q293" s="101"/>
      <c r="R293" s="101"/>
      <c r="S293" s="101"/>
      <c r="T293" s="101"/>
      <c r="U293" s="101"/>
      <c r="V293" s="101"/>
      <c r="W293" s="101"/>
      <c r="X293" s="101"/>
      <c r="Y293" s="101"/>
      <c r="Z293" s="101"/>
    </row>
    <row r="294" spans="1:26" ht="22.5" customHeight="1" x14ac:dyDescent="0.3">
      <c r="A294" s="101"/>
      <c r="B294" s="101"/>
      <c r="C294" s="101"/>
      <c r="D294" s="101"/>
      <c r="E294" s="101"/>
      <c r="F294" s="101"/>
      <c r="G294" s="101"/>
      <c r="H294" s="101"/>
      <c r="I294" s="101"/>
      <c r="J294" s="101"/>
      <c r="K294" s="101"/>
      <c r="L294" s="164"/>
      <c r="M294" s="164"/>
      <c r="N294" s="164"/>
      <c r="O294" s="102"/>
      <c r="P294" s="101"/>
      <c r="Q294" s="101"/>
      <c r="R294" s="101"/>
      <c r="S294" s="101"/>
      <c r="T294" s="101"/>
      <c r="U294" s="101"/>
      <c r="V294" s="101"/>
      <c r="W294" s="101"/>
      <c r="X294" s="101"/>
      <c r="Y294" s="101"/>
      <c r="Z294" s="101"/>
    </row>
    <row r="295" spans="1:26" ht="22.5" customHeight="1" x14ac:dyDescent="0.3">
      <c r="A295" s="101"/>
      <c r="B295" s="101"/>
      <c r="C295" s="101"/>
      <c r="D295" s="101"/>
      <c r="E295" s="101"/>
      <c r="F295" s="101"/>
      <c r="G295" s="101"/>
      <c r="H295" s="101"/>
      <c r="I295" s="101"/>
      <c r="J295" s="101"/>
      <c r="K295" s="101"/>
      <c r="L295" s="164"/>
      <c r="M295" s="164"/>
      <c r="N295" s="164"/>
      <c r="O295" s="102"/>
      <c r="P295" s="101"/>
      <c r="Q295" s="101"/>
      <c r="R295" s="101"/>
      <c r="S295" s="101"/>
      <c r="T295" s="101"/>
      <c r="U295" s="101"/>
      <c r="V295" s="101"/>
      <c r="W295" s="101"/>
      <c r="X295" s="101"/>
      <c r="Y295" s="101"/>
      <c r="Z295" s="101"/>
    </row>
    <row r="296" spans="1:26" ht="22.5" customHeight="1" x14ac:dyDescent="0.3">
      <c r="A296" s="101"/>
      <c r="B296" s="101"/>
      <c r="C296" s="101"/>
      <c r="D296" s="101"/>
      <c r="E296" s="101"/>
      <c r="F296" s="101"/>
      <c r="G296" s="101"/>
      <c r="H296" s="101"/>
      <c r="I296" s="101"/>
      <c r="J296" s="101"/>
      <c r="K296" s="101"/>
      <c r="L296" s="164"/>
      <c r="M296" s="164"/>
      <c r="N296" s="164"/>
      <c r="O296" s="102"/>
      <c r="P296" s="101"/>
      <c r="Q296" s="101"/>
      <c r="R296" s="101"/>
      <c r="S296" s="101"/>
      <c r="T296" s="101"/>
      <c r="U296" s="101"/>
      <c r="V296" s="101"/>
      <c r="W296" s="101"/>
      <c r="X296" s="101"/>
      <c r="Y296" s="101"/>
      <c r="Z296" s="101"/>
    </row>
    <row r="297" spans="1:26" ht="22.5" customHeight="1" x14ac:dyDescent="0.3">
      <c r="A297" s="101"/>
      <c r="B297" s="101"/>
      <c r="C297" s="101"/>
      <c r="D297" s="101"/>
      <c r="E297" s="101"/>
      <c r="F297" s="101"/>
      <c r="G297" s="101"/>
      <c r="H297" s="101"/>
      <c r="I297" s="101"/>
      <c r="J297" s="101"/>
      <c r="K297" s="101"/>
      <c r="L297" s="164"/>
      <c r="M297" s="164"/>
      <c r="N297" s="164"/>
      <c r="O297" s="102"/>
      <c r="P297" s="101"/>
      <c r="Q297" s="101"/>
      <c r="R297" s="101"/>
      <c r="S297" s="101"/>
      <c r="T297" s="101"/>
      <c r="U297" s="101"/>
      <c r="V297" s="101"/>
      <c r="W297" s="101"/>
      <c r="X297" s="101"/>
      <c r="Y297" s="101"/>
      <c r="Z297" s="101"/>
    </row>
    <row r="298" spans="1:26" ht="22.5" customHeight="1" x14ac:dyDescent="0.3">
      <c r="A298" s="101"/>
      <c r="B298" s="101"/>
      <c r="C298" s="101"/>
      <c r="D298" s="101"/>
      <c r="E298" s="101"/>
      <c r="F298" s="101"/>
      <c r="G298" s="101"/>
      <c r="H298" s="101"/>
      <c r="I298" s="101"/>
      <c r="J298" s="101"/>
      <c r="K298" s="101"/>
      <c r="L298" s="164"/>
      <c r="M298" s="164"/>
      <c r="N298" s="164"/>
      <c r="O298" s="102"/>
      <c r="P298" s="101"/>
      <c r="Q298" s="101"/>
      <c r="R298" s="101"/>
      <c r="S298" s="101"/>
      <c r="T298" s="101"/>
      <c r="U298" s="101"/>
      <c r="V298" s="101"/>
      <c r="W298" s="101"/>
      <c r="X298" s="101"/>
      <c r="Y298" s="101"/>
      <c r="Z298" s="101"/>
    </row>
    <row r="299" spans="1:26" ht="22.5" customHeight="1" x14ac:dyDescent="0.3">
      <c r="A299" s="101"/>
      <c r="B299" s="101"/>
      <c r="C299" s="101"/>
      <c r="D299" s="101"/>
      <c r="E299" s="101"/>
      <c r="F299" s="101"/>
      <c r="G299" s="101"/>
      <c r="H299" s="101"/>
      <c r="I299" s="101"/>
      <c r="J299" s="101"/>
      <c r="K299" s="101"/>
      <c r="L299" s="164"/>
      <c r="M299" s="164"/>
      <c r="N299" s="164"/>
      <c r="O299" s="102"/>
      <c r="P299" s="101"/>
      <c r="Q299" s="101"/>
      <c r="R299" s="101"/>
      <c r="S299" s="101"/>
      <c r="T299" s="101"/>
      <c r="U299" s="101"/>
      <c r="V299" s="101"/>
      <c r="W299" s="101"/>
      <c r="X299" s="101"/>
      <c r="Y299" s="101"/>
      <c r="Z299" s="101"/>
    </row>
    <row r="300" spans="1:26" ht="22.5" customHeight="1" x14ac:dyDescent="0.3">
      <c r="A300" s="101"/>
      <c r="B300" s="101"/>
      <c r="C300" s="101"/>
      <c r="D300" s="101"/>
      <c r="E300" s="101"/>
      <c r="F300" s="101"/>
      <c r="G300" s="101"/>
      <c r="H300" s="101"/>
      <c r="I300" s="101"/>
      <c r="J300" s="101"/>
      <c r="K300" s="101"/>
      <c r="L300" s="164"/>
      <c r="M300" s="164"/>
      <c r="N300" s="164"/>
      <c r="O300" s="102"/>
      <c r="P300" s="101"/>
      <c r="Q300" s="101"/>
      <c r="R300" s="101"/>
      <c r="S300" s="101"/>
      <c r="T300" s="101"/>
      <c r="U300" s="101"/>
      <c r="V300" s="101"/>
      <c r="W300" s="101"/>
      <c r="X300" s="101"/>
      <c r="Y300" s="101"/>
      <c r="Z300" s="101"/>
    </row>
    <row r="301" spans="1:26" ht="22.5" customHeight="1" x14ac:dyDescent="0.3">
      <c r="A301" s="101"/>
      <c r="B301" s="101"/>
      <c r="C301" s="101"/>
      <c r="D301" s="101"/>
      <c r="E301" s="101"/>
      <c r="F301" s="101"/>
      <c r="G301" s="101"/>
      <c r="H301" s="101"/>
      <c r="I301" s="101"/>
      <c r="J301" s="101"/>
      <c r="K301" s="101"/>
      <c r="L301" s="164"/>
      <c r="M301" s="164"/>
      <c r="N301" s="164"/>
      <c r="O301" s="102"/>
      <c r="P301" s="101"/>
      <c r="Q301" s="101"/>
      <c r="R301" s="101"/>
      <c r="S301" s="101"/>
      <c r="T301" s="101"/>
      <c r="U301" s="101"/>
      <c r="V301" s="101"/>
      <c r="W301" s="101"/>
      <c r="X301" s="101"/>
      <c r="Y301" s="101"/>
      <c r="Z301" s="101"/>
    </row>
    <row r="302" spans="1:26" ht="22.5" customHeight="1" x14ac:dyDescent="0.3">
      <c r="A302" s="101"/>
      <c r="B302" s="101"/>
      <c r="C302" s="101"/>
      <c r="D302" s="101"/>
      <c r="E302" s="101"/>
      <c r="F302" s="101"/>
      <c r="G302" s="101"/>
      <c r="H302" s="101"/>
      <c r="I302" s="101"/>
      <c r="J302" s="101"/>
      <c r="K302" s="101"/>
      <c r="L302" s="164"/>
      <c r="M302" s="164"/>
      <c r="N302" s="164"/>
      <c r="O302" s="102"/>
      <c r="P302" s="101"/>
      <c r="Q302" s="101"/>
      <c r="R302" s="101"/>
      <c r="S302" s="101"/>
      <c r="T302" s="101"/>
      <c r="U302" s="101"/>
      <c r="V302" s="101"/>
      <c r="W302" s="101"/>
      <c r="X302" s="101"/>
      <c r="Y302" s="101"/>
      <c r="Z302" s="101"/>
    </row>
    <row r="303" spans="1:26" ht="15.75" customHeight="1" x14ac:dyDescent="0.2"/>
    <row r="304" spans="1:26"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C1:C102"/>
  <mergeCells count="159">
    <mergeCell ref="E41:E44"/>
    <mergeCell ref="F41:F44"/>
    <mergeCell ref="I41:I44"/>
    <mergeCell ref="J41:J44"/>
    <mergeCell ref="B45:B48"/>
    <mergeCell ref="L49:L56"/>
    <mergeCell ref="M49:M56"/>
    <mergeCell ref="N49:N56"/>
    <mergeCell ref="I57:I64"/>
    <mergeCell ref="J57:J64"/>
    <mergeCell ref="K57:K64"/>
    <mergeCell ref="L57:L64"/>
    <mergeCell ref="M57:M64"/>
    <mergeCell ref="N57:N64"/>
    <mergeCell ref="E45:E48"/>
    <mergeCell ref="F45:F48"/>
    <mergeCell ref="E49:E56"/>
    <mergeCell ref="F49:F56"/>
    <mergeCell ref="I49:I56"/>
    <mergeCell ref="J49:J56"/>
    <mergeCell ref="K49:K56"/>
    <mergeCell ref="K41:K44"/>
    <mergeCell ref="L41:L44"/>
    <mergeCell ref="M41:M44"/>
    <mergeCell ref="M95:M102"/>
    <mergeCell ref="N95:N102"/>
    <mergeCell ref="J82:J89"/>
    <mergeCell ref="K82:K89"/>
    <mergeCell ref="I90:I94"/>
    <mergeCell ref="J90:J94"/>
    <mergeCell ref="K90:K94"/>
    <mergeCell ref="I95:I102"/>
    <mergeCell ref="J95:J102"/>
    <mergeCell ref="L82:L89"/>
    <mergeCell ref="M82:M89"/>
    <mergeCell ref="L90:L94"/>
    <mergeCell ref="M90:M94"/>
    <mergeCell ref="N90:N94"/>
    <mergeCell ref="N41:N44"/>
    <mergeCell ref="I45:I48"/>
    <mergeCell ref="J45:J48"/>
    <mergeCell ref="K45:K48"/>
    <mergeCell ref="L45:L48"/>
    <mergeCell ref="M45:M48"/>
    <mergeCell ref="N45:N48"/>
    <mergeCell ref="I74:I81"/>
    <mergeCell ref="L65:L67"/>
    <mergeCell ref="M65:M67"/>
    <mergeCell ref="N65:N67"/>
    <mergeCell ref="G65:I65"/>
    <mergeCell ref="G66:G67"/>
    <mergeCell ref="H66:H67"/>
    <mergeCell ref="I66:I67"/>
    <mergeCell ref="I68:I73"/>
    <mergeCell ref="J68:J73"/>
    <mergeCell ref="K68:K73"/>
    <mergeCell ref="J65:J67"/>
    <mergeCell ref="M74:M81"/>
    <mergeCell ref="N74:N81"/>
    <mergeCell ref="I82:I89"/>
    <mergeCell ref="N82:N89"/>
    <mergeCell ref="L68:L73"/>
    <mergeCell ref="M68:M73"/>
    <mergeCell ref="N68:N73"/>
    <mergeCell ref="B82:B89"/>
    <mergeCell ref="B90:B94"/>
    <mergeCell ref="L74:L81"/>
    <mergeCell ref="E57:E64"/>
    <mergeCell ref="F57:F64"/>
    <mergeCell ref="F65:F67"/>
    <mergeCell ref="E95:E102"/>
    <mergeCell ref="F95:F102"/>
    <mergeCell ref="D82:D89"/>
    <mergeCell ref="E82:E89"/>
    <mergeCell ref="F82:F89"/>
    <mergeCell ref="D90:D94"/>
    <mergeCell ref="E90:E94"/>
    <mergeCell ref="F90:F94"/>
    <mergeCell ref="D95:D102"/>
    <mergeCell ref="K95:K102"/>
    <mergeCell ref="L95:L102"/>
    <mergeCell ref="E68:E73"/>
    <mergeCell ref="F68:F73"/>
    <mergeCell ref="D74:D81"/>
    <mergeCell ref="E74:E81"/>
    <mergeCell ref="F74:F81"/>
    <mergeCell ref="D65:D67"/>
    <mergeCell ref="E65:E67"/>
    <mergeCell ref="B95:B102"/>
    <mergeCell ref="D41:D44"/>
    <mergeCell ref="D45:D48"/>
    <mergeCell ref="B49:B56"/>
    <mergeCell ref="D49:D56"/>
    <mergeCell ref="B41:B44"/>
    <mergeCell ref="D57:D64"/>
    <mergeCell ref="D68:D73"/>
    <mergeCell ref="L30:L37"/>
    <mergeCell ref="G39:G40"/>
    <mergeCell ref="H39:H40"/>
    <mergeCell ref="I39:I40"/>
    <mergeCell ref="E30:E37"/>
    <mergeCell ref="F30:F37"/>
    <mergeCell ref="I30:I37"/>
    <mergeCell ref="K30:K37"/>
    <mergeCell ref="G38:I38"/>
    <mergeCell ref="K65:K67"/>
    <mergeCell ref="J74:J81"/>
    <mergeCell ref="K74:K81"/>
    <mergeCell ref="B57:B64"/>
    <mergeCell ref="B65:B67"/>
    <mergeCell ref="B68:B73"/>
    <mergeCell ref="B74:B81"/>
    <mergeCell ref="M30:M37"/>
    <mergeCell ref="N30:N37"/>
    <mergeCell ref="L38:L40"/>
    <mergeCell ref="M38:M40"/>
    <mergeCell ref="N38:N40"/>
    <mergeCell ref="D21:D25"/>
    <mergeCell ref="D26:D29"/>
    <mergeCell ref="B30:B37"/>
    <mergeCell ref="D30:D37"/>
    <mergeCell ref="D38:D40"/>
    <mergeCell ref="E38:E40"/>
    <mergeCell ref="F38:F40"/>
    <mergeCell ref="B38:B40"/>
    <mergeCell ref="J21:J25"/>
    <mergeCell ref="K21:K25"/>
    <mergeCell ref="L21:L25"/>
    <mergeCell ref="M21:M25"/>
    <mergeCell ref="N21:N25"/>
    <mergeCell ref="L26:L29"/>
    <mergeCell ref="M26:M29"/>
    <mergeCell ref="N26:N29"/>
    <mergeCell ref="J30:J37"/>
    <mergeCell ref="J38:J40"/>
    <mergeCell ref="K38:K40"/>
    <mergeCell ref="L18:L20"/>
    <mergeCell ref="M18:M20"/>
    <mergeCell ref="N18:N20"/>
    <mergeCell ref="B21:B25"/>
    <mergeCell ref="E21:E25"/>
    <mergeCell ref="F21:F25"/>
    <mergeCell ref="I21:I25"/>
    <mergeCell ref="B26:B29"/>
    <mergeCell ref="B18:B20"/>
    <mergeCell ref="D18:D20"/>
    <mergeCell ref="E18:E20"/>
    <mergeCell ref="F18:F20"/>
    <mergeCell ref="G18:I18"/>
    <mergeCell ref="J18:J20"/>
    <mergeCell ref="K18:K20"/>
    <mergeCell ref="I19:I20"/>
    <mergeCell ref="G19:G20"/>
    <mergeCell ref="H19:H20"/>
    <mergeCell ref="E26:E29"/>
    <mergeCell ref="F26:F29"/>
    <mergeCell ref="I26:I29"/>
    <mergeCell ref="J26:J29"/>
    <mergeCell ref="K26:K29"/>
  </mergeCells>
  <dataValidations count="1">
    <dataValidation type="list" allowBlank="1" showErrorMessage="1" sqref="F21 J21 F26 J26 F30 J30 F41 J41 F45 J45 F49 J49 F57 J57 F68 J68 F74 J74 F82 J82 F90 J90 F95 J95">
      <formula1>"1.0,2.0,3.0"</formula1>
    </dataValidation>
  </dataValidations>
  <hyperlinks>
    <hyperlink ref="I82" r:id="rId1"/>
  </hyperlinks>
  <pageMargins left="0.7" right="0.7" top="0.75" bottom="0.75" header="0" footer="0"/>
  <pageSetup orientation="portrait"/>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F3151"/>
  </sheetPr>
  <dimension ref="A1:Z1000"/>
  <sheetViews>
    <sheetView showGridLines="0" topLeftCell="E120" zoomScale="80" zoomScaleNormal="80" workbookViewId="0">
      <selection activeCell="J122" sqref="J122:J129"/>
    </sheetView>
  </sheetViews>
  <sheetFormatPr baseColWidth="10" defaultColWidth="12.5703125" defaultRowHeight="15" customHeight="1" x14ac:dyDescent="0.2"/>
  <cols>
    <col min="1" max="1" width="2.5703125" customWidth="1"/>
    <col min="2" max="2" width="4.42578125" hidden="1" customWidth="1"/>
    <col min="3" max="3" width="37.85546875" customWidth="1"/>
    <col min="4" max="4" width="34.5703125" customWidth="1"/>
    <col min="5" max="5" width="33.42578125" customWidth="1"/>
    <col min="6" max="6" width="7.42578125" customWidth="1"/>
    <col min="7" max="7" width="3.5703125" customWidth="1"/>
    <col min="8" max="8" width="56.5703125" customWidth="1"/>
    <col min="9" max="9" width="123.28515625" customWidth="1"/>
    <col min="10" max="10" width="7.42578125" customWidth="1"/>
    <col min="11" max="11" width="10.28515625" customWidth="1"/>
    <col min="12" max="26" width="9.140625" customWidth="1"/>
  </cols>
  <sheetData>
    <row r="1" spans="1:26" ht="32.25" customHeight="1" x14ac:dyDescent="0.3">
      <c r="A1" s="101"/>
      <c r="B1" s="101"/>
      <c r="C1" s="101"/>
      <c r="D1" s="101"/>
      <c r="E1" s="101"/>
      <c r="F1" s="101"/>
      <c r="G1" s="101"/>
      <c r="H1" s="101"/>
      <c r="I1" s="101"/>
      <c r="J1" s="101"/>
      <c r="K1" s="101"/>
      <c r="L1" s="164"/>
      <c r="M1" s="164"/>
      <c r="N1" s="164"/>
      <c r="O1" s="101"/>
      <c r="P1" s="101"/>
      <c r="Q1" s="101"/>
      <c r="R1" s="101"/>
      <c r="S1" s="101"/>
      <c r="T1" s="101"/>
      <c r="U1" s="101"/>
      <c r="V1" s="101"/>
      <c r="W1" s="101"/>
      <c r="X1" s="101"/>
      <c r="Y1" s="101"/>
      <c r="Z1" s="101"/>
    </row>
    <row r="2" spans="1:26" ht="32.25" customHeight="1" x14ac:dyDescent="0.3">
      <c r="A2" s="101"/>
      <c r="B2" s="101"/>
      <c r="C2" s="101"/>
      <c r="D2" s="101"/>
      <c r="E2" s="101"/>
      <c r="F2" s="101"/>
      <c r="G2" s="101"/>
      <c r="H2" s="101"/>
      <c r="I2" s="101"/>
      <c r="J2" s="101"/>
      <c r="K2" s="101"/>
      <c r="L2" s="164"/>
      <c r="M2" s="164"/>
      <c r="N2" s="164"/>
      <c r="O2" s="101"/>
      <c r="P2" s="101"/>
      <c r="Q2" s="101"/>
      <c r="R2" s="101"/>
      <c r="S2" s="101"/>
      <c r="T2" s="101"/>
      <c r="U2" s="101"/>
      <c r="V2" s="101"/>
      <c r="W2" s="101"/>
      <c r="X2" s="101"/>
      <c r="Y2" s="101"/>
      <c r="Z2" s="101"/>
    </row>
    <row r="3" spans="1:26" ht="32.25" customHeight="1" x14ac:dyDescent="0.3">
      <c r="A3" s="101"/>
      <c r="B3" s="101"/>
      <c r="C3" s="101"/>
      <c r="D3" s="101"/>
      <c r="E3" s="101"/>
      <c r="F3" s="101"/>
      <c r="G3" s="101"/>
      <c r="H3" s="101"/>
      <c r="I3" s="101"/>
      <c r="J3" s="101"/>
      <c r="K3" s="101"/>
      <c r="L3" s="164"/>
      <c r="M3" s="164"/>
      <c r="N3" s="164"/>
      <c r="O3" s="101"/>
      <c r="P3" s="101"/>
      <c r="Q3" s="101"/>
      <c r="R3" s="101"/>
      <c r="S3" s="101"/>
      <c r="T3" s="101"/>
      <c r="U3" s="101"/>
      <c r="V3" s="101"/>
      <c r="W3" s="101"/>
      <c r="X3" s="101"/>
      <c r="Y3" s="101"/>
      <c r="Z3" s="101"/>
    </row>
    <row r="4" spans="1:26" ht="32.25" customHeight="1" x14ac:dyDescent="0.3">
      <c r="A4" s="101"/>
      <c r="B4" s="101"/>
      <c r="C4" s="101"/>
      <c r="D4" s="101"/>
      <c r="E4" s="101"/>
      <c r="F4" s="101"/>
      <c r="G4" s="101"/>
      <c r="H4" s="101"/>
      <c r="I4" s="101"/>
      <c r="J4" s="101"/>
      <c r="K4" s="101"/>
      <c r="L4" s="164"/>
      <c r="M4" s="164"/>
      <c r="N4" s="164"/>
      <c r="O4" s="101"/>
      <c r="P4" s="101"/>
      <c r="Q4" s="101"/>
      <c r="R4" s="101"/>
      <c r="S4" s="101"/>
      <c r="T4" s="101"/>
      <c r="U4" s="101"/>
      <c r="V4" s="101"/>
      <c r="W4" s="101"/>
      <c r="X4" s="101"/>
      <c r="Y4" s="101"/>
      <c r="Z4" s="101"/>
    </row>
    <row r="5" spans="1:26" ht="32.25" customHeight="1" x14ac:dyDescent="0.3">
      <c r="A5" s="101"/>
      <c r="B5" s="101"/>
      <c r="C5" s="101"/>
      <c r="D5" s="101"/>
      <c r="E5" s="101"/>
      <c r="F5" s="101"/>
      <c r="G5" s="101"/>
      <c r="H5" s="101"/>
      <c r="I5" s="101"/>
      <c r="J5" s="101"/>
      <c r="K5" s="101"/>
      <c r="L5" s="164"/>
      <c r="M5" s="164"/>
      <c r="N5" s="164"/>
      <c r="O5" s="101"/>
      <c r="P5" s="101"/>
      <c r="Q5" s="101"/>
      <c r="R5" s="101"/>
      <c r="S5" s="101"/>
      <c r="T5" s="101"/>
      <c r="U5" s="101"/>
      <c r="V5" s="101"/>
      <c r="W5" s="101"/>
      <c r="X5" s="101"/>
      <c r="Y5" s="101"/>
      <c r="Z5" s="101"/>
    </row>
    <row r="6" spans="1:26" ht="32.25" customHeight="1" x14ac:dyDescent="0.3">
      <c r="A6" s="101"/>
      <c r="B6" s="101"/>
      <c r="C6" s="101"/>
      <c r="D6" s="101"/>
      <c r="E6" s="101"/>
      <c r="F6" s="101"/>
      <c r="G6" s="101"/>
      <c r="H6" s="101"/>
      <c r="I6" s="101"/>
      <c r="J6" s="101"/>
      <c r="K6" s="101"/>
      <c r="L6" s="164"/>
      <c r="M6" s="164"/>
      <c r="N6" s="164"/>
      <c r="O6" s="101"/>
      <c r="P6" s="101"/>
      <c r="Q6" s="101"/>
      <c r="R6" s="101"/>
      <c r="S6" s="101"/>
      <c r="T6" s="101"/>
      <c r="U6" s="101"/>
      <c r="V6" s="101"/>
      <c r="W6" s="101"/>
      <c r="X6" s="101"/>
      <c r="Y6" s="101"/>
      <c r="Z6" s="101"/>
    </row>
    <row r="7" spans="1:26" ht="32.25" customHeight="1" x14ac:dyDescent="0.3">
      <c r="A7" s="101"/>
      <c r="B7" s="101"/>
      <c r="C7" s="101"/>
      <c r="D7" s="101"/>
      <c r="E7" s="101"/>
      <c r="F7" s="101"/>
      <c r="G7" s="101"/>
      <c r="H7" s="101"/>
      <c r="I7" s="101"/>
      <c r="J7" s="101"/>
      <c r="K7" s="101"/>
      <c r="L7" s="164"/>
      <c r="M7" s="164"/>
      <c r="N7" s="164"/>
      <c r="O7" s="101"/>
      <c r="P7" s="101"/>
      <c r="Q7" s="101"/>
      <c r="R7" s="101"/>
      <c r="S7" s="101"/>
      <c r="T7" s="101"/>
      <c r="U7" s="101"/>
      <c r="V7" s="101"/>
      <c r="W7" s="101"/>
      <c r="X7" s="101"/>
      <c r="Y7" s="101"/>
      <c r="Z7" s="101"/>
    </row>
    <row r="8" spans="1:26" ht="32.25" customHeight="1" x14ac:dyDescent="0.3">
      <c r="A8" s="101"/>
      <c r="B8" s="101"/>
      <c r="C8" s="101"/>
      <c r="D8" s="101"/>
      <c r="E8" s="101"/>
      <c r="F8" s="101"/>
      <c r="G8" s="101"/>
      <c r="H8" s="101"/>
      <c r="I8" s="101"/>
      <c r="J8" s="101"/>
      <c r="K8" s="101"/>
      <c r="L8" s="164"/>
      <c r="M8" s="164"/>
      <c r="N8" s="164"/>
      <c r="O8" s="101"/>
      <c r="P8" s="101"/>
      <c r="Q8" s="101"/>
      <c r="R8" s="101"/>
      <c r="S8" s="101"/>
      <c r="T8" s="101"/>
      <c r="U8" s="101"/>
      <c r="V8" s="101"/>
      <c r="W8" s="101"/>
      <c r="X8" s="101"/>
      <c r="Y8" s="101"/>
      <c r="Z8" s="101"/>
    </row>
    <row r="9" spans="1:26" ht="32.25" customHeight="1" x14ac:dyDescent="0.3">
      <c r="A9" s="101"/>
      <c r="B9" s="101"/>
      <c r="C9" s="101"/>
      <c r="D9" s="101"/>
      <c r="E9" s="101"/>
      <c r="F9" s="101"/>
      <c r="G9" s="101"/>
      <c r="H9" s="101"/>
      <c r="I9" s="101"/>
      <c r="J9" s="101"/>
      <c r="K9" s="101"/>
      <c r="L9" s="164"/>
      <c r="M9" s="164"/>
      <c r="N9" s="164"/>
      <c r="O9" s="101"/>
      <c r="P9" s="101"/>
      <c r="Q9" s="101"/>
      <c r="R9" s="101"/>
      <c r="S9" s="101"/>
      <c r="T9" s="101"/>
      <c r="U9" s="101"/>
      <c r="V9" s="101"/>
      <c r="W9" s="101"/>
      <c r="X9" s="101"/>
      <c r="Y9" s="101"/>
      <c r="Z9" s="101"/>
    </row>
    <row r="10" spans="1:26" ht="32.25" customHeight="1" x14ac:dyDescent="0.3">
      <c r="A10" s="101"/>
      <c r="B10" s="101"/>
      <c r="C10" s="101"/>
      <c r="D10" s="101"/>
      <c r="E10" s="101"/>
      <c r="F10" s="101"/>
      <c r="G10" s="101"/>
      <c r="H10" s="101"/>
      <c r="I10" s="101"/>
      <c r="J10" s="101"/>
      <c r="K10" s="101"/>
      <c r="L10" s="164"/>
      <c r="M10" s="164"/>
      <c r="N10" s="164"/>
      <c r="O10" s="101"/>
      <c r="P10" s="101"/>
      <c r="Q10" s="101"/>
      <c r="R10" s="101"/>
      <c r="S10" s="101"/>
      <c r="T10" s="101"/>
      <c r="U10" s="101"/>
      <c r="V10" s="101"/>
      <c r="W10" s="101"/>
      <c r="X10" s="101"/>
      <c r="Y10" s="101"/>
      <c r="Z10" s="101"/>
    </row>
    <row r="11" spans="1:26" ht="32.25" customHeight="1" x14ac:dyDescent="0.3">
      <c r="A11" s="101"/>
      <c r="B11" s="101"/>
      <c r="C11" s="217"/>
      <c r="D11" s="217"/>
      <c r="E11" s="217"/>
      <c r="F11" s="217"/>
      <c r="G11" s="217"/>
      <c r="H11" s="217"/>
      <c r="I11" s="217"/>
      <c r="J11" s="101"/>
      <c r="K11" s="101"/>
      <c r="L11" s="164"/>
      <c r="M11" s="164"/>
      <c r="N11" s="164"/>
      <c r="O11" s="101"/>
      <c r="P11" s="101"/>
      <c r="Q11" s="101"/>
      <c r="R11" s="101"/>
      <c r="S11" s="101"/>
      <c r="T11" s="101"/>
      <c r="U11" s="101"/>
      <c r="V11" s="101"/>
      <c r="W11" s="101"/>
      <c r="X11" s="101"/>
      <c r="Y11" s="101"/>
      <c r="Z11" s="101"/>
    </row>
    <row r="12" spans="1:26" ht="26.25" customHeight="1" x14ac:dyDescent="0.3">
      <c r="A12" s="101"/>
      <c r="B12" s="101"/>
      <c r="C12" s="218" t="s">
        <v>352</v>
      </c>
      <c r="D12" s="218"/>
      <c r="E12" s="218"/>
      <c r="F12" s="218"/>
      <c r="G12" s="218"/>
      <c r="H12" s="218"/>
      <c r="I12" s="218"/>
      <c r="J12" s="218"/>
      <c r="K12" s="218"/>
      <c r="L12" s="164"/>
      <c r="M12" s="164"/>
      <c r="N12" s="164"/>
      <c r="O12" s="101"/>
      <c r="P12" s="101"/>
      <c r="Q12" s="101"/>
      <c r="R12" s="101"/>
      <c r="S12" s="101"/>
      <c r="T12" s="101"/>
      <c r="U12" s="101"/>
      <c r="V12" s="101"/>
      <c r="W12" s="101"/>
      <c r="X12" s="101"/>
      <c r="Y12" s="101"/>
      <c r="Z12" s="101"/>
    </row>
    <row r="13" spans="1:26" ht="66.75" customHeight="1" x14ac:dyDescent="0.3">
      <c r="A13" s="101"/>
      <c r="B13" s="101"/>
      <c r="C13" s="177" t="s">
        <v>353</v>
      </c>
      <c r="D13" s="177"/>
      <c r="E13" s="177"/>
      <c r="F13" s="177"/>
      <c r="G13" s="177"/>
      <c r="H13" s="177"/>
      <c r="I13" s="177"/>
      <c r="J13" s="177"/>
      <c r="K13" s="177"/>
      <c r="L13" s="164"/>
      <c r="M13" s="164"/>
      <c r="N13" s="164"/>
      <c r="O13" s="101"/>
      <c r="P13" s="101"/>
      <c r="Q13" s="101"/>
      <c r="R13" s="101"/>
      <c r="S13" s="101"/>
      <c r="T13" s="101"/>
      <c r="U13" s="101"/>
      <c r="V13" s="101"/>
      <c r="W13" s="101"/>
      <c r="X13" s="101"/>
      <c r="Y13" s="101"/>
      <c r="Z13" s="101"/>
    </row>
    <row r="14" spans="1:26" ht="32.25" customHeight="1" x14ac:dyDescent="0.3">
      <c r="A14" s="101"/>
      <c r="B14" s="101"/>
      <c r="C14" s="101"/>
      <c r="D14" s="101"/>
      <c r="E14" s="101"/>
      <c r="F14" s="101"/>
      <c r="G14" s="101"/>
      <c r="H14" s="101"/>
      <c r="I14" s="101"/>
      <c r="J14" s="101"/>
      <c r="K14" s="101"/>
      <c r="L14" s="164"/>
      <c r="M14" s="164"/>
      <c r="N14" s="164"/>
      <c r="O14" s="101"/>
      <c r="P14" s="101"/>
      <c r="Q14" s="101"/>
      <c r="R14" s="101"/>
      <c r="S14" s="101"/>
      <c r="T14" s="101"/>
      <c r="U14" s="101"/>
      <c r="V14" s="101"/>
      <c r="W14" s="101"/>
      <c r="X14" s="101"/>
      <c r="Y14" s="101"/>
      <c r="Z14" s="101"/>
    </row>
    <row r="15" spans="1:26" ht="12.75" customHeight="1" x14ac:dyDescent="0.3">
      <c r="A15" s="101"/>
      <c r="B15" s="779" t="s">
        <v>147</v>
      </c>
      <c r="C15" s="219" t="s">
        <v>354</v>
      </c>
      <c r="D15" s="782" t="s">
        <v>8</v>
      </c>
      <c r="E15" s="782" t="s">
        <v>355</v>
      </c>
      <c r="F15" s="784" t="s">
        <v>356</v>
      </c>
      <c r="G15" s="785" t="s">
        <v>152</v>
      </c>
      <c r="H15" s="786"/>
      <c r="I15" s="787"/>
      <c r="J15" s="784" t="s">
        <v>357</v>
      </c>
      <c r="K15" s="791" t="s">
        <v>177</v>
      </c>
      <c r="L15" s="540"/>
      <c r="M15" s="540"/>
      <c r="N15" s="540"/>
      <c r="O15" s="101"/>
      <c r="P15" s="101"/>
      <c r="Q15" s="101"/>
      <c r="R15" s="101"/>
      <c r="S15" s="101"/>
      <c r="T15" s="101"/>
      <c r="U15" s="101"/>
      <c r="V15" s="101"/>
      <c r="W15" s="101"/>
      <c r="X15" s="101"/>
      <c r="Y15" s="101"/>
      <c r="Z15" s="101"/>
    </row>
    <row r="16" spans="1:26" ht="15" customHeight="1" x14ac:dyDescent="0.3">
      <c r="A16" s="101"/>
      <c r="B16" s="780"/>
      <c r="C16" s="220"/>
      <c r="D16" s="780"/>
      <c r="E16" s="780"/>
      <c r="F16" s="780"/>
      <c r="G16" s="788"/>
      <c r="H16" s="789"/>
      <c r="I16" s="790"/>
      <c r="J16" s="780"/>
      <c r="K16" s="792"/>
      <c r="L16" s="427"/>
      <c r="M16" s="427"/>
      <c r="N16" s="427"/>
      <c r="O16" s="101"/>
      <c r="P16" s="101"/>
      <c r="Q16" s="101"/>
      <c r="R16" s="101"/>
      <c r="S16" s="101"/>
      <c r="T16" s="101"/>
      <c r="U16" s="101"/>
      <c r="V16" s="101"/>
      <c r="W16" s="101"/>
      <c r="X16" s="101"/>
      <c r="Y16" s="101"/>
      <c r="Z16" s="101"/>
    </row>
    <row r="17" spans="1:26" ht="27.75" customHeight="1" x14ac:dyDescent="0.3">
      <c r="A17" s="101"/>
      <c r="B17" s="780"/>
      <c r="C17" s="220"/>
      <c r="D17" s="780"/>
      <c r="E17" s="780"/>
      <c r="F17" s="780"/>
      <c r="G17" s="794" t="s">
        <v>13</v>
      </c>
      <c r="H17" s="782" t="s">
        <v>15</v>
      </c>
      <c r="I17" s="782" t="s">
        <v>17</v>
      </c>
      <c r="J17" s="780"/>
      <c r="K17" s="792"/>
      <c r="L17" s="427"/>
      <c r="M17" s="427"/>
      <c r="N17" s="427"/>
      <c r="O17" s="101"/>
      <c r="P17" s="101"/>
      <c r="Q17" s="101"/>
      <c r="R17" s="101"/>
      <c r="S17" s="101"/>
      <c r="T17" s="101"/>
      <c r="U17" s="101"/>
      <c r="V17" s="101"/>
      <c r="W17" s="101"/>
      <c r="X17" s="101"/>
      <c r="Y17" s="101"/>
      <c r="Z17" s="101"/>
    </row>
    <row r="18" spans="1:26" ht="72" customHeight="1" x14ac:dyDescent="0.3">
      <c r="A18" s="101"/>
      <c r="B18" s="781"/>
      <c r="C18" s="220"/>
      <c r="D18" s="781"/>
      <c r="E18" s="783"/>
      <c r="F18" s="781"/>
      <c r="G18" s="781"/>
      <c r="H18" s="781"/>
      <c r="I18" s="781"/>
      <c r="J18" s="781"/>
      <c r="K18" s="793"/>
      <c r="L18" s="427"/>
      <c r="M18" s="427"/>
      <c r="N18" s="427"/>
      <c r="O18" s="101"/>
      <c r="P18" s="101"/>
      <c r="Q18" s="101"/>
      <c r="R18" s="101"/>
      <c r="S18" s="101"/>
      <c r="T18" s="101"/>
      <c r="U18" s="101"/>
      <c r="V18" s="101"/>
      <c r="W18" s="101"/>
      <c r="X18" s="101"/>
      <c r="Y18" s="101"/>
      <c r="Z18" s="101"/>
    </row>
    <row r="19" spans="1:26" ht="69" customHeight="1" x14ac:dyDescent="0.3">
      <c r="A19" s="101"/>
      <c r="B19" s="511" t="str">
        <f>+LEFT(C19,4)</f>
        <v>13.1</v>
      </c>
      <c r="C19" s="221" t="s">
        <v>358</v>
      </c>
      <c r="D19" s="809" t="s">
        <v>359</v>
      </c>
      <c r="E19" s="804" t="s">
        <v>299</v>
      </c>
      <c r="F19" s="606">
        <v>3</v>
      </c>
      <c r="G19" s="126">
        <v>1</v>
      </c>
      <c r="H19" s="126"/>
      <c r="I19" s="804" t="s">
        <v>299</v>
      </c>
      <c r="J19" s="763">
        <v>3</v>
      </c>
      <c r="K19" s="795"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505">
        <f>+IF(K19="",231,IF(K19="Deficiencia de control mayor (diseño y ejecución)",240,IF(K19="Deficiencia de control (diseño o ejecución)",260,IF(K19="Oportunidad de mejora",280,300))))</f>
        <v>300</v>
      </c>
      <c r="M19" s="505">
        <v>4.4569000000000001</v>
      </c>
      <c r="N19" s="505">
        <f>+L19+M19</f>
        <v>304.45690000000002</v>
      </c>
      <c r="O19" s="101"/>
      <c r="P19" s="101"/>
      <c r="Q19" s="101"/>
      <c r="R19" s="101"/>
      <c r="S19" s="101"/>
      <c r="T19" s="101"/>
      <c r="U19" s="101"/>
      <c r="V19" s="101"/>
      <c r="W19" s="101"/>
      <c r="X19" s="101"/>
      <c r="Y19" s="101"/>
      <c r="Z19" s="101"/>
    </row>
    <row r="20" spans="1:26" ht="32.25" customHeight="1" x14ac:dyDescent="0.3">
      <c r="A20" s="101"/>
      <c r="B20" s="512"/>
      <c r="C20" s="222"/>
      <c r="D20" s="515"/>
      <c r="E20" s="515"/>
      <c r="F20" s="515"/>
      <c r="G20" s="128">
        <v>2</v>
      </c>
      <c r="H20" s="128"/>
      <c r="I20" s="515"/>
      <c r="J20" s="609"/>
      <c r="K20" s="593"/>
      <c r="L20" s="427"/>
      <c r="M20" s="427"/>
      <c r="N20" s="427"/>
      <c r="O20" s="101"/>
      <c r="P20" s="101"/>
      <c r="Q20" s="101"/>
      <c r="R20" s="101"/>
      <c r="S20" s="101"/>
      <c r="T20" s="101"/>
      <c r="U20" s="101"/>
      <c r="V20" s="101"/>
      <c r="W20" s="101"/>
      <c r="X20" s="101"/>
      <c r="Y20" s="101"/>
      <c r="Z20" s="101"/>
    </row>
    <row r="21" spans="1:26" ht="32.25" customHeight="1" x14ac:dyDescent="0.3">
      <c r="A21" s="101"/>
      <c r="B21" s="512"/>
      <c r="C21" s="222"/>
      <c r="D21" s="515"/>
      <c r="E21" s="515"/>
      <c r="F21" s="515"/>
      <c r="G21" s="128">
        <v>3</v>
      </c>
      <c r="H21" s="128"/>
      <c r="I21" s="515"/>
      <c r="J21" s="609"/>
      <c r="K21" s="593"/>
      <c r="L21" s="427"/>
      <c r="M21" s="427"/>
      <c r="N21" s="427"/>
      <c r="O21" s="101"/>
      <c r="P21" s="101"/>
      <c r="Q21" s="101"/>
      <c r="R21" s="101"/>
      <c r="S21" s="101"/>
      <c r="T21" s="101"/>
      <c r="U21" s="101"/>
      <c r="V21" s="101"/>
      <c r="W21" s="101"/>
      <c r="X21" s="101"/>
      <c r="Y21" s="101"/>
      <c r="Z21" s="101"/>
    </row>
    <row r="22" spans="1:26" ht="32.25" customHeight="1" x14ac:dyDescent="0.3">
      <c r="A22" s="101"/>
      <c r="B22" s="512"/>
      <c r="C22" s="222"/>
      <c r="D22" s="515"/>
      <c r="E22" s="515"/>
      <c r="F22" s="515"/>
      <c r="G22" s="128">
        <v>4</v>
      </c>
      <c r="H22" s="128"/>
      <c r="I22" s="515"/>
      <c r="J22" s="609"/>
      <c r="K22" s="593"/>
      <c r="L22" s="427"/>
      <c r="M22" s="427"/>
      <c r="N22" s="427"/>
      <c r="O22" s="101"/>
      <c r="P22" s="101"/>
      <c r="Q22" s="101"/>
      <c r="R22" s="101"/>
      <c r="S22" s="101"/>
      <c r="T22" s="101"/>
      <c r="U22" s="101"/>
      <c r="V22" s="101"/>
      <c r="W22" s="101"/>
      <c r="X22" s="101"/>
      <c r="Y22" s="101"/>
      <c r="Z22" s="101"/>
    </row>
    <row r="23" spans="1:26" ht="32.25" customHeight="1" x14ac:dyDescent="0.3">
      <c r="A23" s="101"/>
      <c r="B23" s="512"/>
      <c r="C23" s="222"/>
      <c r="D23" s="515"/>
      <c r="E23" s="515"/>
      <c r="F23" s="515"/>
      <c r="G23" s="128">
        <v>5</v>
      </c>
      <c r="H23" s="128"/>
      <c r="I23" s="515"/>
      <c r="J23" s="609"/>
      <c r="K23" s="593"/>
      <c r="L23" s="427"/>
      <c r="M23" s="427"/>
      <c r="N23" s="427"/>
      <c r="O23" s="101"/>
      <c r="P23" s="101"/>
      <c r="Q23" s="101"/>
      <c r="R23" s="101"/>
      <c r="S23" s="101"/>
      <c r="T23" s="101"/>
      <c r="U23" s="101"/>
      <c r="V23" s="101"/>
      <c r="W23" s="101"/>
      <c r="X23" s="101"/>
      <c r="Y23" s="101"/>
      <c r="Z23" s="101"/>
    </row>
    <row r="24" spans="1:26" ht="32.25" customHeight="1" x14ac:dyDescent="0.3">
      <c r="A24" s="101"/>
      <c r="B24" s="512"/>
      <c r="C24" s="222"/>
      <c r="D24" s="515"/>
      <c r="E24" s="515"/>
      <c r="F24" s="515"/>
      <c r="G24" s="128">
        <v>6</v>
      </c>
      <c r="H24" s="128"/>
      <c r="I24" s="515"/>
      <c r="J24" s="609"/>
      <c r="K24" s="593"/>
      <c r="L24" s="427"/>
      <c r="M24" s="427"/>
      <c r="N24" s="427"/>
      <c r="O24" s="101"/>
      <c r="P24" s="101"/>
      <c r="Q24" s="101"/>
      <c r="R24" s="101"/>
      <c r="S24" s="101"/>
      <c r="T24" s="101"/>
      <c r="U24" s="101"/>
      <c r="V24" s="101"/>
      <c r="W24" s="101"/>
      <c r="X24" s="101"/>
      <c r="Y24" s="101"/>
      <c r="Z24" s="101"/>
    </row>
    <row r="25" spans="1:26" ht="32.25" customHeight="1" x14ac:dyDescent="0.3">
      <c r="A25" s="101"/>
      <c r="B25" s="512"/>
      <c r="C25" s="222"/>
      <c r="D25" s="515"/>
      <c r="E25" s="515"/>
      <c r="F25" s="515"/>
      <c r="G25" s="128">
        <v>7</v>
      </c>
      <c r="H25" s="128"/>
      <c r="I25" s="515"/>
      <c r="J25" s="609"/>
      <c r="K25" s="593"/>
      <c r="L25" s="427"/>
      <c r="M25" s="427"/>
      <c r="N25" s="427"/>
      <c r="O25" s="101"/>
      <c r="P25" s="101"/>
      <c r="Q25" s="101"/>
      <c r="R25" s="101"/>
      <c r="S25" s="101"/>
      <c r="T25" s="101"/>
      <c r="U25" s="101"/>
      <c r="V25" s="101"/>
      <c r="W25" s="101"/>
      <c r="X25" s="101"/>
      <c r="Y25" s="101"/>
      <c r="Z25" s="101"/>
    </row>
    <row r="26" spans="1:26" ht="32.25" customHeight="1" x14ac:dyDescent="0.3">
      <c r="A26" s="101"/>
      <c r="B26" s="494"/>
      <c r="C26" s="223"/>
      <c r="D26" s="499"/>
      <c r="E26" s="499"/>
      <c r="F26" s="499"/>
      <c r="G26" s="132">
        <v>8</v>
      </c>
      <c r="H26" s="132"/>
      <c r="I26" s="499"/>
      <c r="J26" s="610"/>
      <c r="K26" s="594"/>
      <c r="L26" s="427"/>
      <c r="M26" s="427"/>
      <c r="N26" s="427"/>
      <c r="O26" s="101"/>
      <c r="P26" s="101"/>
      <c r="Q26" s="101"/>
      <c r="R26" s="101"/>
      <c r="S26" s="101"/>
      <c r="T26" s="101"/>
      <c r="U26" s="101"/>
      <c r="V26" s="101"/>
      <c r="W26" s="101"/>
      <c r="X26" s="101"/>
      <c r="Y26" s="101"/>
      <c r="Z26" s="101"/>
    </row>
    <row r="27" spans="1:26" ht="93" customHeight="1" x14ac:dyDescent="0.3">
      <c r="A27" s="101"/>
      <c r="B27" s="511" t="str">
        <f>+LEFT(C27,4)</f>
        <v>13.2</v>
      </c>
      <c r="C27" s="224" t="s">
        <v>360</v>
      </c>
      <c r="D27" s="810" t="s">
        <v>361</v>
      </c>
      <c r="E27" s="662" t="s">
        <v>362</v>
      </c>
      <c r="F27" s="632">
        <v>3</v>
      </c>
      <c r="G27" s="125">
        <v>1</v>
      </c>
      <c r="H27" s="175" t="s">
        <v>609</v>
      </c>
      <c r="I27" s="688" t="s">
        <v>688</v>
      </c>
      <c r="J27" s="763" t="s">
        <v>222</v>
      </c>
      <c r="K27" s="795"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505">
        <f>+IF(K27="",231,IF(K27="Deficiencia de control mayor (diseño y ejecución)",240,IF(K27="Deficiencia de control (diseño o ejecución)",260,IF(K27="Oportunidad de mejora",280,300))))</f>
        <v>300</v>
      </c>
      <c r="M27" s="505">
        <v>4.5632000000000001</v>
      </c>
      <c r="N27" s="505">
        <f>+L27+M27</f>
        <v>304.56319999999999</v>
      </c>
      <c r="O27" s="101"/>
      <c r="P27" s="101"/>
      <c r="Q27" s="101"/>
      <c r="R27" s="101"/>
      <c r="S27" s="101"/>
      <c r="T27" s="101"/>
      <c r="U27" s="101"/>
      <c r="V27" s="101"/>
      <c r="W27" s="101"/>
      <c r="X27" s="101"/>
      <c r="Y27" s="101"/>
      <c r="Z27" s="101"/>
    </row>
    <row r="28" spans="1:26" ht="43.5" customHeight="1" x14ac:dyDescent="0.3">
      <c r="A28" s="101"/>
      <c r="B28" s="512"/>
      <c r="C28" s="225"/>
      <c r="D28" s="515"/>
      <c r="E28" s="515"/>
      <c r="F28" s="515"/>
      <c r="G28" s="119">
        <v>2</v>
      </c>
      <c r="H28" s="392"/>
      <c r="I28" s="689"/>
      <c r="J28" s="609"/>
      <c r="K28" s="593"/>
      <c r="L28" s="427"/>
      <c r="M28" s="427"/>
      <c r="N28" s="427"/>
      <c r="O28" s="101"/>
      <c r="P28" s="101"/>
      <c r="Q28" s="101"/>
      <c r="R28" s="101"/>
      <c r="S28" s="101"/>
      <c r="T28" s="101"/>
      <c r="U28" s="101"/>
      <c r="V28" s="101"/>
      <c r="W28" s="101"/>
      <c r="X28" s="101"/>
      <c r="Y28" s="101"/>
      <c r="Z28" s="101"/>
    </row>
    <row r="29" spans="1:26" ht="39" customHeight="1" x14ac:dyDescent="0.3">
      <c r="A29" s="101"/>
      <c r="B29" s="512"/>
      <c r="C29" s="225"/>
      <c r="D29" s="515"/>
      <c r="E29" s="515"/>
      <c r="F29" s="515"/>
      <c r="G29" s="119">
        <v>3</v>
      </c>
      <c r="H29" s="120"/>
      <c r="I29" s="689"/>
      <c r="J29" s="609"/>
      <c r="K29" s="593"/>
      <c r="L29" s="427"/>
      <c r="M29" s="427"/>
      <c r="N29" s="427"/>
      <c r="O29" s="101"/>
      <c r="P29" s="101"/>
      <c r="Q29" s="101"/>
      <c r="R29" s="101"/>
      <c r="S29" s="101"/>
      <c r="T29" s="101"/>
      <c r="U29" s="101"/>
      <c r="V29" s="101"/>
      <c r="W29" s="101"/>
      <c r="X29" s="101"/>
      <c r="Y29" s="101"/>
      <c r="Z29" s="101"/>
    </row>
    <row r="30" spans="1:26" ht="32.25" customHeight="1" x14ac:dyDescent="0.3">
      <c r="A30" s="101"/>
      <c r="B30" s="512"/>
      <c r="C30" s="225"/>
      <c r="D30" s="515"/>
      <c r="E30" s="515"/>
      <c r="F30" s="515"/>
      <c r="G30" s="119">
        <v>7</v>
      </c>
      <c r="H30" s="119"/>
      <c r="I30" s="689"/>
      <c r="J30" s="609"/>
      <c r="K30" s="593"/>
      <c r="L30" s="427"/>
      <c r="M30" s="427"/>
      <c r="N30" s="427"/>
      <c r="O30" s="101"/>
      <c r="P30" s="101"/>
      <c r="Q30" s="101"/>
      <c r="R30" s="101"/>
      <c r="S30" s="101"/>
      <c r="T30" s="101"/>
      <c r="U30" s="101"/>
      <c r="V30" s="101"/>
      <c r="W30" s="101"/>
      <c r="X30" s="101"/>
      <c r="Y30" s="101"/>
      <c r="Z30" s="101"/>
    </row>
    <row r="31" spans="1:26" ht="58.5" customHeight="1" x14ac:dyDescent="0.3">
      <c r="A31" s="101"/>
      <c r="B31" s="494"/>
      <c r="C31" s="226"/>
      <c r="D31" s="499"/>
      <c r="E31" s="499"/>
      <c r="F31" s="499"/>
      <c r="G31" s="123">
        <v>8</v>
      </c>
      <c r="H31" s="123"/>
      <c r="I31" s="689"/>
      <c r="J31" s="610"/>
      <c r="K31" s="594"/>
      <c r="L31" s="427"/>
      <c r="M31" s="427"/>
      <c r="N31" s="427"/>
      <c r="O31" s="101"/>
      <c r="P31" s="101"/>
      <c r="Q31" s="101"/>
      <c r="R31" s="101"/>
      <c r="S31" s="101"/>
      <c r="T31" s="101"/>
      <c r="U31" s="101"/>
      <c r="V31" s="101"/>
      <c r="W31" s="101"/>
      <c r="X31" s="101"/>
      <c r="Y31" s="101"/>
      <c r="Z31" s="101"/>
    </row>
    <row r="32" spans="1:26" ht="135" customHeight="1" thickBot="1" x14ac:dyDescent="0.35">
      <c r="A32" s="101" t="s">
        <v>631</v>
      </c>
      <c r="B32" s="511" t="str">
        <f>+LEFT(C32,4)</f>
        <v>13.3</v>
      </c>
      <c r="C32" s="224" t="s">
        <v>363</v>
      </c>
      <c r="D32" s="810" t="s">
        <v>361</v>
      </c>
      <c r="E32" s="662" t="s">
        <v>364</v>
      </c>
      <c r="F32" s="632">
        <v>3</v>
      </c>
      <c r="G32" s="125">
        <v>1</v>
      </c>
      <c r="H32" s="393" t="s">
        <v>365</v>
      </c>
      <c r="I32" s="796" t="s">
        <v>612</v>
      </c>
      <c r="J32" s="797">
        <v>3</v>
      </c>
      <c r="K32" s="795"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505">
        <f>+IF(K32="",231,IF(K32="Deficiencia de control mayor (diseño y ejecución)",240,IF(K32="Deficiencia de control (diseño o ejecución)",260,IF(K32="Oportunidad de mejora",280,300))))</f>
        <v>300</v>
      </c>
      <c r="M32" s="505">
        <v>4.6321000000000003</v>
      </c>
      <c r="N32" s="505">
        <f>+L32+M32</f>
        <v>304.63209999999998</v>
      </c>
      <c r="O32" s="101"/>
      <c r="P32" s="101"/>
      <c r="Q32" s="101"/>
      <c r="R32" s="101"/>
      <c r="S32" s="101"/>
      <c r="T32" s="101"/>
      <c r="U32" s="101"/>
      <c r="V32" s="101"/>
      <c r="W32" s="101"/>
      <c r="X32" s="101"/>
      <c r="Y32" s="101"/>
      <c r="Z32" s="101"/>
    </row>
    <row r="33" spans="1:26" ht="171" customHeight="1" x14ac:dyDescent="0.3">
      <c r="A33" s="101" t="s">
        <v>632</v>
      </c>
      <c r="B33" s="512"/>
      <c r="C33" s="225"/>
      <c r="D33" s="515"/>
      <c r="E33" s="515"/>
      <c r="F33" s="515"/>
      <c r="G33" s="119">
        <v>2</v>
      </c>
      <c r="H33" s="389" t="s">
        <v>638</v>
      </c>
      <c r="I33" s="624"/>
      <c r="J33" s="507"/>
      <c r="K33" s="593"/>
      <c r="L33" s="427"/>
      <c r="M33" s="427"/>
      <c r="N33" s="427"/>
      <c r="O33" s="101"/>
      <c r="P33" s="101"/>
      <c r="Q33" s="101"/>
      <c r="R33" s="101"/>
      <c r="S33" s="101"/>
      <c r="T33" s="101"/>
      <c r="U33" s="101"/>
      <c r="V33" s="101"/>
      <c r="W33" s="101"/>
      <c r="X33" s="101"/>
      <c r="Y33" s="101"/>
      <c r="Z33" s="101"/>
    </row>
    <row r="34" spans="1:26" ht="32.25" customHeight="1" x14ac:dyDescent="0.3">
      <c r="A34" s="101"/>
      <c r="B34" s="512"/>
      <c r="C34" s="225"/>
      <c r="D34" s="515"/>
      <c r="E34" s="515"/>
      <c r="F34" s="515"/>
      <c r="G34" s="119">
        <v>5</v>
      </c>
      <c r="H34" s="172"/>
      <c r="I34" s="624"/>
      <c r="J34" s="507"/>
      <c r="K34" s="593"/>
      <c r="L34" s="427"/>
      <c r="M34" s="427"/>
      <c r="N34" s="427"/>
      <c r="O34" s="101"/>
      <c r="P34" s="101"/>
      <c r="Q34" s="101"/>
      <c r="R34" s="101"/>
      <c r="S34" s="101"/>
      <c r="T34" s="101"/>
      <c r="U34" s="101"/>
      <c r="V34" s="101"/>
      <c r="W34" s="101"/>
      <c r="X34" s="101"/>
      <c r="Y34" s="101"/>
      <c r="Z34" s="101"/>
    </row>
    <row r="35" spans="1:26" ht="32.25" customHeight="1" x14ac:dyDescent="0.3">
      <c r="A35" s="101"/>
      <c r="B35" s="512"/>
      <c r="C35" s="225"/>
      <c r="D35" s="515"/>
      <c r="E35" s="515"/>
      <c r="F35" s="515"/>
      <c r="G35" s="119">
        <v>6</v>
      </c>
      <c r="H35" s="172"/>
      <c r="I35" s="624"/>
      <c r="J35" s="507"/>
      <c r="K35" s="593"/>
      <c r="L35" s="427"/>
      <c r="M35" s="427"/>
      <c r="N35" s="427"/>
      <c r="O35" s="101"/>
      <c r="P35" s="101"/>
      <c r="Q35" s="101"/>
      <c r="R35" s="101"/>
      <c r="S35" s="101"/>
      <c r="T35" s="101"/>
      <c r="U35" s="101"/>
      <c r="V35" s="101"/>
      <c r="W35" s="101"/>
      <c r="X35" s="101"/>
      <c r="Y35" s="101"/>
      <c r="Z35" s="101"/>
    </row>
    <row r="36" spans="1:26" ht="32.25" customHeight="1" x14ac:dyDescent="0.3">
      <c r="A36" s="101"/>
      <c r="B36" s="512"/>
      <c r="C36" s="225"/>
      <c r="D36" s="515"/>
      <c r="E36" s="515"/>
      <c r="F36" s="515"/>
      <c r="G36" s="119">
        <v>7</v>
      </c>
      <c r="H36" s="172"/>
      <c r="I36" s="624"/>
      <c r="J36" s="507"/>
      <c r="K36" s="593"/>
      <c r="L36" s="427"/>
      <c r="M36" s="427"/>
      <c r="N36" s="427"/>
      <c r="O36" s="101"/>
      <c r="P36" s="101"/>
      <c r="Q36" s="101"/>
      <c r="R36" s="101"/>
      <c r="S36" s="101"/>
      <c r="T36" s="101"/>
      <c r="U36" s="101"/>
      <c r="V36" s="101"/>
      <c r="W36" s="101"/>
      <c r="X36" s="101"/>
      <c r="Y36" s="101"/>
      <c r="Z36" s="101"/>
    </row>
    <row r="37" spans="1:26" ht="20.25" customHeight="1" thickBot="1" x14ac:dyDescent="0.35">
      <c r="A37" s="101">
        <v>3</v>
      </c>
      <c r="B37" s="494"/>
      <c r="C37" s="226"/>
      <c r="D37" s="499"/>
      <c r="E37" s="499"/>
      <c r="F37" s="499"/>
      <c r="G37" s="123">
        <v>8</v>
      </c>
      <c r="H37" s="185"/>
      <c r="I37" s="624"/>
      <c r="J37" s="664"/>
      <c r="K37" s="594"/>
      <c r="L37" s="427"/>
      <c r="M37" s="427"/>
      <c r="N37" s="427"/>
      <c r="O37" s="101"/>
      <c r="P37" s="101"/>
      <c r="Q37" s="101"/>
      <c r="R37" s="101"/>
      <c r="S37" s="101"/>
      <c r="T37" s="101"/>
      <c r="U37" s="101"/>
      <c r="V37" s="101"/>
      <c r="W37" s="101"/>
      <c r="X37" s="101"/>
      <c r="Y37" s="101"/>
      <c r="Z37" s="101"/>
    </row>
    <row r="38" spans="1:26" ht="159" customHeight="1" thickBot="1" x14ac:dyDescent="0.35">
      <c r="A38" s="811"/>
      <c r="B38" s="511" t="str">
        <f>+LEFT(C38,4)</f>
        <v>13.4</v>
      </c>
      <c r="C38" s="227" t="s">
        <v>366</v>
      </c>
      <c r="D38" s="799" t="s">
        <v>361</v>
      </c>
      <c r="E38" s="605" t="s">
        <v>367</v>
      </c>
      <c r="F38" s="606">
        <v>3</v>
      </c>
      <c r="G38" s="126">
        <v>1</v>
      </c>
      <c r="H38" s="391" t="s">
        <v>639</v>
      </c>
      <c r="I38" s="588" t="s">
        <v>690</v>
      </c>
      <c r="J38" s="798">
        <v>2</v>
      </c>
      <c r="K38" s="795" t="str">
        <f>+IF(OR(ISBLANK(F38),ISBLANK(J38)),"",IF(OR(AND(F38=1,J38=1),AND(F38=1,J38=2),AND(F38=1,J38=3)),"Deficiencia de control mayor (diseño y ejecución)",IF(OR(AND(F38=2,J38=2),AND(F38=3,J38=1),AND(F38=3,J38=2),AND(F38=2,J38=1)),"Deficiencia de control (diseño o ejecución)",IF(AND(F38=2,J38=3),"Oportunidad de mejora","Mantenimiento del control"))))</f>
        <v>Deficiencia de control (diseño o ejecución)</v>
      </c>
      <c r="L38" s="505">
        <f>+IF(K38="",231,IF(K38="Deficiencia de control mayor (diseño y ejecución)",240,IF(K38="Deficiencia de control (diseño o ejecución)",260,IF(K38="Oportunidad de mejora",280,300))))</f>
        <v>260</v>
      </c>
      <c r="M38" s="505">
        <v>4.7896000000000001</v>
      </c>
      <c r="N38" s="505">
        <f>+L38+M38</f>
        <v>264.78960000000001</v>
      </c>
      <c r="O38" s="101"/>
      <c r="P38" s="101"/>
      <c r="Q38" s="101"/>
      <c r="R38" s="101"/>
      <c r="S38" s="101"/>
      <c r="T38" s="101"/>
      <c r="U38" s="101"/>
      <c r="V38" s="101"/>
      <c r="W38" s="101"/>
      <c r="X38" s="101"/>
      <c r="Y38" s="101"/>
      <c r="Z38" s="101"/>
    </row>
    <row r="39" spans="1:26" ht="133.5" customHeight="1" x14ac:dyDescent="0.3">
      <c r="A39" s="427"/>
      <c r="B39" s="512"/>
      <c r="C39" s="225"/>
      <c r="D39" s="515"/>
      <c r="E39" s="515"/>
      <c r="F39" s="515"/>
      <c r="G39" s="128">
        <v>2</v>
      </c>
      <c r="H39" s="393" t="s">
        <v>365</v>
      </c>
      <c r="I39" s="588"/>
      <c r="J39" s="507"/>
      <c r="K39" s="593"/>
      <c r="L39" s="427"/>
      <c r="M39" s="427"/>
      <c r="N39" s="427"/>
      <c r="O39" s="101"/>
      <c r="P39" s="101"/>
      <c r="Q39" s="101"/>
      <c r="R39" s="101"/>
      <c r="S39" s="101"/>
      <c r="T39" s="101"/>
      <c r="U39" s="101"/>
      <c r="V39" s="101"/>
      <c r="W39" s="101"/>
      <c r="X39" s="101"/>
      <c r="Y39" s="101"/>
      <c r="Z39" s="101"/>
    </row>
    <row r="40" spans="1:26" ht="25.5" customHeight="1" x14ac:dyDescent="0.3">
      <c r="A40" s="101"/>
      <c r="B40" s="512"/>
      <c r="C40" s="225"/>
      <c r="D40" s="515"/>
      <c r="E40" s="515"/>
      <c r="F40" s="515"/>
      <c r="G40" s="128">
        <v>3</v>
      </c>
      <c r="H40" s="394"/>
      <c r="I40" s="588"/>
      <c r="J40" s="507"/>
      <c r="K40" s="593"/>
      <c r="L40" s="427"/>
      <c r="M40" s="427"/>
      <c r="N40" s="427"/>
      <c r="O40" s="101"/>
      <c r="P40" s="101"/>
      <c r="Q40" s="101"/>
      <c r="R40" s="101"/>
      <c r="S40" s="101"/>
      <c r="T40" s="101"/>
      <c r="U40" s="101"/>
      <c r="V40" s="101"/>
      <c r="W40" s="101"/>
      <c r="X40" s="101"/>
      <c r="Y40" s="101"/>
      <c r="Z40" s="101"/>
    </row>
    <row r="41" spans="1:26" ht="18.75" customHeight="1" x14ac:dyDescent="0.3">
      <c r="A41" s="101"/>
      <c r="B41" s="512"/>
      <c r="C41" s="225"/>
      <c r="D41" s="515"/>
      <c r="E41" s="515"/>
      <c r="F41" s="515"/>
      <c r="G41" s="128">
        <v>4</v>
      </c>
      <c r="H41" s="394"/>
      <c r="I41" s="588"/>
      <c r="J41" s="507"/>
      <c r="K41" s="593"/>
      <c r="L41" s="427"/>
      <c r="M41" s="427"/>
      <c r="N41" s="427"/>
      <c r="O41" s="101"/>
      <c r="P41" s="101"/>
      <c r="Q41" s="101"/>
      <c r="R41" s="101"/>
      <c r="S41" s="101"/>
      <c r="T41" s="101"/>
      <c r="U41" s="101"/>
      <c r="V41" s="101"/>
      <c r="W41" s="101"/>
      <c r="X41" s="101"/>
      <c r="Y41" s="101"/>
      <c r="Z41" s="101"/>
    </row>
    <row r="42" spans="1:26" ht="35.25" customHeight="1" x14ac:dyDescent="0.3">
      <c r="A42" s="101"/>
      <c r="B42" s="512"/>
      <c r="C42" s="225"/>
      <c r="D42" s="515"/>
      <c r="E42" s="515"/>
      <c r="F42" s="515"/>
      <c r="G42" s="128">
        <v>5</v>
      </c>
      <c r="H42" s="395"/>
      <c r="I42" s="588"/>
      <c r="J42" s="507"/>
      <c r="K42" s="593"/>
      <c r="L42" s="427"/>
      <c r="M42" s="427"/>
      <c r="N42" s="427"/>
      <c r="O42" s="101"/>
      <c r="P42" s="101"/>
      <c r="Q42" s="101"/>
      <c r="R42" s="101"/>
      <c r="S42" s="101"/>
      <c r="T42" s="101"/>
      <c r="U42" s="101"/>
      <c r="V42" s="101"/>
      <c r="W42" s="101"/>
      <c r="X42" s="101"/>
      <c r="Y42" s="101"/>
      <c r="Z42" s="101"/>
    </row>
    <row r="43" spans="1:26" ht="32.25" customHeight="1" x14ac:dyDescent="0.3">
      <c r="A43" s="101"/>
      <c r="B43" s="512"/>
      <c r="C43" s="225"/>
      <c r="D43" s="515"/>
      <c r="E43" s="515"/>
      <c r="F43" s="515"/>
      <c r="G43" s="128">
        <v>6</v>
      </c>
      <c r="H43" s="395"/>
      <c r="I43" s="588"/>
      <c r="J43" s="507"/>
      <c r="K43" s="593"/>
      <c r="L43" s="427"/>
      <c r="M43" s="427"/>
      <c r="N43" s="427"/>
      <c r="O43" s="101"/>
      <c r="P43" s="101"/>
      <c r="Q43" s="101"/>
      <c r="R43" s="101"/>
      <c r="S43" s="101"/>
      <c r="T43" s="101"/>
      <c r="U43" s="101"/>
      <c r="V43" s="101"/>
      <c r="W43" s="101"/>
      <c r="X43" s="101"/>
      <c r="Y43" s="101"/>
      <c r="Z43" s="101"/>
    </row>
    <row r="44" spans="1:26" ht="32.25" customHeight="1" x14ac:dyDescent="0.3">
      <c r="A44" s="101"/>
      <c r="B44" s="512"/>
      <c r="C44" s="225"/>
      <c r="D44" s="515"/>
      <c r="E44" s="515"/>
      <c r="F44" s="515"/>
      <c r="G44" s="128">
        <v>7</v>
      </c>
      <c r="H44" s="395"/>
      <c r="I44" s="588"/>
      <c r="J44" s="507"/>
      <c r="K44" s="593"/>
      <c r="L44" s="427"/>
      <c r="M44" s="427"/>
      <c r="N44" s="427"/>
      <c r="O44" s="101"/>
      <c r="P44" s="101"/>
      <c r="Q44" s="101"/>
      <c r="R44" s="101"/>
      <c r="S44" s="101"/>
      <c r="T44" s="101"/>
      <c r="U44" s="101"/>
      <c r="V44" s="101"/>
      <c r="W44" s="101"/>
      <c r="X44" s="101"/>
      <c r="Y44" s="101"/>
      <c r="Z44" s="101"/>
    </row>
    <row r="45" spans="1:26" ht="5.25" customHeight="1" x14ac:dyDescent="0.3">
      <c r="A45" s="101"/>
      <c r="B45" s="494"/>
      <c r="C45" s="226"/>
      <c r="D45" s="499"/>
      <c r="E45" s="499"/>
      <c r="F45" s="499"/>
      <c r="G45" s="132">
        <v>8</v>
      </c>
      <c r="H45" s="396"/>
      <c r="I45" s="588"/>
      <c r="J45" s="664"/>
      <c r="K45" s="594"/>
      <c r="L45" s="427"/>
      <c r="M45" s="427"/>
      <c r="N45" s="427"/>
      <c r="O45" s="101"/>
      <c r="P45" s="101"/>
      <c r="Q45" s="101"/>
      <c r="R45" s="101"/>
      <c r="S45" s="101"/>
      <c r="T45" s="101"/>
      <c r="U45" s="101"/>
      <c r="V45" s="101"/>
      <c r="W45" s="101"/>
      <c r="X45" s="101"/>
      <c r="Y45" s="101"/>
      <c r="Z45" s="101"/>
    </row>
    <row r="46" spans="1:26" ht="12.75" customHeight="1" x14ac:dyDescent="0.3">
      <c r="A46" s="101"/>
      <c r="B46" s="812"/>
      <c r="C46" s="228" t="s">
        <v>368</v>
      </c>
      <c r="D46" s="800" t="s">
        <v>8</v>
      </c>
      <c r="E46" s="800" t="s">
        <v>369</v>
      </c>
      <c r="F46" s="801" t="s">
        <v>370</v>
      </c>
      <c r="G46" s="806" t="s">
        <v>152</v>
      </c>
      <c r="H46" s="786"/>
      <c r="I46" s="807"/>
      <c r="J46" s="801" t="s">
        <v>371</v>
      </c>
      <c r="K46" s="802" t="s">
        <v>177</v>
      </c>
      <c r="L46" s="540"/>
      <c r="M46" s="540"/>
      <c r="N46" s="540"/>
      <c r="O46" s="101"/>
      <c r="P46" s="101"/>
      <c r="Q46" s="101"/>
      <c r="R46" s="101"/>
      <c r="S46" s="101"/>
      <c r="T46" s="101"/>
      <c r="U46" s="101"/>
      <c r="V46" s="101"/>
      <c r="W46" s="101"/>
      <c r="X46" s="101"/>
      <c r="Y46" s="101"/>
      <c r="Z46" s="101"/>
    </row>
    <row r="47" spans="1:26" ht="15" customHeight="1" x14ac:dyDescent="0.3">
      <c r="A47" s="101"/>
      <c r="B47" s="780"/>
      <c r="C47" s="229"/>
      <c r="D47" s="780"/>
      <c r="E47" s="780"/>
      <c r="F47" s="780"/>
      <c r="G47" s="788"/>
      <c r="H47" s="789"/>
      <c r="I47" s="790"/>
      <c r="J47" s="780"/>
      <c r="K47" s="792"/>
      <c r="L47" s="427"/>
      <c r="M47" s="427"/>
      <c r="N47" s="427"/>
      <c r="O47" s="101"/>
      <c r="P47" s="101"/>
      <c r="Q47" s="101"/>
      <c r="R47" s="101"/>
      <c r="S47" s="101"/>
      <c r="T47" s="101"/>
      <c r="U47" s="101"/>
      <c r="V47" s="101"/>
      <c r="W47" s="101"/>
      <c r="X47" s="101"/>
      <c r="Y47" s="101"/>
      <c r="Z47" s="101"/>
    </row>
    <row r="48" spans="1:26" ht="27.75" customHeight="1" x14ac:dyDescent="0.3">
      <c r="A48" s="101"/>
      <c r="B48" s="780"/>
      <c r="C48" s="229"/>
      <c r="D48" s="780"/>
      <c r="E48" s="780"/>
      <c r="F48" s="780"/>
      <c r="G48" s="805" t="s">
        <v>13</v>
      </c>
      <c r="H48" s="800" t="s">
        <v>15</v>
      </c>
      <c r="I48" s="800" t="s">
        <v>17</v>
      </c>
      <c r="J48" s="780"/>
      <c r="K48" s="792"/>
      <c r="L48" s="427"/>
      <c r="M48" s="427"/>
      <c r="N48" s="427"/>
      <c r="O48" s="101"/>
      <c r="P48" s="101"/>
      <c r="Q48" s="101"/>
      <c r="R48" s="101"/>
      <c r="S48" s="101"/>
      <c r="T48" s="101"/>
      <c r="U48" s="101"/>
      <c r="V48" s="101"/>
      <c r="W48" s="101"/>
      <c r="X48" s="101"/>
      <c r="Y48" s="101"/>
      <c r="Z48" s="101"/>
    </row>
    <row r="49" spans="1:26" ht="87.75" customHeight="1" thickBot="1" x14ac:dyDescent="0.35">
      <c r="A49" s="101"/>
      <c r="B49" s="781"/>
      <c r="C49" s="229"/>
      <c r="D49" s="781"/>
      <c r="E49" s="783"/>
      <c r="F49" s="781"/>
      <c r="G49" s="781"/>
      <c r="H49" s="781"/>
      <c r="I49" s="808"/>
      <c r="J49" s="781"/>
      <c r="K49" s="803"/>
      <c r="L49" s="427"/>
      <c r="M49" s="427"/>
      <c r="N49" s="427"/>
      <c r="O49" s="101"/>
      <c r="P49" s="101"/>
      <c r="Q49" s="101"/>
      <c r="R49" s="101"/>
      <c r="S49" s="101"/>
      <c r="T49" s="101"/>
      <c r="U49" s="101"/>
      <c r="V49" s="101"/>
      <c r="W49" s="101"/>
      <c r="X49" s="101"/>
      <c r="Y49" s="101"/>
      <c r="Z49" s="101"/>
    </row>
    <row r="50" spans="1:26" ht="136.5" customHeight="1" thickBot="1" x14ac:dyDescent="0.35">
      <c r="A50" s="101"/>
      <c r="B50" s="511" t="str">
        <f>+LEFT(C50,4)</f>
        <v>14.1</v>
      </c>
      <c r="C50" s="230" t="s">
        <v>372</v>
      </c>
      <c r="D50" s="810" t="s">
        <v>373</v>
      </c>
      <c r="E50" s="718" t="s">
        <v>374</v>
      </c>
      <c r="F50" s="632">
        <v>3</v>
      </c>
      <c r="G50" s="125">
        <v>1</v>
      </c>
      <c r="H50" s="378" t="s">
        <v>365</v>
      </c>
      <c r="I50" s="720" t="s">
        <v>633</v>
      </c>
      <c r="J50" s="797">
        <v>3</v>
      </c>
      <c r="K50" s="795"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505">
        <f>+IF(K50="",231,IF(K50="Deficiencia de control mayor (diseño y ejecución)",240,IF(K50="Deficiencia de control (diseño o ejecución)",260,IF(K50="Oportunidad de mejora",280,300))))</f>
        <v>300</v>
      </c>
      <c r="M50" s="505">
        <v>4.8964999999999996</v>
      </c>
      <c r="N50" s="505">
        <f>+L50+M50</f>
        <v>304.8965</v>
      </c>
      <c r="O50" s="101"/>
      <c r="P50" s="101"/>
      <c r="Q50" s="101"/>
      <c r="R50" s="101"/>
      <c r="S50" s="101"/>
      <c r="T50" s="101"/>
      <c r="U50" s="101"/>
      <c r="V50" s="101"/>
      <c r="W50" s="101"/>
      <c r="X50" s="101"/>
      <c r="Y50" s="101"/>
      <c r="Z50" s="101"/>
    </row>
    <row r="51" spans="1:26" ht="144" customHeight="1" x14ac:dyDescent="0.3">
      <c r="A51" s="101"/>
      <c r="B51" s="512"/>
      <c r="C51" s="231"/>
      <c r="D51" s="515"/>
      <c r="E51" s="515"/>
      <c r="F51" s="515"/>
      <c r="G51" s="119">
        <v>2</v>
      </c>
      <c r="H51" s="389" t="s">
        <v>604</v>
      </c>
      <c r="I51" s="721"/>
      <c r="J51" s="507"/>
      <c r="K51" s="593"/>
      <c r="L51" s="427"/>
      <c r="M51" s="427"/>
      <c r="N51" s="427"/>
      <c r="O51" s="101"/>
      <c r="P51" s="101"/>
      <c r="Q51" s="101"/>
      <c r="R51" s="101"/>
      <c r="S51" s="101"/>
      <c r="T51" s="101"/>
      <c r="U51" s="101"/>
      <c r="V51" s="101"/>
      <c r="W51" s="101"/>
      <c r="X51" s="101"/>
      <c r="Y51" s="101"/>
      <c r="Z51" s="101"/>
    </row>
    <row r="52" spans="1:26" ht="32.25" customHeight="1" x14ac:dyDescent="0.3">
      <c r="A52" s="101"/>
      <c r="B52" s="512"/>
      <c r="C52" s="231"/>
      <c r="D52" s="515"/>
      <c r="E52" s="515"/>
      <c r="F52" s="515"/>
      <c r="G52" s="119">
        <v>3</v>
      </c>
      <c r="H52" s="183"/>
      <c r="I52" s="721"/>
      <c r="J52" s="507"/>
      <c r="K52" s="593"/>
      <c r="L52" s="427"/>
      <c r="M52" s="427"/>
      <c r="N52" s="427"/>
      <c r="O52" s="101"/>
      <c r="P52" s="101"/>
      <c r="Q52" s="101"/>
      <c r="R52" s="101"/>
      <c r="S52" s="101"/>
      <c r="T52" s="101"/>
      <c r="U52" s="101"/>
      <c r="V52" s="101"/>
      <c r="W52" s="101"/>
      <c r="X52" s="101"/>
      <c r="Y52" s="101"/>
      <c r="Z52" s="101"/>
    </row>
    <row r="53" spans="1:26" ht="32.25" customHeight="1" x14ac:dyDescent="0.3">
      <c r="A53" s="101"/>
      <c r="B53" s="512"/>
      <c r="C53" s="231"/>
      <c r="D53" s="515"/>
      <c r="E53" s="515"/>
      <c r="F53" s="515"/>
      <c r="G53" s="119">
        <v>4</v>
      </c>
      <c r="H53" s="405"/>
      <c r="I53" s="721"/>
      <c r="J53" s="507"/>
      <c r="K53" s="593"/>
      <c r="L53" s="427"/>
      <c r="M53" s="427"/>
      <c r="N53" s="427"/>
      <c r="O53" s="101"/>
      <c r="P53" s="101"/>
      <c r="Q53" s="101"/>
      <c r="R53" s="101"/>
      <c r="S53" s="101"/>
      <c r="T53" s="101"/>
      <c r="U53" s="101"/>
      <c r="V53" s="101"/>
      <c r="W53" s="101"/>
      <c r="X53" s="101"/>
      <c r="Y53" s="101"/>
      <c r="Z53" s="101"/>
    </row>
    <row r="54" spans="1:26" ht="52.5" customHeight="1" x14ac:dyDescent="0.3">
      <c r="A54" s="101"/>
      <c r="B54" s="512"/>
      <c r="C54" s="231"/>
      <c r="D54" s="515"/>
      <c r="E54" s="515"/>
      <c r="F54" s="515"/>
      <c r="G54" s="119">
        <v>7</v>
      </c>
      <c r="H54" s="183"/>
      <c r="I54" s="721"/>
      <c r="J54" s="507"/>
      <c r="K54" s="593"/>
      <c r="L54" s="427"/>
      <c r="M54" s="427"/>
      <c r="N54" s="427"/>
      <c r="O54" s="101"/>
      <c r="P54" s="101"/>
      <c r="Q54" s="101"/>
      <c r="R54" s="101"/>
      <c r="S54" s="101"/>
      <c r="T54" s="101"/>
      <c r="U54" s="101"/>
      <c r="V54" s="101"/>
      <c r="W54" s="101"/>
      <c r="X54" s="101"/>
      <c r="Y54" s="101"/>
      <c r="Z54" s="101"/>
    </row>
    <row r="55" spans="1:26" ht="38.25" customHeight="1" thickBot="1" x14ac:dyDescent="0.35">
      <c r="A55" s="101"/>
      <c r="B55" s="494"/>
      <c r="C55" s="232"/>
      <c r="D55" s="499"/>
      <c r="E55" s="499"/>
      <c r="F55" s="499"/>
      <c r="G55" s="123">
        <v>8</v>
      </c>
      <c r="H55" s="413"/>
      <c r="I55" s="721"/>
      <c r="J55" s="664"/>
      <c r="K55" s="594"/>
      <c r="L55" s="427"/>
      <c r="M55" s="427"/>
      <c r="N55" s="427"/>
      <c r="O55" s="101"/>
      <c r="P55" s="101"/>
      <c r="Q55" s="101"/>
      <c r="R55" s="101"/>
      <c r="S55" s="101"/>
      <c r="T55" s="101"/>
      <c r="U55" s="101"/>
      <c r="V55" s="101"/>
      <c r="W55" s="101"/>
      <c r="X55" s="101"/>
      <c r="Y55" s="101"/>
      <c r="Z55" s="101"/>
    </row>
    <row r="56" spans="1:26" ht="150" customHeight="1" x14ac:dyDescent="0.3">
      <c r="A56" s="101"/>
      <c r="B56" s="511" t="str">
        <f>+LEFT(C56,4)</f>
        <v>14.2</v>
      </c>
      <c r="C56" s="233" t="s">
        <v>375</v>
      </c>
      <c r="D56" s="813" t="s">
        <v>373</v>
      </c>
      <c r="E56" s="651" t="s">
        <v>376</v>
      </c>
      <c r="F56" s="652">
        <v>3</v>
      </c>
      <c r="G56" s="248">
        <v>1</v>
      </c>
      <c r="H56" s="399" t="s">
        <v>638</v>
      </c>
      <c r="I56" s="554" t="s">
        <v>667</v>
      </c>
      <c r="J56" s="827">
        <v>2</v>
      </c>
      <c r="K56" s="795" t="str">
        <f>+IF(OR(ISBLANK(F56),ISBLANK(J56)),"",IF(OR(AND(F56=1,J56=1),AND(F56=1,J56=2),AND(F56=1,J56=3)),"Deficiencia de control mayor (diseño y ejecución)",IF(OR(AND(F56=2,J56=2),AND(F56=3,J56=1),AND(F56=3,J56=2),AND(F56=2,J56=1)),"Deficiencia de control (diseño o ejecución)",IF(AND(F56=2,J56=3),"Oportunidad de mejora","Mantenimiento del control"))))</f>
        <v>Deficiencia de control (diseño o ejecución)</v>
      </c>
      <c r="L56" s="505">
        <f>+IF(K56="",231,IF(K56="Deficiencia de control mayor (diseño y ejecución)",240,IF(K56="Deficiencia de control (diseño o ejecución)",260,IF(K56="Oportunidad de mejora",280,300))))</f>
        <v>260</v>
      </c>
      <c r="M56" s="505">
        <v>4.9854000000000003</v>
      </c>
      <c r="N56" s="505">
        <f>+L56+M56</f>
        <v>264.98540000000003</v>
      </c>
      <c r="O56" s="101"/>
      <c r="P56" s="101"/>
      <c r="Q56" s="101"/>
      <c r="R56" s="101"/>
      <c r="S56" s="101"/>
      <c r="T56" s="101"/>
      <c r="U56" s="101"/>
      <c r="V56" s="101"/>
      <c r="W56" s="101"/>
      <c r="X56" s="101"/>
      <c r="Y56" s="101"/>
      <c r="Z56" s="101"/>
    </row>
    <row r="57" spans="1:26" ht="44.25" customHeight="1" x14ac:dyDescent="0.3">
      <c r="A57" s="101"/>
      <c r="B57" s="512"/>
      <c r="C57" s="234"/>
      <c r="D57" s="515"/>
      <c r="E57" s="515"/>
      <c r="F57" s="515"/>
      <c r="G57" s="112">
        <v>2</v>
      </c>
      <c r="H57" s="357"/>
      <c r="I57" s="555"/>
      <c r="J57" s="828"/>
      <c r="K57" s="593"/>
      <c r="L57" s="427"/>
      <c r="M57" s="427"/>
      <c r="N57" s="427"/>
      <c r="O57" s="101"/>
      <c r="P57" s="101"/>
      <c r="Q57" s="101"/>
      <c r="R57" s="101"/>
      <c r="S57" s="101"/>
      <c r="T57" s="101"/>
      <c r="U57" s="101"/>
      <c r="V57" s="101"/>
      <c r="W57" s="101"/>
      <c r="X57" s="101"/>
      <c r="Y57" s="101"/>
      <c r="Z57" s="101"/>
    </row>
    <row r="58" spans="1:26" ht="32.25" customHeight="1" x14ac:dyDescent="0.3">
      <c r="A58" s="101"/>
      <c r="B58" s="512"/>
      <c r="C58" s="234"/>
      <c r="D58" s="515"/>
      <c r="E58" s="515"/>
      <c r="F58" s="515"/>
      <c r="G58" s="112">
        <v>3</v>
      </c>
      <c r="H58" s="138"/>
      <c r="I58" s="555"/>
      <c r="J58" s="828"/>
      <c r="K58" s="593"/>
      <c r="L58" s="427"/>
      <c r="M58" s="427"/>
      <c r="N58" s="427"/>
      <c r="O58" s="101"/>
      <c r="P58" s="101"/>
      <c r="Q58" s="101"/>
      <c r="R58" s="101"/>
      <c r="S58" s="101"/>
      <c r="T58" s="101"/>
      <c r="U58" s="101"/>
      <c r="V58" s="101"/>
      <c r="W58" s="101"/>
      <c r="X58" s="101"/>
      <c r="Y58" s="101"/>
      <c r="Z58" s="101"/>
    </row>
    <row r="59" spans="1:26" ht="29.25" customHeight="1" x14ac:dyDescent="0.3">
      <c r="A59" s="101"/>
      <c r="B59" s="512"/>
      <c r="C59" s="234"/>
      <c r="D59" s="515"/>
      <c r="E59" s="515"/>
      <c r="F59" s="515"/>
      <c r="G59" s="112">
        <v>4</v>
      </c>
      <c r="H59" s="112"/>
      <c r="I59" s="555"/>
      <c r="J59" s="828"/>
      <c r="K59" s="593"/>
      <c r="L59" s="427"/>
      <c r="M59" s="427"/>
      <c r="N59" s="427"/>
      <c r="O59" s="101"/>
      <c r="P59" s="101"/>
      <c r="Q59" s="101"/>
      <c r="R59" s="101"/>
      <c r="S59" s="101"/>
      <c r="T59" s="101"/>
      <c r="U59" s="101"/>
      <c r="V59" s="101"/>
      <c r="W59" s="101"/>
      <c r="X59" s="101"/>
      <c r="Y59" s="101"/>
      <c r="Z59" s="101"/>
    </row>
    <row r="60" spans="1:26" ht="32.25" customHeight="1" x14ac:dyDescent="0.3">
      <c r="A60" s="101"/>
      <c r="B60" s="512"/>
      <c r="C60" s="234"/>
      <c r="D60" s="515"/>
      <c r="E60" s="515"/>
      <c r="F60" s="515"/>
      <c r="G60" s="112">
        <v>5</v>
      </c>
      <c r="H60" s="112"/>
      <c r="I60" s="555"/>
      <c r="J60" s="828"/>
      <c r="K60" s="593"/>
      <c r="L60" s="427"/>
      <c r="M60" s="427"/>
      <c r="N60" s="427"/>
      <c r="O60" s="101"/>
      <c r="P60" s="101"/>
      <c r="Q60" s="101"/>
      <c r="R60" s="101"/>
      <c r="S60" s="101"/>
      <c r="T60" s="101"/>
      <c r="U60" s="101"/>
      <c r="V60" s="101"/>
      <c r="W60" s="101"/>
      <c r="X60" s="101"/>
      <c r="Y60" s="101"/>
      <c r="Z60" s="101"/>
    </row>
    <row r="61" spans="1:26" ht="32.25" customHeight="1" x14ac:dyDescent="0.3">
      <c r="A61" s="101"/>
      <c r="B61" s="512"/>
      <c r="C61" s="234"/>
      <c r="D61" s="515"/>
      <c r="E61" s="515"/>
      <c r="F61" s="515"/>
      <c r="G61" s="112">
        <v>6</v>
      </c>
      <c r="H61" s="112"/>
      <c r="I61" s="555"/>
      <c r="J61" s="828"/>
      <c r="K61" s="593"/>
      <c r="L61" s="427"/>
      <c r="M61" s="427"/>
      <c r="N61" s="427"/>
      <c r="O61" s="101"/>
      <c r="P61" s="101"/>
      <c r="Q61" s="101"/>
      <c r="R61" s="101"/>
      <c r="S61" s="101"/>
      <c r="T61" s="101"/>
      <c r="U61" s="101"/>
      <c r="V61" s="101"/>
      <c r="W61" s="101"/>
      <c r="X61" s="101"/>
      <c r="Y61" s="101"/>
      <c r="Z61" s="101"/>
    </row>
    <row r="62" spans="1:26" ht="32.25" customHeight="1" x14ac:dyDescent="0.3">
      <c r="A62" s="101"/>
      <c r="B62" s="512"/>
      <c r="C62" s="234"/>
      <c r="D62" s="515"/>
      <c r="E62" s="515"/>
      <c r="F62" s="515"/>
      <c r="G62" s="112">
        <v>7</v>
      </c>
      <c r="H62" s="112"/>
      <c r="I62" s="555"/>
      <c r="J62" s="828"/>
      <c r="K62" s="593"/>
      <c r="L62" s="427"/>
      <c r="M62" s="427"/>
      <c r="N62" s="427"/>
      <c r="O62" s="101"/>
      <c r="P62" s="101"/>
      <c r="Q62" s="101"/>
      <c r="R62" s="101"/>
      <c r="S62" s="101"/>
      <c r="T62" s="101"/>
      <c r="U62" s="101"/>
      <c r="V62" s="101"/>
      <c r="W62" s="101"/>
      <c r="X62" s="101"/>
      <c r="Y62" s="101"/>
      <c r="Z62" s="101"/>
    </row>
    <row r="63" spans="1:26" ht="8.25" customHeight="1" x14ac:dyDescent="0.3">
      <c r="A63" s="101"/>
      <c r="B63" s="494"/>
      <c r="C63" s="235"/>
      <c r="D63" s="499"/>
      <c r="E63" s="499"/>
      <c r="F63" s="499"/>
      <c r="G63" s="139">
        <v>8</v>
      </c>
      <c r="H63" s="139"/>
      <c r="I63" s="555"/>
      <c r="J63" s="829"/>
      <c r="K63" s="594"/>
      <c r="L63" s="427"/>
      <c r="M63" s="427"/>
      <c r="N63" s="427"/>
      <c r="O63" s="101"/>
      <c r="P63" s="101"/>
      <c r="Q63" s="101"/>
      <c r="R63" s="101"/>
      <c r="S63" s="101"/>
      <c r="T63" s="101"/>
      <c r="U63" s="101"/>
      <c r="V63" s="101"/>
      <c r="W63" s="101"/>
      <c r="X63" s="101"/>
      <c r="Y63" s="101"/>
      <c r="Z63" s="101"/>
    </row>
    <row r="64" spans="1:26" ht="68.25" customHeight="1" x14ac:dyDescent="0.3">
      <c r="A64" s="101"/>
      <c r="B64" s="511" t="str">
        <f>+LEFT(C64,4)</f>
        <v>14.3</v>
      </c>
      <c r="C64" s="236" t="s">
        <v>377</v>
      </c>
      <c r="D64" s="813" t="s">
        <v>373</v>
      </c>
      <c r="E64" s="651" t="s">
        <v>378</v>
      </c>
      <c r="F64" s="652">
        <v>3</v>
      </c>
      <c r="G64" s="136">
        <v>1</v>
      </c>
      <c r="H64" s="397" t="s">
        <v>613</v>
      </c>
      <c r="I64" s="830" t="s">
        <v>634</v>
      </c>
      <c r="J64" s="820">
        <v>3</v>
      </c>
      <c r="K64" s="795" t="str">
        <f>+IF(OR(ISBLANK(F64),ISBLANK(J64)),"",IF(OR(AND(F64=1,J64=1),AND(F64=1,J64=2),AND(F64=1,J64=3)),"Deficiencia de control mayor (diseño y ejecución)",IF(OR(AND(F64=2,J64=2),AND(F64=3,J64=1),AND(F64=3,J64=2),AND(F64=2,J64=1)),"Deficiencia de control (diseño o ejecución)",IF(AND(F64=2,J64=3),"Oportunidad de mejora","Mantenimiento del control"))))</f>
        <v>Mantenimiento del control</v>
      </c>
      <c r="L64" s="505">
        <f>+IF(K64="",231,IF(K64="Deficiencia de control mayor (diseño y ejecución)",240,IF(K64="Deficiencia de control (diseño o ejecución)",260,IF(K64="Oportunidad de mejora",280,300))))</f>
        <v>300</v>
      </c>
      <c r="M64" s="505">
        <v>5.0122999999999998</v>
      </c>
      <c r="N64" s="505">
        <f>+L64+M64</f>
        <v>305.01229999999998</v>
      </c>
      <c r="O64" s="101"/>
      <c r="P64" s="101"/>
      <c r="Q64" s="101"/>
      <c r="R64" s="101"/>
      <c r="S64" s="101"/>
      <c r="T64" s="101"/>
      <c r="U64" s="101"/>
      <c r="V64" s="101"/>
      <c r="W64" s="101"/>
      <c r="X64" s="101"/>
      <c r="Y64" s="101"/>
      <c r="Z64" s="101"/>
    </row>
    <row r="65" spans="1:26" ht="32.25" customHeight="1" x14ac:dyDescent="0.3">
      <c r="A65" s="101"/>
      <c r="B65" s="512"/>
      <c r="C65" s="237"/>
      <c r="D65" s="515"/>
      <c r="E65" s="515"/>
      <c r="F65" s="515"/>
      <c r="G65" s="112">
        <v>2</v>
      </c>
      <c r="H65" s="188"/>
      <c r="I65" s="686"/>
      <c r="J65" s="507"/>
      <c r="K65" s="593"/>
      <c r="L65" s="427"/>
      <c r="M65" s="427"/>
      <c r="N65" s="427"/>
      <c r="O65" s="101"/>
      <c r="P65" s="101"/>
      <c r="Q65" s="101"/>
      <c r="R65" s="101"/>
      <c r="S65" s="101"/>
      <c r="T65" s="101"/>
      <c r="U65" s="101"/>
      <c r="V65" s="101"/>
      <c r="W65" s="101"/>
      <c r="X65" s="101"/>
      <c r="Y65" s="101"/>
      <c r="Z65" s="101"/>
    </row>
    <row r="66" spans="1:26" ht="32.25" customHeight="1" x14ac:dyDescent="0.3">
      <c r="A66" s="101"/>
      <c r="B66" s="512"/>
      <c r="C66" s="237"/>
      <c r="D66" s="515"/>
      <c r="E66" s="515"/>
      <c r="F66" s="515"/>
      <c r="G66" s="112">
        <v>3</v>
      </c>
      <c r="H66" s="188"/>
      <c r="I66" s="686"/>
      <c r="J66" s="507"/>
      <c r="K66" s="593"/>
      <c r="L66" s="427"/>
      <c r="M66" s="427"/>
      <c r="N66" s="427"/>
      <c r="O66" s="101"/>
      <c r="P66" s="101"/>
      <c r="Q66" s="101"/>
      <c r="R66" s="101"/>
      <c r="S66" s="101"/>
      <c r="T66" s="101"/>
      <c r="U66" s="101"/>
      <c r="V66" s="101"/>
      <c r="W66" s="101"/>
      <c r="X66" s="101"/>
      <c r="Y66" s="101"/>
      <c r="Z66" s="101"/>
    </row>
    <row r="67" spans="1:26" ht="32.25" customHeight="1" x14ac:dyDescent="0.3">
      <c r="A67" s="101"/>
      <c r="B67" s="512"/>
      <c r="C67" s="237"/>
      <c r="D67" s="515"/>
      <c r="E67" s="515"/>
      <c r="F67" s="515"/>
      <c r="G67" s="112">
        <v>4</v>
      </c>
      <c r="H67" s="188"/>
      <c r="I67" s="686"/>
      <c r="J67" s="507"/>
      <c r="K67" s="593"/>
      <c r="L67" s="427"/>
      <c r="M67" s="427"/>
      <c r="N67" s="427"/>
      <c r="O67" s="101"/>
      <c r="P67" s="101"/>
      <c r="Q67" s="101"/>
      <c r="R67" s="101"/>
      <c r="S67" s="101"/>
      <c r="T67" s="101"/>
      <c r="U67" s="101"/>
      <c r="V67" s="101"/>
      <c r="W67" s="101"/>
      <c r="X67" s="101"/>
      <c r="Y67" s="101"/>
      <c r="Z67" s="101"/>
    </row>
    <row r="68" spans="1:26" ht="32.25" customHeight="1" x14ac:dyDescent="0.3">
      <c r="A68" s="101"/>
      <c r="B68" s="512"/>
      <c r="C68" s="237"/>
      <c r="D68" s="515"/>
      <c r="E68" s="515"/>
      <c r="F68" s="515"/>
      <c r="G68" s="112">
        <v>5</v>
      </c>
      <c r="H68" s="111"/>
      <c r="I68" s="686"/>
      <c r="J68" s="507"/>
      <c r="K68" s="593"/>
      <c r="L68" s="427"/>
      <c r="M68" s="427"/>
      <c r="N68" s="427"/>
      <c r="O68" s="101"/>
      <c r="P68" s="101"/>
      <c r="Q68" s="101"/>
      <c r="R68" s="101"/>
      <c r="S68" s="101"/>
      <c r="T68" s="101"/>
      <c r="U68" s="101"/>
      <c r="V68" s="101"/>
      <c r="W68" s="101"/>
      <c r="X68" s="101"/>
      <c r="Y68" s="101"/>
      <c r="Z68" s="101"/>
    </row>
    <row r="69" spans="1:26" ht="32.25" customHeight="1" x14ac:dyDescent="0.3">
      <c r="A69" s="101"/>
      <c r="B69" s="512"/>
      <c r="C69" s="237"/>
      <c r="D69" s="515"/>
      <c r="E69" s="515"/>
      <c r="F69" s="515"/>
      <c r="G69" s="112">
        <v>6</v>
      </c>
      <c r="H69" s="111"/>
      <c r="I69" s="686"/>
      <c r="J69" s="507"/>
      <c r="K69" s="593"/>
      <c r="L69" s="427"/>
      <c r="M69" s="427"/>
      <c r="N69" s="427"/>
      <c r="O69" s="101"/>
      <c r="P69" s="101"/>
      <c r="Q69" s="101"/>
      <c r="R69" s="101"/>
      <c r="S69" s="101"/>
      <c r="T69" s="101"/>
      <c r="U69" s="101"/>
      <c r="V69" s="101"/>
      <c r="W69" s="101"/>
      <c r="X69" s="101"/>
      <c r="Y69" s="101"/>
      <c r="Z69" s="101"/>
    </row>
    <row r="70" spans="1:26" ht="32.25" customHeight="1" x14ac:dyDescent="0.3">
      <c r="A70" s="101"/>
      <c r="B70" s="512"/>
      <c r="C70" s="237"/>
      <c r="D70" s="515"/>
      <c r="E70" s="515"/>
      <c r="F70" s="515"/>
      <c r="G70" s="112">
        <v>7</v>
      </c>
      <c r="H70" s="111"/>
      <c r="I70" s="686"/>
      <c r="J70" s="507"/>
      <c r="K70" s="593"/>
      <c r="L70" s="427"/>
      <c r="M70" s="427"/>
      <c r="N70" s="427"/>
      <c r="O70" s="101"/>
      <c r="P70" s="101"/>
      <c r="Q70" s="101"/>
      <c r="R70" s="101"/>
      <c r="S70" s="101"/>
      <c r="T70" s="101"/>
      <c r="U70" s="101"/>
      <c r="V70" s="101"/>
      <c r="W70" s="101"/>
      <c r="X70" s="101"/>
      <c r="Y70" s="101"/>
      <c r="Z70" s="101"/>
    </row>
    <row r="71" spans="1:26" ht="12" customHeight="1" thickBot="1" x14ac:dyDescent="0.35">
      <c r="A71" s="101"/>
      <c r="B71" s="494"/>
      <c r="C71" s="238"/>
      <c r="D71" s="499"/>
      <c r="E71" s="499"/>
      <c r="F71" s="499"/>
      <c r="G71" s="139">
        <v>8</v>
      </c>
      <c r="H71" s="213"/>
      <c r="I71" s="686"/>
      <c r="J71" s="664"/>
      <c r="K71" s="594"/>
      <c r="L71" s="427"/>
      <c r="M71" s="427"/>
      <c r="N71" s="427"/>
      <c r="O71" s="101"/>
      <c r="P71" s="101"/>
      <c r="Q71" s="101"/>
      <c r="R71" s="101"/>
      <c r="S71" s="101"/>
      <c r="T71" s="101"/>
      <c r="U71" s="101"/>
      <c r="V71" s="101"/>
      <c r="W71" s="101"/>
      <c r="X71" s="101"/>
      <c r="Y71" s="101"/>
      <c r="Z71" s="101"/>
    </row>
    <row r="72" spans="1:26" ht="81" customHeight="1" x14ac:dyDescent="0.3">
      <c r="A72" s="101"/>
      <c r="B72" s="511" t="str">
        <f>+LEFT(C72,4)</f>
        <v>14.4</v>
      </c>
      <c r="C72" s="233" t="s">
        <v>379</v>
      </c>
      <c r="D72" s="813" t="s">
        <v>373</v>
      </c>
      <c r="E72" s="651" t="s">
        <v>380</v>
      </c>
      <c r="F72" s="652">
        <v>3</v>
      </c>
      <c r="G72" s="136">
        <v>1</v>
      </c>
      <c r="H72" s="239" t="s">
        <v>381</v>
      </c>
      <c r="I72" s="697" t="s">
        <v>635</v>
      </c>
      <c r="J72" s="818">
        <v>3</v>
      </c>
      <c r="K72" s="795"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505">
        <f>+IF(K72="",231,IF(K72="Deficiencia de control mayor (diseño y ejecución)",240,IF(K72="Deficiencia de control (diseño o ejecución)",260,IF(K72="Oportunidad de mejora",280,300))))</f>
        <v>300</v>
      </c>
      <c r="M72" s="505">
        <v>5.1235999999999997</v>
      </c>
      <c r="N72" s="505">
        <f>+L72+M72</f>
        <v>305.12360000000001</v>
      </c>
      <c r="O72" s="101"/>
      <c r="P72" s="101"/>
      <c r="Q72" s="101"/>
      <c r="R72" s="101"/>
      <c r="S72" s="101"/>
      <c r="T72" s="101"/>
      <c r="U72" s="101"/>
      <c r="V72" s="101"/>
      <c r="W72" s="101"/>
      <c r="X72" s="101"/>
      <c r="Y72" s="101"/>
      <c r="Z72" s="101"/>
    </row>
    <row r="73" spans="1:26" ht="19.5" customHeight="1" x14ac:dyDescent="0.3">
      <c r="A73" s="101"/>
      <c r="B73" s="512"/>
      <c r="C73" s="234"/>
      <c r="D73" s="515"/>
      <c r="E73" s="515"/>
      <c r="F73" s="515"/>
      <c r="G73" s="112">
        <v>2</v>
      </c>
      <c r="H73" s="188"/>
      <c r="I73" s="697"/>
      <c r="J73" s="427"/>
      <c r="K73" s="593"/>
      <c r="L73" s="427"/>
      <c r="M73" s="427"/>
      <c r="N73" s="427"/>
      <c r="O73" s="101"/>
      <c r="P73" s="101"/>
      <c r="Q73" s="101"/>
      <c r="R73" s="101"/>
      <c r="S73" s="101"/>
      <c r="T73" s="101"/>
      <c r="U73" s="101"/>
      <c r="V73" s="101"/>
      <c r="W73" s="101"/>
      <c r="X73" s="101"/>
      <c r="Y73" s="101"/>
      <c r="Z73" s="101"/>
    </row>
    <row r="74" spans="1:26" ht="32.25" hidden="1" customHeight="1" x14ac:dyDescent="0.3">
      <c r="A74" s="101"/>
      <c r="B74" s="512"/>
      <c r="C74" s="234"/>
      <c r="D74" s="515"/>
      <c r="E74" s="515"/>
      <c r="F74" s="515"/>
      <c r="G74" s="112">
        <v>3</v>
      </c>
      <c r="H74" s="111"/>
      <c r="I74" s="697"/>
      <c r="J74" s="427"/>
      <c r="K74" s="593"/>
      <c r="L74" s="427"/>
      <c r="M74" s="427"/>
      <c r="N74" s="427"/>
      <c r="O74" s="101"/>
      <c r="P74" s="101"/>
      <c r="Q74" s="101"/>
      <c r="R74" s="101"/>
      <c r="S74" s="101"/>
      <c r="T74" s="101"/>
      <c r="U74" s="101"/>
      <c r="V74" s="101"/>
      <c r="W74" s="101"/>
      <c r="X74" s="101"/>
      <c r="Y74" s="101"/>
      <c r="Z74" s="101"/>
    </row>
    <row r="75" spans="1:26" ht="88.5" customHeight="1" x14ac:dyDescent="0.3">
      <c r="A75" s="101"/>
      <c r="B75" s="512"/>
      <c r="C75" s="234"/>
      <c r="D75" s="515"/>
      <c r="E75" s="515"/>
      <c r="F75" s="515"/>
      <c r="G75" s="112">
        <v>4</v>
      </c>
      <c r="H75" s="240"/>
      <c r="I75" s="697"/>
      <c r="J75" s="427"/>
      <c r="K75" s="593"/>
      <c r="L75" s="427"/>
      <c r="M75" s="427"/>
      <c r="N75" s="427"/>
      <c r="O75" s="101"/>
      <c r="P75" s="101"/>
      <c r="Q75" s="101"/>
      <c r="R75" s="101"/>
      <c r="S75" s="101"/>
      <c r="T75" s="101"/>
      <c r="U75" s="101"/>
      <c r="V75" s="101"/>
      <c r="W75" s="101"/>
      <c r="X75" s="101"/>
      <c r="Y75" s="101"/>
      <c r="Z75" s="101"/>
    </row>
    <row r="76" spans="1:26" ht="32.25" customHeight="1" x14ac:dyDescent="0.3">
      <c r="A76" s="101"/>
      <c r="B76" s="512"/>
      <c r="C76" s="234"/>
      <c r="D76" s="515"/>
      <c r="E76" s="515"/>
      <c r="F76" s="515"/>
      <c r="G76" s="112">
        <v>5</v>
      </c>
      <c r="H76" s="111"/>
      <c r="I76" s="697"/>
      <c r="J76" s="427"/>
      <c r="K76" s="593"/>
      <c r="L76" s="427"/>
      <c r="M76" s="427"/>
      <c r="N76" s="427"/>
      <c r="O76" s="101"/>
      <c r="P76" s="101"/>
      <c r="Q76" s="101"/>
      <c r="R76" s="101"/>
      <c r="S76" s="101"/>
      <c r="T76" s="101"/>
      <c r="U76" s="101"/>
      <c r="V76" s="101"/>
      <c r="W76" s="101"/>
      <c r="X76" s="101"/>
      <c r="Y76" s="101"/>
      <c r="Z76" s="101"/>
    </row>
    <row r="77" spans="1:26" ht="32.25" customHeight="1" x14ac:dyDescent="0.3">
      <c r="A77" s="101"/>
      <c r="B77" s="512"/>
      <c r="C77" s="234"/>
      <c r="D77" s="515"/>
      <c r="E77" s="515"/>
      <c r="F77" s="515"/>
      <c r="G77" s="112">
        <v>6</v>
      </c>
      <c r="H77" s="111"/>
      <c r="I77" s="697"/>
      <c r="J77" s="427"/>
      <c r="K77" s="593"/>
      <c r="L77" s="427"/>
      <c r="M77" s="427"/>
      <c r="N77" s="427"/>
      <c r="O77" s="101"/>
      <c r="P77" s="101"/>
      <c r="Q77" s="101"/>
      <c r="R77" s="101"/>
      <c r="S77" s="101"/>
      <c r="T77" s="101"/>
      <c r="U77" s="101"/>
      <c r="V77" s="101"/>
      <c r="W77" s="101"/>
      <c r="X77" s="101"/>
      <c r="Y77" s="101"/>
      <c r="Z77" s="101"/>
    </row>
    <row r="78" spans="1:26" ht="32.25" customHeight="1" x14ac:dyDescent="0.3">
      <c r="A78" s="101"/>
      <c r="B78" s="512"/>
      <c r="C78" s="234"/>
      <c r="D78" s="515"/>
      <c r="E78" s="515"/>
      <c r="F78" s="515"/>
      <c r="G78" s="112">
        <v>7</v>
      </c>
      <c r="H78" s="111"/>
      <c r="I78" s="697"/>
      <c r="J78" s="427"/>
      <c r="K78" s="593"/>
      <c r="L78" s="427"/>
      <c r="M78" s="427"/>
      <c r="N78" s="427"/>
      <c r="O78" s="101"/>
      <c r="P78" s="101"/>
      <c r="Q78" s="101"/>
      <c r="R78" s="101"/>
      <c r="S78" s="101"/>
      <c r="T78" s="101"/>
      <c r="U78" s="101"/>
      <c r="V78" s="101"/>
      <c r="W78" s="101"/>
      <c r="X78" s="101"/>
      <c r="Y78" s="101"/>
      <c r="Z78" s="101"/>
    </row>
    <row r="79" spans="1:26" ht="32.25" customHeight="1" thickBot="1" x14ac:dyDescent="0.35">
      <c r="A79" s="101"/>
      <c r="B79" s="494"/>
      <c r="C79" s="235"/>
      <c r="D79" s="499"/>
      <c r="E79" s="499"/>
      <c r="F79" s="499"/>
      <c r="G79" s="139">
        <v>8</v>
      </c>
      <c r="H79" s="213"/>
      <c r="I79" s="697"/>
      <c r="J79" s="747"/>
      <c r="K79" s="594"/>
      <c r="L79" s="427"/>
      <c r="M79" s="427"/>
      <c r="N79" s="427"/>
      <c r="O79" s="101"/>
      <c r="P79" s="101"/>
      <c r="Q79" s="101"/>
      <c r="R79" s="101"/>
      <c r="S79" s="101"/>
      <c r="T79" s="101"/>
      <c r="U79" s="101"/>
      <c r="V79" s="101"/>
      <c r="W79" s="101"/>
      <c r="X79" s="101"/>
      <c r="Y79" s="101"/>
      <c r="Z79" s="101"/>
    </row>
    <row r="80" spans="1:26" ht="12.75" customHeight="1" x14ac:dyDescent="0.3">
      <c r="A80" s="101"/>
      <c r="B80" s="812"/>
      <c r="C80" s="241" t="s">
        <v>382</v>
      </c>
      <c r="D80" s="814" t="s">
        <v>8</v>
      </c>
      <c r="E80" s="814" t="s">
        <v>383</v>
      </c>
      <c r="F80" s="826" t="s">
        <v>384</v>
      </c>
      <c r="G80" s="831" t="s">
        <v>152</v>
      </c>
      <c r="H80" s="786"/>
      <c r="I80" s="807"/>
      <c r="J80" s="826" t="s">
        <v>385</v>
      </c>
      <c r="K80" s="832" t="s">
        <v>177</v>
      </c>
      <c r="L80" s="540"/>
      <c r="M80" s="540"/>
      <c r="N80" s="540"/>
      <c r="O80" s="101"/>
      <c r="P80" s="101"/>
      <c r="Q80" s="101"/>
      <c r="R80" s="101"/>
      <c r="S80" s="101"/>
      <c r="T80" s="101"/>
      <c r="U80" s="101"/>
      <c r="V80" s="101"/>
      <c r="W80" s="101"/>
      <c r="X80" s="101"/>
      <c r="Y80" s="101"/>
      <c r="Z80" s="101"/>
    </row>
    <row r="81" spans="1:26" ht="15" customHeight="1" x14ac:dyDescent="0.3">
      <c r="A81" s="101"/>
      <c r="B81" s="780"/>
      <c r="C81" s="242"/>
      <c r="D81" s="780"/>
      <c r="E81" s="780"/>
      <c r="F81" s="780"/>
      <c r="G81" s="788"/>
      <c r="H81" s="789"/>
      <c r="I81" s="790"/>
      <c r="J81" s="780"/>
      <c r="K81" s="792"/>
      <c r="L81" s="427"/>
      <c r="M81" s="427"/>
      <c r="N81" s="427"/>
      <c r="O81" s="101"/>
      <c r="P81" s="101"/>
      <c r="Q81" s="101"/>
      <c r="R81" s="101"/>
      <c r="S81" s="101"/>
      <c r="T81" s="101"/>
      <c r="U81" s="101"/>
      <c r="V81" s="101"/>
      <c r="W81" s="101"/>
      <c r="X81" s="101"/>
      <c r="Y81" s="101"/>
      <c r="Z81" s="101"/>
    </row>
    <row r="82" spans="1:26" ht="27.75" customHeight="1" x14ac:dyDescent="0.3">
      <c r="A82" s="101"/>
      <c r="B82" s="780"/>
      <c r="C82" s="242"/>
      <c r="D82" s="780"/>
      <c r="E82" s="780"/>
      <c r="F82" s="780"/>
      <c r="G82" s="819" t="s">
        <v>13</v>
      </c>
      <c r="H82" s="814" t="s">
        <v>15</v>
      </c>
      <c r="I82" s="814" t="s">
        <v>17</v>
      </c>
      <c r="J82" s="780"/>
      <c r="K82" s="792"/>
      <c r="L82" s="427"/>
      <c r="M82" s="427"/>
      <c r="N82" s="427"/>
      <c r="O82" s="101"/>
      <c r="P82" s="101"/>
      <c r="Q82" s="101"/>
      <c r="R82" s="101"/>
      <c r="S82" s="101"/>
      <c r="T82" s="101"/>
      <c r="U82" s="101"/>
      <c r="V82" s="101"/>
      <c r="W82" s="101"/>
      <c r="X82" s="101"/>
      <c r="Y82" s="101"/>
      <c r="Z82" s="101"/>
    </row>
    <row r="83" spans="1:26" ht="72" customHeight="1" x14ac:dyDescent="0.3">
      <c r="A83" s="101"/>
      <c r="B83" s="781"/>
      <c r="C83" s="242"/>
      <c r="D83" s="781"/>
      <c r="E83" s="783"/>
      <c r="F83" s="781"/>
      <c r="G83" s="781"/>
      <c r="H83" s="781"/>
      <c r="I83" s="808"/>
      <c r="J83" s="781"/>
      <c r="K83" s="803"/>
      <c r="L83" s="427"/>
      <c r="M83" s="427"/>
      <c r="N83" s="427"/>
      <c r="O83" s="101"/>
      <c r="P83" s="101"/>
      <c r="Q83" s="101"/>
      <c r="R83" s="101"/>
      <c r="S83" s="101"/>
      <c r="T83" s="101"/>
      <c r="U83" s="101"/>
      <c r="V83" s="101"/>
      <c r="W83" s="101"/>
      <c r="X83" s="101"/>
      <c r="Y83" s="101"/>
      <c r="Z83" s="101"/>
    </row>
    <row r="84" spans="1:26" ht="120" customHeight="1" thickBot="1" x14ac:dyDescent="0.35">
      <c r="A84" s="101"/>
      <c r="B84" s="511" t="str">
        <f>+LEFT(C84,4)</f>
        <v>15.1</v>
      </c>
      <c r="C84" s="243" t="s">
        <v>386</v>
      </c>
      <c r="D84" s="813" t="s">
        <v>387</v>
      </c>
      <c r="E84" s="651" t="s">
        <v>388</v>
      </c>
      <c r="F84" s="652">
        <v>3</v>
      </c>
      <c r="G84" s="136">
        <v>1</v>
      </c>
      <c r="H84" s="239" t="s">
        <v>389</v>
      </c>
      <c r="I84" s="721" t="s">
        <v>636</v>
      </c>
      <c r="J84" s="820">
        <v>3</v>
      </c>
      <c r="K84" s="821" t="str">
        <f>+IF(OR(ISBLANK(F84),ISBLANK(J84)),"",IF(OR(AND(F84=1,J84=1),AND(F84=1,J84=2),AND(F84=1,J84=3)),"Deficiencia de control mayor (diseño y ejecución)",IF(OR(AND(F84=2,J84=2),AND(F84=3,J84=1),AND(F84=3,J84=2),AND(F84=2,J84=1)),"Deficiencia de control (diseño o ejecución)",IF(AND(F84=2,J84=3),"Oportunidad de mejora","Mantenimiento del control"))))</f>
        <v>Mantenimiento del control</v>
      </c>
      <c r="L84" s="505">
        <f>+IF(K84="",231,IF(K84="Deficiencia de control mayor (diseño y ejecución)",240,IF(K84="Deficiencia de control (diseño o ejecución)",260,IF(K84="Oportunidad de mejora",280,300))))</f>
        <v>300</v>
      </c>
      <c r="M84" s="505">
        <v>5.2369000000000003</v>
      </c>
      <c r="N84" s="505">
        <f>+L84+M84</f>
        <v>305.23689999999999</v>
      </c>
      <c r="O84" s="101"/>
      <c r="P84" s="101"/>
      <c r="Q84" s="101"/>
      <c r="R84" s="101"/>
      <c r="S84" s="101"/>
      <c r="T84" s="101"/>
      <c r="U84" s="101"/>
      <c r="V84" s="101"/>
      <c r="W84" s="101"/>
      <c r="X84" s="101"/>
      <c r="Y84" s="101"/>
      <c r="Z84" s="101"/>
    </row>
    <row r="85" spans="1:26" ht="71.25" customHeight="1" x14ac:dyDescent="0.3">
      <c r="A85" s="101"/>
      <c r="B85" s="512"/>
      <c r="C85" s="243"/>
      <c r="D85" s="515"/>
      <c r="E85" s="515"/>
      <c r="F85" s="515"/>
      <c r="G85" s="112">
        <v>2</v>
      </c>
      <c r="H85" s="245"/>
      <c r="I85" s="721"/>
      <c r="J85" s="507"/>
      <c r="K85" s="593"/>
      <c r="L85" s="427"/>
      <c r="M85" s="427"/>
      <c r="N85" s="427"/>
      <c r="O85" s="101"/>
      <c r="P85" s="101"/>
      <c r="Q85" s="101"/>
      <c r="R85" s="101"/>
      <c r="S85" s="101"/>
      <c r="T85" s="101"/>
      <c r="U85" s="101"/>
      <c r="V85" s="101"/>
      <c r="W85" s="101"/>
      <c r="X85" s="101"/>
      <c r="Y85" s="101"/>
      <c r="Z85" s="101"/>
    </row>
    <row r="86" spans="1:26" ht="22.5" customHeight="1" x14ac:dyDescent="0.3">
      <c r="A86" s="101"/>
      <c r="B86" s="512"/>
      <c r="C86" s="243"/>
      <c r="D86" s="515"/>
      <c r="E86" s="515"/>
      <c r="F86" s="515"/>
      <c r="G86" s="112">
        <v>3</v>
      </c>
      <c r="H86" s="188"/>
      <c r="I86" s="721"/>
      <c r="J86" s="507"/>
      <c r="K86" s="593"/>
      <c r="L86" s="427"/>
      <c r="M86" s="427"/>
      <c r="N86" s="427"/>
      <c r="O86" s="101"/>
      <c r="P86" s="101"/>
      <c r="Q86" s="101"/>
      <c r="R86" s="101"/>
      <c r="S86" s="101"/>
      <c r="T86" s="101"/>
      <c r="U86" s="101"/>
      <c r="V86" s="101"/>
      <c r="W86" s="101"/>
      <c r="X86" s="101"/>
      <c r="Y86" s="101"/>
      <c r="Z86" s="101"/>
    </row>
    <row r="87" spans="1:26" ht="22.5" customHeight="1" x14ac:dyDescent="0.3">
      <c r="A87" s="101"/>
      <c r="B87" s="512"/>
      <c r="C87" s="243"/>
      <c r="D87" s="515"/>
      <c r="E87" s="515"/>
      <c r="F87" s="515"/>
      <c r="G87" s="112">
        <v>4</v>
      </c>
      <c r="H87" s="188"/>
      <c r="I87" s="721"/>
      <c r="J87" s="507"/>
      <c r="K87" s="593"/>
      <c r="L87" s="427"/>
      <c r="M87" s="427"/>
      <c r="N87" s="427"/>
      <c r="O87" s="101"/>
      <c r="P87" s="101"/>
      <c r="Q87" s="101"/>
      <c r="R87" s="101"/>
      <c r="S87" s="101"/>
      <c r="T87" s="101"/>
      <c r="U87" s="101"/>
      <c r="V87" s="101"/>
      <c r="W87" s="101"/>
      <c r="X87" s="101"/>
      <c r="Y87" s="101"/>
      <c r="Z87" s="101"/>
    </row>
    <row r="88" spans="1:26" ht="22.5" customHeight="1" x14ac:dyDescent="0.3">
      <c r="A88" s="101"/>
      <c r="B88" s="512"/>
      <c r="C88" s="243"/>
      <c r="D88" s="515"/>
      <c r="E88" s="515"/>
      <c r="F88" s="515"/>
      <c r="G88" s="112">
        <v>5</v>
      </c>
      <c r="H88" s="188"/>
      <c r="I88" s="721"/>
      <c r="J88" s="507"/>
      <c r="K88" s="593"/>
      <c r="L88" s="427"/>
      <c r="M88" s="427"/>
      <c r="N88" s="427"/>
      <c r="O88" s="101"/>
      <c r="P88" s="101"/>
      <c r="Q88" s="101"/>
      <c r="R88" s="101"/>
      <c r="S88" s="101"/>
      <c r="T88" s="101"/>
      <c r="U88" s="101"/>
      <c r="V88" s="101"/>
      <c r="W88" s="101"/>
      <c r="X88" s="101"/>
      <c r="Y88" s="101"/>
      <c r="Z88" s="101"/>
    </row>
    <row r="89" spans="1:26" ht="22.5" customHeight="1" x14ac:dyDescent="0.3">
      <c r="A89" s="101"/>
      <c r="B89" s="512"/>
      <c r="C89" s="243"/>
      <c r="D89" s="515"/>
      <c r="E89" s="515"/>
      <c r="F89" s="515"/>
      <c r="G89" s="112">
        <v>6</v>
      </c>
      <c r="H89" s="188"/>
      <c r="I89" s="721"/>
      <c r="J89" s="507"/>
      <c r="K89" s="593"/>
      <c r="L89" s="427"/>
      <c r="M89" s="427"/>
      <c r="N89" s="427"/>
      <c r="O89" s="101"/>
      <c r="P89" s="101"/>
      <c r="Q89" s="101"/>
      <c r="R89" s="101"/>
      <c r="S89" s="101"/>
      <c r="T89" s="101"/>
      <c r="U89" s="101"/>
      <c r="V89" s="101"/>
      <c r="W89" s="101"/>
      <c r="X89" s="101"/>
      <c r="Y89" s="101"/>
      <c r="Z89" s="101"/>
    </row>
    <row r="90" spans="1:26" ht="22.5" customHeight="1" x14ac:dyDescent="0.3">
      <c r="A90" s="101"/>
      <c r="B90" s="512"/>
      <c r="C90" s="243"/>
      <c r="D90" s="515"/>
      <c r="E90" s="515"/>
      <c r="F90" s="515"/>
      <c r="G90" s="112">
        <v>7</v>
      </c>
      <c r="H90" s="111"/>
      <c r="I90" s="721"/>
      <c r="J90" s="507"/>
      <c r="K90" s="593"/>
      <c r="L90" s="427"/>
      <c r="M90" s="427"/>
      <c r="N90" s="427"/>
      <c r="O90" s="101"/>
      <c r="P90" s="101"/>
      <c r="Q90" s="101"/>
      <c r="R90" s="101"/>
      <c r="S90" s="101"/>
      <c r="T90" s="101"/>
      <c r="U90" s="101"/>
      <c r="V90" s="101"/>
      <c r="W90" s="101"/>
      <c r="X90" s="101"/>
      <c r="Y90" s="101"/>
      <c r="Z90" s="101"/>
    </row>
    <row r="91" spans="1:26" ht="143.25" customHeight="1" x14ac:dyDescent="0.3">
      <c r="A91" s="101"/>
      <c r="B91" s="494"/>
      <c r="C91" s="244"/>
      <c r="D91" s="499"/>
      <c r="E91" s="499"/>
      <c r="F91" s="499"/>
      <c r="G91" s="139">
        <v>8</v>
      </c>
      <c r="H91" s="213"/>
      <c r="I91" s="721"/>
      <c r="J91" s="664"/>
      <c r="K91" s="594"/>
      <c r="L91" s="427"/>
      <c r="M91" s="427"/>
      <c r="N91" s="427"/>
      <c r="O91" s="101"/>
      <c r="P91" s="101"/>
      <c r="Q91" s="101"/>
      <c r="R91" s="101"/>
      <c r="S91" s="101"/>
      <c r="T91" s="101"/>
      <c r="U91" s="101"/>
      <c r="V91" s="101"/>
      <c r="W91" s="101"/>
      <c r="X91" s="101"/>
      <c r="Y91" s="101"/>
      <c r="Z91" s="101"/>
    </row>
    <row r="92" spans="1:26" ht="108" customHeight="1" x14ac:dyDescent="0.3">
      <c r="A92" s="101"/>
      <c r="B92" s="511" t="str">
        <f>+LEFT(C92,4)</f>
        <v>15.2</v>
      </c>
      <c r="C92" s="243" t="s">
        <v>390</v>
      </c>
      <c r="D92" s="813" t="s">
        <v>391</v>
      </c>
      <c r="E92" s="651" t="s">
        <v>378</v>
      </c>
      <c r="F92" s="652">
        <v>3</v>
      </c>
      <c r="G92" s="136">
        <v>1</v>
      </c>
      <c r="H92" s="245" t="s">
        <v>392</v>
      </c>
      <c r="I92" s="555" t="s">
        <v>637</v>
      </c>
      <c r="J92" s="822">
        <v>3</v>
      </c>
      <c r="K92" s="821" t="str">
        <f>+IF(OR(ISBLANK(F92),ISBLANK(J92)),"",IF(OR(AND(F92=1,J92=1),AND(F92=1,J92=2),AND(F92=1,J92=3)),"Deficiencia de control mayor (diseño y ejecución)",IF(OR(AND(F92=2,J92=2),AND(F92=3,J92=1),AND(F92=3,J92=2),AND(F92=2,J92=1)),"Deficiencia de control (diseño o ejecución)",IF(AND(F92=2,J92=3),"Oportunidad de mejora","Mantenimiento del control"))))</f>
        <v>Mantenimiento del control</v>
      </c>
      <c r="L92" s="505">
        <f>+IF(K92="",231,IF(K92="Deficiencia de control mayor (diseño y ejecución)",240,IF(K92="Deficiencia de control (diseño o ejecución)",260,IF(K92="Oportunidad de mejora",280,300))))</f>
        <v>300</v>
      </c>
      <c r="M92" s="505">
        <v>5.3654000000000002</v>
      </c>
      <c r="N92" s="505">
        <f>+L92+M92</f>
        <v>305.36540000000002</v>
      </c>
      <c r="O92" s="101"/>
      <c r="P92" s="101"/>
      <c r="Q92" s="101"/>
      <c r="R92" s="101"/>
      <c r="S92" s="101"/>
      <c r="T92" s="101"/>
      <c r="U92" s="101"/>
      <c r="V92" s="101"/>
      <c r="W92" s="101"/>
      <c r="X92" s="101"/>
      <c r="Y92" s="101"/>
      <c r="Z92" s="101"/>
    </row>
    <row r="93" spans="1:26" ht="60.75" customHeight="1" x14ac:dyDescent="0.3">
      <c r="A93" s="101"/>
      <c r="B93" s="512"/>
      <c r="C93" s="243"/>
      <c r="D93" s="515"/>
      <c r="E93" s="515"/>
      <c r="F93" s="515"/>
      <c r="G93" s="112">
        <v>2</v>
      </c>
      <c r="H93" s="200"/>
      <c r="I93" s="555"/>
      <c r="J93" s="636"/>
      <c r="K93" s="593"/>
      <c r="L93" s="427"/>
      <c r="M93" s="427"/>
      <c r="N93" s="427"/>
      <c r="O93" s="101"/>
      <c r="P93" s="101"/>
      <c r="Q93" s="101"/>
      <c r="R93" s="101"/>
      <c r="S93" s="101"/>
      <c r="T93" s="101"/>
      <c r="U93" s="101"/>
      <c r="V93" s="101"/>
      <c r="W93" s="101"/>
      <c r="X93" s="101"/>
      <c r="Y93" s="101"/>
      <c r="Z93" s="101"/>
    </row>
    <row r="94" spans="1:26" ht="26.25" customHeight="1" x14ac:dyDescent="0.3">
      <c r="A94" s="101"/>
      <c r="B94" s="512"/>
      <c r="C94" s="243"/>
      <c r="D94" s="515"/>
      <c r="E94" s="515"/>
      <c r="F94" s="515"/>
      <c r="G94" s="112">
        <v>3</v>
      </c>
      <c r="H94" s="138"/>
      <c r="I94" s="555"/>
      <c r="J94" s="636"/>
      <c r="K94" s="593"/>
      <c r="L94" s="427"/>
      <c r="M94" s="427"/>
      <c r="N94" s="427"/>
      <c r="O94" s="101"/>
      <c r="P94" s="101"/>
      <c r="Q94" s="101"/>
      <c r="R94" s="101"/>
      <c r="S94" s="101"/>
      <c r="T94" s="101"/>
      <c r="U94" s="101"/>
      <c r="V94" s="101"/>
      <c r="W94" s="101"/>
      <c r="X94" s="101"/>
      <c r="Y94" s="101"/>
      <c r="Z94" s="101"/>
    </row>
    <row r="95" spans="1:26" ht="26.25" customHeight="1" x14ac:dyDescent="0.3">
      <c r="A95" s="101"/>
      <c r="B95" s="512"/>
      <c r="C95" s="243"/>
      <c r="D95" s="515"/>
      <c r="E95" s="515"/>
      <c r="F95" s="515"/>
      <c r="G95" s="112">
        <v>4</v>
      </c>
      <c r="H95" s="112"/>
      <c r="I95" s="555"/>
      <c r="J95" s="636"/>
      <c r="K95" s="593"/>
      <c r="L95" s="427"/>
      <c r="M95" s="427"/>
      <c r="N95" s="427"/>
      <c r="O95" s="101"/>
      <c r="P95" s="101"/>
      <c r="Q95" s="101"/>
      <c r="R95" s="101"/>
      <c r="S95" s="101"/>
      <c r="T95" s="101"/>
      <c r="U95" s="101"/>
      <c r="V95" s="101"/>
      <c r="W95" s="101"/>
      <c r="X95" s="101"/>
      <c r="Y95" s="101"/>
      <c r="Z95" s="101"/>
    </row>
    <row r="96" spans="1:26" ht="26.25" customHeight="1" x14ac:dyDescent="0.3">
      <c r="A96" s="101"/>
      <c r="B96" s="512"/>
      <c r="C96" s="243"/>
      <c r="D96" s="515"/>
      <c r="E96" s="515"/>
      <c r="F96" s="515"/>
      <c r="G96" s="112">
        <v>5</v>
      </c>
      <c r="H96" s="112"/>
      <c r="I96" s="555"/>
      <c r="J96" s="636"/>
      <c r="K96" s="593"/>
      <c r="L96" s="427"/>
      <c r="M96" s="427"/>
      <c r="N96" s="427"/>
      <c r="O96" s="101"/>
      <c r="P96" s="101"/>
      <c r="Q96" s="101"/>
      <c r="R96" s="101"/>
      <c r="S96" s="101"/>
      <c r="T96" s="101"/>
      <c r="U96" s="101"/>
      <c r="V96" s="101"/>
      <c r="W96" s="101"/>
      <c r="X96" s="101"/>
      <c r="Y96" s="101"/>
      <c r="Z96" s="101"/>
    </row>
    <row r="97" spans="1:26" ht="15.75" customHeight="1" x14ac:dyDescent="0.3">
      <c r="A97" s="101"/>
      <c r="B97" s="512"/>
      <c r="C97" s="243"/>
      <c r="D97" s="515"/>
      <c r="E97" s="515"/>
      <c r="F97" s="515"/>
      <c r="G97" s="112">
        <v>6</v>
      </c>
      <c r="H97" s="112"/>
      <c r="I97" s="555"/>
      <c r="J97" s="636"/>
      <c r="K97" s="593"/>
      <c r="L97" s="427"/>
      <c r="M97" s="427"/>
      <c r="N97" s="427"/>
      <c r="O97" s="101"/>
      <c r="P97" s="101"/>
      <c r="Q97" s="101"/>
      <c r="R97" s="101"/>
      <c r="S97" s="101"/>
      <c r="T97" s="101"/>
      <c r="U97" s="101"/>
      <c r="V97" s="101"/>
      <c r="W97" s="101"/>
      <c r="X97" s="101"/>
      <c r="Y97" s="101"/>
      <c r="Z97" s="101"/>
    </row>
    <row r="98" spans="1:26" ht="26.25" customHeight="1" x14ac:dyDescent="0.3">
      <c r="A98" s="101"/>
      <c r="B98" s="512"/>
      <c r="C98" s="243"/>
      <c r="D98" s="515"/>
      <c r="E98" s="515"/>
      <c r="F98" s="515"/>
      <c r="G98" s="112">
        <v>7</v>
      </c>
      <c r="H98" s="112"/>
      <c r="I98" s="555"/>
      <c r="J98" s="636"/>
      <c r="K98" s="593"/>
      <c r="L98" s="427"/>
      <c r="M98" s="427"/>
      <c r="N98" s="427"/>
      <c r="O98" s="101"/>
      <c r="P98" s="101"/>
      <c r="Q98" s="101"/>
      <c r="R98" s="101"/>
      <c r="S98" s="101"/>
      <c r="T98" s="101"/>
      <c r="U98" s="101"/>
      <c r="V98" s="101"/>
      <c r="W98" s="101"/>
      <c r="X98" s="101"/>
      <c r="Y98" s="101"/>
      <c r="Z98" s="101"/>
    </row>
    <row r="99" spans="1:26" ht="18" customHeight="1" thickBot="1" x14ac:dyDescent="0.35">
      <c r="A99" s="101"/>
      <c r="B99" s="494"/>
      <c r="C99" s="243"/>
      <c r="D99" s="499"/>
      <c r="E99" s="499"/>
      <c r="F99" s="499"/>
      <c r="G99" s="139">
        <v>8</v>
      </c>
      <c r="H99" s="246"/>
      <c r="I99" s="555"/>
      <c r="J99" s="637"/>
      <c r="K99" s="594"/>
      <c r="L99" s="427"/>
      <c r="M99" s="427"/>
      <c r="N99" s="427"/>
      <c r="O99" s="101"/>
      <c r="P99" s="101"/>
      <c r="Q99" s="101"/>
      <c r="R99" s="101"/>
      <c r="S99" s="101"/>
      <c r="T99" s="101"/>
      <c r="U99" s="101"/>
      <c r="V99" s="101"/>
      <c r="W99" s="101"/>
      <c r="X99" s="101"/>
      <c r="Y99" s="101"/>
      <c r="Z99" s="101"/>
    </row>
    <row r="100" spans="1:26" ht="153.75" customHeight="1" thickBot="1" x14ac:dyDescent="0.35">
      <c r="A100" s="101"/>
      <c r="B100" s="511" t="str">
        <f>+LEFT(C100,4)</f>
        <v>15.3</v>
      </c>
      <c r="C100" s="247" t="s">
        <v>393</v>
      </c>
      <c r="D100" s="813" t="s">
        <v>394</v>
      </c>
      <c r="E100" s="651" t="s">
        <v>395</v>
      </c>
      <c r="F100" s="652">
        <v>3</v>
      </c>
      <c r="G100" s="248">
        <v>1</v>
      </c>
      <c r="H100" s="402" t="s">
        <v>638</v>
      </c>
      <c r="I100" s="696" t="s">
        <v>692</v>
      </c>
      <c r="J100" s="818" t="s">
        <v>169</v>
      </c>
      <c r="K100" s="795" t="str">
        <f>+IF(OR(ISBLANK(F100),ISBLANK(J100)),"",IF(OR(AND(F100=1,J100=1),AND(F100=1,J100=2),AND(F100=1,J100=3)),"Deficiencia de control mayor (diseño y ejecución)",IF(OR(AND(F100=2,J100=2),AND(F100=3,J100=1),AND(F100=3,J100=2),AND(F100=2,J100=1)),"Deficiencia de control (diseño o ejecución)",IF(AND(F100=2,J100=3),"Oportunidad de mejora","Mantenimiento del control"))))</f>
        <v>Mantenimiento del control</v>
      </c>
      <c r="L100" s="505">
        <f>+IF(K100="",231,IF(K100="Deficiencia de control mayor (diseño y ejecución)",240,IF(K100="Deficiencia de control (diseño o ejecución)",260,IF(K100="Oportunidad de mejora",280,300))))</f>
        <v>300</v>
      </c>
      <c r="M100" s="505">
        <v>5.4562999999999997</v>
      </c>
      <c r="N100" s="505">
        <f>+L100+M100</f>
        <v>305.4563</v>
      </c>
      <c r="O100" s="101"/>
      <c r="P100" s="101"/>
      <c r="Q100" s="101"/>
      <c r="R100" s="101"/>
      <c r="S100" s="101"/>
      <c r="T100" s="101"/>
      <c r="U100" s="101"/>
      <c r="V100" s="101"/>
      <c r="W100" s="101"/>
      <c r="X100" s="101"/>
      <c r="Y100" s="101"/>
      <c r="Z100" s="101"/>
    </row>
    <row r="101" spans="1:26" ht="38.25" customHeight="1" x14ac:dyDescent="0.3">
      <c r="A101" s="101"/>
      <c r="B101" s="512"/>
      <c r="C101" s="249"/>
      <c r="D101" s="515"/>
      <c r="E101" s="515"/>
      <c r="F101" s="515"/>
      <c r="G101" s="112">
        <v>2</v>
      </c>
      <c r="H101" s="202"/>
      <c r="I101" s="697"/>
      <c r="J101" s="427"/>
      <c r="K101" s="593"/>
      <c r="L101" s="427"/>
      <c r="M101" s="427"/>
      <c r="N101" s="427"/>
      <c r="O101" s="101"/>
      <c r="P101" s="101"/>
      <c r="Q101" s="101"/>
      <c r="R101" s="101"/>
      <c r="S101" s="101"/>
      <c r="T101" s="101"/>
      <c r="U101" s="101"/>
      <c r="V101" s="101"/>
      <c r="W101" s="101"/>
      <c r="X101" s="101"/>
      <c r="Y101" s="101"/>
      <c r="Z101" s="101"/>
    </row>
    <row r="102" spans="1:26" ht="32.25" customHeight="1" x14ac:dyDescent="0.3">
      <c r="A102" s="101"/>
      <c r="B102" s="512"/>
      <c r="C102" s="249"/>
      <c r="D102" s="515"/>
      <c r="E102" s="515"/>
      <c r="F102" s="515"/>
      <c r="G102" s="112">
        <v>3</v>
      </c>
      <c r="H102" s="240"/>
      <c r="I102" s="697"/>
      <c r="J102" s="427"/>
      <c r="K102" s="593"/>
      <c r="L102" s="427"/>
      <c r="M102" s="427"/>
      <c r="N102" s="427"/>
      <c r="O102" s="101"/>
      <c r="P102" s="101"/>
      <c r="Q102" s="101"/>
      <c r="R102" s="101"/>
      <c r="S102" s="101"/>
      <c r="T102" s="101"/>
      <c r="U102" s="101"/>
      <c r="V102" s="101"/>
      <c r="W102" s="101"/>
      <c r="X102" s="101"/>
      <c r="Y102" s="101"/>
      <c r="Z102" s="101"/>
    </row>
    <row r="103" spans="1:26" ht="32.25" customHeight="1" x14ac:dyDescent="0.3">
      <c r="A103" s="101"/>
      <c r="B103" s="512"/>
      <c r="C103" s="249"/>
      <c r="D103" s="515"/>
      <c r="E103" s="515"/>
      <c r="F103" s="515"/>
      <c r="G103" s="112">
        <v>4</v>
      </c>
      <c r="H103" s="240"/>
      <c r="I103" s="697"/>
      <c r="J103" s="427"/>
      <c r="K103" s="593"/>
      <c r="L103" s="427"/>
      <c r="M103" s="427"/>
      <c r="N103" s="427"/>
      <c r="O103" s="101"/>
      <c r="P103" s="101"/>
      <c r="Q103" s="101"/>
      <c r="R103" s="101"/>
      <c r="S103" s="101"/>
      <c r="T103" s="101"/>
      <c r="U103" s="101"/>
      <c r="V103" s="101"/>
      <c r="W103" s="101"/>
      <c r="X103" s="101"/>
      <c r="Y103" s="101"/>
      <c r="Z103" s="101"/>
    </row>
    <row r="104" spans="1:26" ht="32.25" customHeight="1" x14ac:dyDescent="0.3">
      <c r="A104" s="101"/>
      <c r="B104" s="512"/>
      <c r="C104" s="249"/>
      <c r="D104" s="515"/>
      <c r="E104" s="515"/>
      <c r="F104" s="515"/>
      <c r="G104" s="112">
        <v>5</v>
      </c>
      <c r="H104" s="111"/>
      <c r="I104" s="697"/>
      <c r="J104" s="427"/>
      <c r="K104" s="593"/>
      <c r="L104" s="427"/>
      <c r="M104" s="427"/>
      <c r="N104" s="427"/>
      <c r="O104" s="101"/>
      <c r="P104" s="101"/>
      <c r="Q104" s="101"/>
      <c r="R104" s="101"/>
      <c r="S104" s="101"/>
      <c r="T104" s="101"/>
      <c r="U104" s="101"/>
      <c r="V104" s="101"/>
      <c r="W104" s="101"/>
      <c r="X104" s="101"/>
      <c r="Y104" s="101"/>
      <c r="Z104" s="101"/>
    </row>
    <row r="105" spans="1:26" ht="32.25" customHeight="1" x14ac:dyDescent="0.3">
      <c r="A105" s="101"/>
      <c r="B105" s="512"/>
      <c r="C105" s="249"/>
      <c r="D105" s="515"/>
      <c r="E105" s="515"/>
      <c r="F105" s="515"/>
      <c r="G105" s="112">
        <v>6</v>
      </c>
      <c r="H105" s="111"/>
      <c r="I105" s="697"/>
      <c r="J105" s="427"/>
      <c r="K105" s="593"/>
      <c r="L105" s="427"/>
      <c r="M105" s="427"/>
      <c r="N105" s="427"/>
      <c r="O105" s="101"/>
      <c r="P105" s="101"/>
      <c r="Q105" s="101"/>
      <c r="R105" s="101"/>
      <c r="S105" s="101"/>
      <c r="T105" s="101"/>
      <c r="U105" s="101"/>
      <c r="V105" s="101"/>
      <c r="W105" s="101"/>
      <c r="X105" s="101"/>
      <c r="Y105" s="101"/>
      <c r="Z105" s="101"/>
    </row>
    <row r="106" spans="1:26" ht="66" customHeight="1" x14ac:dyDescent="0.3">
      <c r="A106" s="101"/>
      <c r="B106" s="512"/>
      <c r="C106" s="249"/>
      <c r="D106" s="515"/>
      <c r="E106" s="515"/>
      <c r="F106" s="515"/>
      <c r="G106" s="112">
        <v>7</v>
      </c>
      <c r="H106" s="111"/>
      <c r="I106" s="697"/>
      <c r="J106" s="427"/>
      <c r="K106" s="593"/>
      <c r="L106" s="427"/>
      <c r="M106" s="427"/>
      <c r="N106" s="427"/>
      <c r="O106" s="101"/>
      <c r="P106" s="101"/>
      <c r="Q106" s="101"/>
      <c r="R106" s="101"/>
      <c r="S106" s="101"/>
      <c r="T106" s="101"/>
      <c r="U106" s="101"/>
      <c r="V106" s="101"/>
      <c r="W106" s="101"/>
      <c r="X106" s="101"/>
      <c r="Y106" s="101"/>
      <c r="Z106" s="101"/>
    </row>
    <row r="107" spans="1:26" ht="27" customHeight="1" thickBot="1" x14ac:dyDescent="0.35">
      <c r="A107" s="101"/>
      <c r="B107" s="494"/>
      <c r="C107" s="250"/>
      <c r="D107" s="499"/>
      <c r="E107" s="499"/>
      <c r="F107" s="499"/>
      <c r="G107" s="139">
        <v>8</v>
      </c>
      <c r="H107" s="251"/>
      <c r="I107" s="697"/>
      <c r="J107" s="747"/>
      <c r="K107" s="594"/>
      <c r="L107" s="427"/>
      <c r="M107" s="427"/>
      <c r="N107" s="427"/>
      <c r="O107" s="101"/>
      <c r="P107" s="101"/>
      <c r="Q107" s="101"/>
      <c r="R107" s="101"/>
      <c r="S107" s="101"/>
      <c r="T107" s="101"/>
      <c r="U107" s="101"/>
      <c r="V107" s="101"/>
      <c r="W107" s="101"/>
      <c r="X107" s="101"/>
      <c r="Y107" s="101"/>
      <c r="Z107" s="101"/>
    </row>
    <row r="108" spans="1:26" ht="166.5" customHeight="1" x14ac:dyDescent="0.3">
      <c r="A108" s="101"/>
      <c r="B108" s="511" t="str">
        <f>+LEFT(C108,4)</f>
        <v>15.4</v>
      </c>
      <c r="C108" s="252" t="s">
        <v>396</v>
      </c>
      <c r="D108" s="813" t="s">
        <v>397</v>
      </c>
      <c r="E108" s="651" t="s">
        <v>398</v>
      </c>
      <c r="F108" s="652">
        <v>3</v>
      </c>
      <c r="G108" s="136">
        <v>1</v>
      </c>
      <c r="H108" s="402" t="s">
        <v>638</v>
      </c>
      <c r="I108" s="824" t="s">
        <v>693</v>
      </c>
      <c r="J108" s="818" t="s">
        <v>169</v>
      </c>
      <c r="K108" s="795" t="str">
        <f>+IF(OR(ISBLANK(F108),ISBLANK(J108)),"",IF(OR(AND(F108=1,J108=1),AND(F108=1,J108=2),AND(F108=1,J108=3)),"Deficiencia de control mayor (diseño y ejecución)",IF(OR(AND(F108=2,J108=2),AND(F108=3,J108=1),AND(F108=3,J108=2),AND(F108=2,J108=1)),"Deficiencia de control (diseño o ejecución)",IF(AND(F108=2,J108=3),"Oportunidad de mejora","Mantenimiento del control"))))</f>
        <v>Mantenimiento del control</v>
      </c>
      <c r="L108" s="505">
        <f>+IF(K108="",231,IF(K108="Deficiencia de control mayor (diseño y ejecución)",240,IF(K108="Deficiencia de control (diseño o ejecución)",260,IF(K108="Oportunidad de mejora",280,300))))</f>
        <v>300</v>
      </c>
      <c r="M108" s="505">
        <v>5.5632000000000001</v>
      </c>
      <c r="N108" s="505">
        <f>+L108+M108</f>
        <v>305.56319999999999</v>
      </c>
      <c r="O108" s="101"/>
      <c r="P108" s="101"/>
      <c r="Q108" s="101"/>
      <c r="R108" s="101"/>
      <c r="S108" s="101"/>
      <c r="T108" s="101"/>
      <c r="U108" s="101"/>
      <c r="V108" s="101"/>
      <c r="W108" s="101"/>
      <c r="X108" s="101"/>
      <c r="Y108" s="101"/>
      <c r="Z108" s="101"/>
    </row>
    <row r="109" spans="1:26" ht="34.5" customHeight="1" x14ac:dyDescent="0.3">
      <c r="A109" s="101"/>
      <c r="B109" s="512"/>
      <c r="C109" s="243"/>
      <c r="D109" s="515"/>
      <c r="E109" s="515"/>
      <c r="F109" s="515"/>
      <c r="G109" s="112">
        <v>2</v>
      </c>
      <c r="H109" s="188"/>
      <c r="I109" s="488"/>
      <c r="J109" s="427"/>
      <c r="K109" s="593"/>
      <c r="L109" s="427"/>
      <c r="M109" s="427"/>
      <c r="N109" s="427"/>
      <c r="O109" s="101"/>
      <c r="P109" s="101"/>
      <c r="Q109" s="101"/>
      <c r="R109" s="101"/>
      <c r="S109" s="101"/>
      <c r="T109" s="101"/>
      <c r="U109" s="101"/>
      <c r="V109" s="101"/>
      <c r="W109" s="101"/>
      <c r="X109" s="101"/>
      <c r="Y109" s="101"/>
      <c r="Z109" s="101"/>
    </row>
    <row r="110" spans="1:26" ht="32.25" customHeight="1" x14ac:dyDescent="0.3">
      <c r="A110" s="101"/>
      <c r="B110" s="512"/>
      <c r="C110" s="243"/>
      <c r="D110" s="515"/>
      <c r="E110" s="515"/>
      <c r="F110" s="515"/>
      <c r="G110" s="112">
        <v>3</v>
      </c>
      <c r="H110" s="240"/>
      <c r="I110" s="488"/>
      <c r="J110" s="427"/>
      <c r="K110" s="593"/>
      <c r="L110" s="427"/>
      <c r="M110" s="427"/>
      <c r="N110" s="427"/>
      <c r="O110" s="101"/>
      <c r="P110" s="101"/>
      <c r="Q110" s="101"/>
      <c r="R110" s="101"/>
      <c r="S110" s="101"/>
      <c r="T110" s="101"/>
      <c r="U110" s="101"/>
      <c r="V110" s="101"/>
      <c r="W110" s="101"/>
      <c r="X110" s="101"/>
      <c r="Y110" s="101"/>
      <c r="Z110" s="101"/>
    </row>
    <row r="111" spans="1:26" ht="36" customHeight="1" x14ac:dyDescent="0.3">
      <c r="A111" s="101"/>
      <c r="B111" s="512"/>
      <c r="C111" s="243"/>
      <c r="D111" s="515"/>
      <c r="E111" s="515"/>
      <c r="F111" s="515"/>
      <c r="G111" s="112">
        <v>4</v>
      </c>
      <c r="H111" s="253"/>
      <c r="I111" s="488"/>
      <c r="J111" s="427"/>
      <c r="K111" s="593"/>
      <c r="L111" s="427"/>
      <c r="M111" s="427"/>
      <c r="N111" s="427"/>
      <c r="O111" s="101"/>
      <c r="P111" s="101"/>
      <c r="Q111" s="101"/>
      <c r="R111" s="101"/>
      <c r="S111" s="101"/>
      <c r="T111" s="101"/>
      <c r="U111" s="101"/>
      <c r="V111" s="101"/>
      <c r="W111" s="101"/>
      <c r="X111" s="101"/>
      <c r="Y111" s="101"/>
      <c r="Z111" s="101"/>
    </row>
    <row r="112" spans="1:26" ht="32.25" customHeight="1" x14ac:dyDescent="0.3">
      <c r="A112" s="101"/>
      <c r="B112" s="512"/>
      <c r="C112" s="243"/>
      <c r="D112" s="515"/>
      <c r="E112" s="515"/>
      <c r="F112" s="515"/>
      <c r="G112" s="112">
        <v>7</v>
      </c>
      <c r="H112" s="111"/>
      <c r="I112" s="488"/>
      <c r="J112" s="427"/>
      <c r="K112" s="593"/>
      <c r="L112" s="427"/>
      <c r="M112" s="427"/>
      <c r="N112" s="427"/>
      <c r="O112" s="101"/>
      <c r="P112" s="101"/>
      <c r="Q112" s="101"/>
      <c r="R112" s="101"/>
      <c r="S112" s="101"/>
      <c r="T112" s="101"/>
      <c r="U112" s="101"/>
      <c r="V112" s="101"/>
      <c r="W112" s="101"/>
      <c r="X112" s="101"/>
      <c r="Y112" s="101"/>
      <c r="Z112" s="101"/>
    </row>
    <row r="113" spans="1:26" ht="33" customHeight="1" thickBot="1" x14ac:dyDescent="0.35">
      <c r="A113" s="101"/>
      <c r="B113" s="494"/>
      <c r="C113" s="243"/>
      <c r="D113" s="499"/>
      <c r="E113" s="499"/>
      <c r="F113" s="499"/>
      <c r="G113" s="139">
        <v>8</v>
      </c>
      <c r="H113" s="414"/>
      <c r="I113" s="489"/>
      <c r="J113" s="747"/>
      <c r="K113" s="594"/>
      <c r="L113" s="427"/>
      <c r="M113" s="427"/>
      <c r="N113" s="427"/>
      <c r="O113" s="101"/>
      <c r="P113" s="101"/>
      <c r="Q113" s="101"/>
      <c r="R113" s="101"/>
      <c r="S113" s="101"/>
      <c r="T113" s="101"/>
      <c r="U113" s="101"/>
      <c r="V113" s="101"/>
      <c r="W113" s="101"/>
      <c r="X113" s="101"/>
      <c r="Y113" s="101"/>
      <c r="Z113" s="101"/>
    </row>
    <row r="114" spans="1:26" ht="157.5" customHeight="1" x14ac:dyDescent="0.3">
      <c r="A114" s="101"/>
      <c r="B114" s="511" t="str">
        <f>+LEFT(C114,4)</f>
        <v>15.5</v>
      </c>
      <c r="C114" s="254" t="s">
        <v>399</v>
      </c>
      <c r="D114" s="813" t="s">
        <v>400</v>
      </c>
      <c r="E114" s="651" t="s">
        <v>401</v>
      </c>
      <c r="F114" s="652">
        <v>3</v>
      </c>
      <c r="G114" s="136">
        <v>1</v>
      </c>
      <c r="H114" s="399" t="s">
        <v>638</v>
      </c>
      <c r="I114" s="825" t="s">
        <v>640</v>
      </c>
      <c r="J114" s="763">
        <v>3</v>
      </c>
      <c r="K114" s="795" t="str">
        <f>+IF(OR(ISBLANK(F114),ISBLANK(J114)),"",IF(OR(AND(F114=1,J114=1),AND(F114=1,J114=2),AND(F114=1,J114=3)),"Deficiencia de control mayor (diseño y ejecución)",IF(OR(AND(F114=2,J114=2),AND(F114=3,J114=1),AND(F114=3,J114=2),AND(F114=2,J114=1)),"Deficiencia de control (diseño o ejecución)",IF(AND(F114=2,J114=3),"Oportunidad de mejora","Mantenimiento del control"))))</f>
        <v>Mantenimiento del control</v>
      </c>
      <c r="L114" s="505">
        <f>+IF(K114="",231,IF(K114="Deficiencia de control mayor (diseño y ejecución)",240,IF(K114="Deficiencia de control (diseño o ejecución)",260,IF(K114="Oportunidad de mejora",280,300))))</f>
        <v>300</v>
      </c>
      <c r="M114" s="505">
        <v>5.6321000000000003</v>
      </c>
      <c r="N114" s="505">
        <f>+L114+M114</f>
        <v>305.63209999999998</v>
      </c>
      <c r="O114" s="101"/>
      <c r="P114" s="101"/>
      <c r="Q114" s="101"/>
      <c r="R114" s="101"/>
      <c r="S114" s="101"/>
      <c r="T114" s="101"/>
      <c r="U114" s="101"/>
      <c r="V114" s="101"/>
      <c r="W114" s="101"/>
      <c r="X114" s="101"/>
      <c r="Y114" s="101"/>
      <c r="Z114" s="101"/>
    </row>
    <row r="115" spans="1:26" ht="96" customHeight="1" x14ac:dyDescent="0.3">
      <c r="A115" s="101"/>
      <c r="B115" s="512"/>
      <c r="C115" s="254"/>
      <c r="D115" s="515"/>
      <c r="E115" s="515"/>
      <c r="F115" s="515"/>
      <c r="G115" s="112">
        <v>2</v>
      </c>
      <c r="H115" s="200"/>
      <c r="I115" s="427"/>
      <c r="J115" s="609"/>
      <c r="K115" s="593"/>
      <c r="L115" s="427"/>
      <c r="M115" s="427"/>
      <c r="N115" s="427"/>
      <c r="O115" s="101"/>
      <c r="P115" s="101"/>
      <c r="Q115" s="101"/>
      <c r="R115" s="101"/>
      <c r="S115" s="101"/>
      <c r="T115" s="101"/>
      <c r="U115" s="101"/>
      <c r="V115" s="101"/>
      <c r="W115" s="101"/>
      <c r="X115" s="101"/>
      <c r="Y115" s="101"/>
      <c r="Z115" s="101"/>
    </row>
    <row r="116" spans="1:26" ht="32.25" customHeight="1" x14ac:dyDescent="0.3">
      <c r="A116" s="101"/>
      <c r="B116" s="512"/>
      <c r="C116" s="254"/>
      <c r="D116" s="515"/>
      <c r="E116" s="515"/>
      <c r="F116" s="515"/>
      <c r="G116" s="112">
        <v>3</v>
      </c>
      <c r="H116" s="112"/>
      <c r="I116" s="427"/>
      <c r="J116" s="609"/>
      <c r="K116" s="593"/>
      <c r="L116" s="427"/>
      <c r="M116" s="427"/>
      <c r="N116" s="427"/>
      <c r="O116" s="101"/>
      <c r="P116" s="101"/>
      <c r="Q116" s="101"/>
      <c r="R116" s="101"/>
      <c r="S116" s="101"/>
      <c r="T116" s="101"/>
      <c r="U116" s="101"/>
      <c r="V116" s="101"/>
      <c r="W116" s="101"/>
      <c r="X116" s="101"/>
      <c r="Y116" s="101"/>
      <c r="Z116" s="101"/>
    </row>
    <row r="117" spans="1:26" ht="32.25" customHeight="1" x14ac:dyDescent="0.3">
      <c r="A117" s="101"/>
      <c r="B117" s="512"/>
      <c r="C117" s="254"/>
      <c r="D117" s="515"/>
      <c r="E117" s="515"/>
      <c r="F117" s="515"/>
      <c r="G117" s="112">
        <v>4</v>
      </c>
      <c r="H117" s="112"/>
      <c r="I117" s="427"/>
      <c r="J117" s="609"/>
      <c r="K117" s="593"/>
      <c r="L117" s="427"/>
      <c r="M117" s="427"/>
      <c r="N117" s="427"/>
      <c r="O117" s="101"/>
      <c r="P117" s="101"/>
      <c r="Q117" s="101"/>
      <c r="R117" s="101"/>
      <c r="S117" s="101"/>
      <c r="T117" s="101"/>
      <c r="U117" s="101"/>
      <c r="V117" s="101"/>
      <c r="W117" s="101"/>
      <c r="X117" s="101"/>
      <c r="Y117" s="101"/>
      <c r="Z117" s="101"/>
    </row>
    <row r="118" spans="1:26" ht="32.25" customHeight="1" x14ac:dyDescent="0.3">
      <c r="A118" s="101"/>
      <c r="B118" s="512"/>
      <c r="C118" s="254"/>
      <c r="D118" s="515"/>
      <c r="E118" s="515"/>
      <c r="F118" s="515"/>
      <c r="G118" s="112">
        <v>5</v>
      </c>
      <c r="H118" s="112"/>
      <c r="I118" s="427"/>
      <c r="J118" s="609"/>
      <c r="K118" s="593"/>
      <c r="L118" s="427"/>
      <c r="M118" s="427"/>
      <c r="N118" s="427"/>
      <c r="O118" s="101"/>
      <c r="P118" s="101"/>
      <c r="Q118" s="101"/>
      <c r="R118" s="101"/>
      <c r="S118" s="101"/>
      <c r="T118" s="101"/>
      <c r="U118" s="101"/>
      <c r="V118" s="101"/>
      <c r="W118" s="101"/>
      <c r="X118" s="101"/>
      <c r="Y118" s="101"/>
      <c r="Z118" s="101"/>
    </row>
    <row r="119" spans="1:26" ht="12.75" customHeight="1" x14ac:dyDescent="0.3">
      <c r="A119" s="101"/>
      <c r="B119" s="512"/>
      <c r="C119" s="254"/>
      <c r="D119" s="515"/>
      <c r="E119" s="515"/>
      <c r="F119" s="515"/>
      <c r="G119" s="112">
        <v>6</v>
      </c>
      <c r="H119" s="112"/>
      <c r="I119" s="427"/>
      <c r="J119" s="609"/>
      <c r="K119" s="593"/>
      <c r="L119" s="427"/>
      <c r="M119" s="427"/>
      <c r="N119" s="427"/>
      <c r="O119" s="101"/>
      <c r="P119" s="101"/>
      <c r="Q119" s="101"/>
      <c r="R119" s="101"/>
      <c r="S119" s="101"/>
      <c r="T119" s="101"/>
      <c r="U119" s="101"/>
      <c r="V119" s="101"/>
      <c r="W119" s="101"/>
      <c r="X119" s="101"/>
      <c r="Y119" s="101"/>
      <c r="Z119" s="101"/>
    </row>
    <row r="120" spans="1:26" ht="21" customHeight="1" x14ac:dyDescent="0.3">
      <c r="A120" s="101"/>
      <c r="B120" s="512"/>
      <c r="C120" s="254"/>
      <c r="D120" s="515"/>
      <c r="E120" s="515"/>
      <c r="F120" s="515"/>
      <c r="G120" s="112">
        <v>7</v>
      </c>
      <c r="H120" s="255"/>
      <c r="I120" s="427"/>
      <c r="J120" s="609"/>
      <c r="K120" s="593"/>
      <c r="L120" s="427"/>
      <c r="M120" s="427"/>
      <c r="N120" s="427"/>
      <c r="O120" s="101"/>
      <c r="P120" s="101"/>
      <c r="Q120" s="101"/>
      <c r="R120" s="101"/>
      <c r="S120" s="101"/>
      <c r="T120" s="101"/>
      <c r="U120" s="101"/>
      <c r="V120" s="101"/>
      <c r="W120" s="101"/>
      <c r="X120" s="101"/>
      <c r="Y120" s="101"/>
      <c r="Z120" s="101"/>
    </row>
    <row r="121" spans="1:26" ht="15.75" customHeight="1" thickBot="1" x14ac:dyDescent="0.35">
      <c r="A121" s="101"/>
      <c r="B121" s="494"/>
      <c r="C121" s="254"/>
      <c r="D121" s="499"/>
      <c r="E121" s="499"/>
      <c r="F121" s="499"/>
      <c r="G121" s="139">
        <v>8</v>
      </c>
      <c r="H121" s="139"/>
      <c r="I121" s="427"/>
      <c r="J121" s="610"/>
      <c r="K121" s="594"/>
      <c r="L121" s="427"/>
      <c r="M121" s="427"/>
      <c r="N121" s="427"/>
      <c r="O121" s="101"/>
      <c r="P121" s="101"/>
      <c r="Q121" s="101"/>
      <c r="R121" s="101"/>
      <c r="S121" s="101"/>
      <c r="T121" s="101"/>
      <c r="U121" s="101"/>
      <c r="V121" s="101"/>
      <c r="W121" s="101"/>
      <c r="X121" s="101"/>
      <c r="Y121" s="101"/>
      <c r="Z121" s="101"/>
    </row>
    <row r="122" spans="1:26" ht="163.5" customHeight="1" x14ac:dyDescent="0.3">
      <c r="A122" s="101"/>
      <c r="B122" s="511" t="str">
        <f>+LEFT(C122,4)</f>
        <v>15.6</v>
      </c>
      <c r="C122" s="254" t="s">
        <v>402</v>
      </c>
      <c r="D122" s="815" t="s">
        <v>400</v>
      </c>
      <c r="E122" s="651" t="s">
        <v>401</v>
      </c>
      <c r="F122" s="652">
        <v>3</v>
      </c>
      <c r="G122" s="136">
        <v>1</v>
      </c>
      <c r="H122" s="399" t="s">
        <v>638</v>
      </c>
      <c r="I122" s="823" t="s">
        <v>641</v>
      </c>
      <c r="J122" s="763">
        <v>3</v>
      </c>
      <c r="K122" s="795" t="str">
        <f>+IF(OR(ISBLANK(F122),ISBLANK(J122)),"",IF(OR(AND(F122=1,J122=1),AND(F122=1,J122=2),AND(F122=1,J122=3)),"Deficiencia de control mayor (diseño y ejecución)",IF(OR(AND(F122=2,J122=2),AND(F122=3,J122=1),AND(F122=3,J122=2),AND(F122=2,J122=1)),"Deficiencia de control (diseño o ejecución)",IF(AND(F122=2,J122=3),"Oportunidad de mejora","Mantenimiento del control"))))</f>
        <v>Mantenimiento del control</v>
      </c>
      <c r="L122" s="505">
        <f>+IF(K122="",231,IF(K122="Deficiencia de control mayor (diseño y ejecución)",240,IF(K122="Deficiencia de control (diseño o ejecución)",260,IF(K122="Oportunidad de mejora",280,300))))</f>
        <v>300</v>
      </c>
      <c r="M122" s="505">
        <v>5.7896000000000001</v>
      </c>
      <c r="N122" s="505">
        <f>+L122+M122</f>
        <v>305.78960000000001</v>
      </c>
      <c r="O122" s="101"/>
      <c r="P122" s="101"/>
      <c r="Q122" s="101"/>
      <c r="R122" s="101"/>
      <c r="S122" s="101"/>
      <c r="T122" s="101"/>
      <c r="U122" s="101"/>
      <c r="V122" s="101"/>
      <c r="W122" s="101"/>
      <c r="X122" s="101"/>
      <c r="Y122" s="101"/>
      <c r="Z122" s="101"/>
    </row>
    <row r="123" spans="1:26" ht="33" customHeight="1" x14ac:dyDescent="0.3">
      <c r="A123" s="101"/>
      <c r="B123" s="512"/>
      <c r="C123" s="254"/>
      <c r="D123" s="816"/>
      <c r="E123" s="515"/>
      <c r="F123" s="515"/>
      <c r="G123" s="112">
        <v>2</v>
      </c>
      <c r="H123" s="256"/>
      <c r="I123" s="515"/>
      <c r="J123" s="609"/>
      <c r="K123" s="593"/>
      <c r="L123" s="427"/>
      <c r="M123" s="427"/>
      <c r="N123" s="427"/>
      <c r="O123" s="101"/>
      <c r="P123" s="101"/>
      <c r="Q123" s="101"/>
      <c r="R123" s="101"/>
      <c r="S123" s="101"/>
      <c r="T123" s="101"/>
      <c r="U123" s="101"/>
      <c r="V123" s="101"/>
      <c r="W123" s="101"/>
      <c r="X123" s="101"/>
      <c r="Y123" s="101"/>
      <c r="Z123" s="101"/>
    </row>
    <row r="124" spans="1:26" ht="32.25" customHeight="1" x14ac:dyDescent="0.3">
      <c r="A124" s="101"/>
      <c r="B124" s="512"/>
      <c r="C124" s="254"/>
      <c r="D124" s="816"/>
      <c r="E124" s="515"/>
      <c r="F124" s="515"/>
      <c r="G124" s="112">
        <v>3</v>
      </c>
      <c r="H124" s="137"/>
      <c r="I124" s="515"/>
      <c r="J124" s="609"/>
      <c r="K124" s="593"/>
      <c r="L124" s="427"/>
      <c r="M124" s="427"/>
      <c r="N124" s="427"/>
      <c r="O124" s="101"/>
      <c r="P124" s="101"/>
      <c r="Q124" s="101"/>
      <c r="R124" s="101"/>
      <c r="S124" s="101"/>
      <c r="T124" s="101"/>
      <c r="U124" s="101"/>
      <c r="V124" s="101"/>
      <c r="W124" s="101"/>
      <c r="X124" s="101"/>
      <c r="Y124" s="101"/>
      <c r="Z124" s="101"/>
    </row>
    <row r="125" spans="1:26" ht="32.25" customHeight="1" x14ac:dyDescent="0.3">
      <c r="A125" s="101"/>
      <c r="B125" s="512"/>
      <c r="C125" s="254"/>
      <c r="D125" s="816"/>
      <c r="E125" s="515"/>
      <c r="F125" s="515"/>
      <c r="G125" s="112">
        <v>4</v>
      </c>
      <c r="H125" s="112"/>
      <c r="I125" s="515"/>
      <c r="J125" s="609"/>
      <c r="K125" s="593"/>
      <c r="L125" s="427"/>
      <c r="M125" s="427"/>
      <c r="N125" s="427"/>
      <c r="O125" s="101"/>
      <c r="P125" s="101"/>
      <c r="Q125" s="101"/>
      <c r="R125" s="101"/>
      <c r="S125" s="101"/>
      <c r="T125" s="101"/>
      <c r="U125" s="101"/>
      <c r="V125" s="101"/>
      <c r="W125" s="101"/>
      <c r="X125" s="101"/>
      <c r="Y125" s="101"/>
      <c r="Z125" s="101"/>
    </row>
    <row r="126" spans="1:26" ht="32.25" customHeight="1" x14ac:dyDescent="0.3">
      <c r="A126" s="101"/>
      <c r="B126" s="512"/>
      <c r="C126" s="254"/>
      <c r="D126" s="816"/>
      <c r="E126" s="515"/>
      <c r="F126" s="515"/>
      <c r="G126" s="112">
        <v>5</v>
      </c>
      <c r="H126" s="112"/>
      <c r="I126" s="515"/>
      <c r="J126" s="609"/>
      <c r="K126" s="593"/>
      <c r="L126" s="427"/>
      <c r="M126" s="427"/>
      <c r="N126" s="427"/>
      <c r="O126" s="101"/>
      <c r="P126" s="101"/>
      <c r="Q126" s="101"/>
      <c r="R126" s="101"/>
      <c r="S126" s="101"/>
      <c r="T126" s="101"/>
      <c r="U126" s="101"/>
      <c r="V126" s="101"/>
      <c r="W126" s="101"/>
      <c r="X126" s="101"/>
      <c r="Y126" s="101"/>
      <c r="Z126" s="101"/>
    </row>
    <row r="127" spans="1:26" ht="32.25" customHeight="1" x14ac:dyDescent="0.3">
      <c r="A127" s="101"/>
      <c r="B127" s="512"/>
      <c r="C127" s="254"/>
      <c r="D127" s="816"/>
      <c r="E127" s="515"/>
      <c r="F127" s="515"/>
      <c r="G127" s="112">
        <v>6</v>
      </c>
      <c r="H127" s="112"/>
      <c r="I127" s="515"/>
      <c r="J127" s="609"/>
      <c r="K127" s="593"/>
      <c r="L127" s="427"/>
      <c r="M127" s="427"/>
      <c r="N127" s="427"/>
      <c r="O127" s="101"/>
      <c r="P127" s="101"/>
      <c r="Q127" s="101"/>
      <c r="R127" s="101"/>
      <c r="S127" s="101"/>
      <c r="T127" s="101"/>
      <c r="U127" s="101"/>
      <c r="V127" s="101"/>
      <c r="W127" s="101"/>
      <c r="X127" s="101"/>
      <c r="Y127" s="101"/>
      <c r="Z127" s="101"/>
    </row>
    <row r="128" spans="1:26" ht="9" customHeight="1" x14ac:dyDescent="0.3">
      <c r="A128" s="101"/>
      <c r="B128" s="512"/>
      <c r="C128" s="254"/>
      <c r="D128" s="816"/>
      <c r="E128" s="515"/>
      <c r="F128" s="515"/>
      <c r="G128" s="112">
        <v>7</v>
      </c>
      <c r="H128" s="112"/>
      <c r="I128" s="515"/>
      <c r="J128" s="609"/>
      <c r="K128" s="593"/>
      <c r="L128" s="427"/>
      <c r="M128" s="427"/>
      <c r="N128" s="427"/>
      <c r="O128" s="101"/>
      <c r="P128" s="101"/>
      <c r="Q128" s="101"/>
      <c r="R128" s="101"/>
      <c r="S128" s="101"/>
      <c r="T128" s="101"/>
      <c r="U128" s="101"/>
      <c r="V128" s="101"/>
      <c r="W128" s="101"/>
      <c r="X128" s="101"/>
      <c r="Y128" s="101"/>
      <c r="Z128" s="101"/>
    </row>
    <row r="129" spans="1:26" ht="7.5" customHeight="1" x14ac:dyDescent="0.3">
      <c r="A129" s="101"/>
      <c r="B129" s="494"/>
      <c r="C129" s="254"/>
      <c r="D129" s="817"/>
      <c r="E129" s="499"/>
      <c r="F129" s="499"/>
      <c r="G129" s="139">
        <v>8</v>
      </c>
      <c r="H129" s="139"/>
      <c r="I129" s="499"/>
      <c r="J129" s="610"/>
      <c r="K129" s="594"/>
      <c r="L129" s="427"/>
      <c r="M129" s="427"/>
      <c r="N129" s="427"/>
      <c r="O129" s="101"/>
      <c r="P129" s="101"/>
      <c r="Q129" s="101"/>
      <c r="R129" s="101"/>
      <c r="S129" s="101"/>
      <c r="T129" s="101"/>
      <c r="U129" s="101"/>
      <c r="V129" s="101"/>
      <c r="W129" s="101"/>
      <c r="X129" s="101"/>
      <c r="Y129" s="101"/>
      <c r="Z129" s="101"/>
    </row>
    <row r="130" spans="1:26" ht="32.25" customHeight="1" x14ac:dyDescent="0.3">
      <c r="A130" s="101"/>
      <c r="B130" s="101"/>
      <c r="C130" s="27"/>
      <c r="D130" s="1"/>
      <c r="E130" s="1"/>
      <c r="F130" s="1"/>
      <c r="G130" s="1"/>
      <c r="H130" s="257"/>
      <c r="I130" s="1"/>
      <c r="J130" s="1"/>
      <c r="K130" s="1"/>
      <c r="L130" s="164"/>
      <c r="M130" s="164"/>
      <c r="N130" s="164"/>
      <c r="O130" s="101"/>
      <c r="P130" s="101"/>
      <c r="Q130" s="101"/>
      <c r="R130" s="101"/>
      <c r="S130" s="101"/>
      <c r="T130" s="101"/>
      <c r="U130" s="101"/>
      <c r="V130" s="101"/>
      <c r="W130" s="101"/>
      <c r="X130" s="101"/>
      <c r="Y130" s="101"/>
      <c r="Z130" s="101"/>
    </row>
    <row r="131" spans="1:26" ht="32.25" customHeight="1" x14ac:dyDescent="0.3">
      <c r="A131" s="101"/>
      <c r="B131" s="101"/>
      <c r="C131" s="27"/>
      <c r="D131" s="1"/>
      <c r="E131" s="1"/>
      <c r="F131" s="1"/>
      <c r="G131" s="1"/>
      <c r="H131" s="1"/>
      <c r="I131" s="1"/>
      <c r="J131" s="1"/>
      <c r="K131" s="1"/>
      <c r="L131" s="164"/>
      <c r="M131" s="164"/>
      <c r="N131" s="164"/>
      <c r="O131" s="101"/>
      <c r="P131" s="101"/>
      <c r="Q131" s="101"/>
      <c r="R131" s="101"/>
      <c r="S131" s="101"/>
      <c r="T131" s="101"/>
      <c r="U131" s="101"/>
      <c r="V131" s="101"/>
      <c r="W131" s="101"/>
      <c r="X131" s="101"/>
      <c r="Y131" s="101"/>
      <c r="Z131" s="101"/>
    </row>
    <row r="132" spans="1:26" ht="32.25" customHeight="1" x14ac:dyDescent="0.3">
      <c r="A132" s="101"/>
      <c r="B132" s="101"/>
      <c r="C132" s="27"/>
      <c r="D132" s="1"/>
      <c r="E132" s="1"/>
      <c r="F132" s="1"/>
      <c r="G132" s="1"/>
      <c r="H132" s="1"/>
      <c r="I132" s="1"/>
      <c r="J132" s="1"/>
      <c r="K132" s="1"/>
      <c r="L132" s="164"/>
      <c r="M132" s="164"/>
      <c r="N132" s="164"/>
      <c r="O132" s="101"/>
      <c r="P132" s="101"/>
      <c r="Q132" s="101"/>
      <c r="R132" s="101"/>
      <c r="S132" s="101"/>
      <c r="T132" s="101"/>
      <c r="U132" s="101"/>
      <c r="V132" s="101"/>
      <c r="W132" s="101"/>
      <c r="X132" s="101"/>
      <c r="Y132" s="101"/>
      <c r="Z132" s="101"/>
    </row>
    <row r="133" spans="1:26" ht="32.25" customHeight="1" x14ac:dyDescent="0.3">
      <c r="A133" s="101"/>
      <c r="B133" s="101"/>
      <c r="C133" s="27"/>
      <c r="D133" s="1"/>
      <c r="E133" s="1"/>
      <c r="F133" s="1"/>
      <c r="G133" s="1"/>
      <c r="H133" s="1"/>
      <c r="I133" s="1"/>
      <c r="J133" s="1"/>
      <c r="K133" s="1"/>
      <c r="L133" s="164"/>
      <c r="M133" s="164"/>
      <c r="N133" s="164"/>
      <c r="O133" s="101"/>
      <c r="P133" s="101"/>
      <c r="Q133" s="101"/>
      <c r="R133" s="101"/>
      <c r="S133" s="101"/>
      <c r="T133" s="101"/>
      <c r="U133" s="101"/>
      <c r="V133" s="101"/>
      <c r="W133" s="101"/>
      <c r="X133" s="101"/>
      <c r="Y133" s="101"/>
      <c r="Z133" s="101"/>
    </row>
    <row r="134" spans="1:26" ht="32.25" customHeight="1" x14ac:dyDescent="0.3">
      <c r="A134" s="101"/>
      <c r="B134" s="101"/>
      <c r="C134" s="27"/>
      <c r="D134" s="1"/>
      <c r="E134" s="1"/>
      <c r="F134" s="1"/>
      <c r="G134" s="1"/>
      <c r="H134" s="1"/>
      <c r="I134" s="1"/>
      <c r="J134" s="1"/>
      <c r="K134" s="1"/>
      <c r="L134" s="164"/>
      <c r="M134" s="164"/>
      <c r="N134" s="164"/>
      <c r="O134" s="101"/>
      <c r="P134" s="101"/>
      <c r="Q134" s="101"/>
      <c r="R134" s="101"/>
      <c r="S134" s="101"/>
      <c r="T134" s="101"/>
      <c r="U134" s="101"/>
      <c r="V134" s="101"/>
      <c r="W134" s="101"/>
      <c r="X134" s="101"/>
      <c r="Y134" s="101"/>
      <c r="Z134" s="101"/>
    </row>
    <row r="135" spans="1:26" ht="32.25" customHeight="1" x14ac:dyDescent="0.3">
      <c r="A135" s="101"/>
      <c r="B135" s="101"/>
      <c r="C135" s="27"/>
      <c r="D135" s="1"/>
      <c r="E135" s="1"/>
      <c r="F135" s="1"/>
      <c r="G135" s="1"/>
      <c r="H135" s="1"/>
      <c r="I135" s="1"/>
      <c r="J135" s="1"/>
      <c r="K135" s="1"/>
      <c r="L135" s="164"/>
      <c r="M135" s="164"/>
      <c r="N135" s="164"/>
      <c r="O135" s="101"/>
      <c r="P135" s="101"/>
      <c r="Q135" s="101"/>
      <c r="R135" s="101"/>
      <c r="S135" s="101"/>
      <c r="T135" s="101"/>
      <c r="U135" s="101"/>
      <c r="V135" s="101"/>
      <c r="W135" s="101"/>
      <c r="X135" s="101"/>
      <c r="Y135" s="101"/>
      <c r="Z135" s="101"/>
    </row>
    <row r="136" spans="1:26" ht="32.25" customHeight="1" x14ac:dyDescent="0.3">
      <c r="A136" s="101"/>
      <c r="B136" s="101"/>
      <c r="C136" s="27"/>
      <c r="D136" s="1"/>
      <c r="E136" s="1"/>
      <c r="F136" s="1"/>
      <c r="G136" s="1"/>
      <c r="H136" s="1"/>
      <c r="I136" s="1"/>
      <c r="J136" s="1"/>
      <c r="K136" s="1"/>
      <c r="L136" s="164"/>
      <c r="M136" s="164"/>
      <c r="N136" s="164"/>
      <c r="O136" s="101"/>
      <c r="P136" s="101"/>
      <c r="Q136" s="101"/>
      <c r="R136" s="101"/>
      <c r="S136" s="101"/>
      <c r="T136" s="101"/>
      <c r="U136" s="101"/>
      <c r="V136" s="101"/>
      <c r="W136" s="101"/>
      <c r="X136" s="101"/>
      <c r="Y136" s="101"/>
      <c r="Z136" s="101"/>
    </row>
    <row r="137" spans="1:26" ht="32.25" customHeight="1" x14ac:dyDescent="0.3">
      <c r="A137" s="101"/>
      <c r="B137" s="101"/>
      <c r="C137" s="27"/>
      <c r="D137" s="1"/>
      <c r="E137" s="1"/>
      <c r="F137" s="1"/>
      <c r="G137" s="1"/>
      <c r="H137" s="1"/>
      <c r="I137" s="1"/>
      <c r="J137" s="1"/>
      <c r="K137" s="1"/>
      <c r="L137" s="164"/>
      <c r="M137" s="164"/>
      <c r="N137" s="164"/>
      <c r="O137" s="101"/>
      <c r="P137" s="101"/>
      <c r="Q137" s="101"/>
      <c r="R137" s="101"/>
      <c r="S137" s="101"/>
      <c r="T137" s="101"/>
      <c r="U137" s="101"/>
      <c r="V137" s="101"/>
      <c r="W137" s="101"/>
      <c r="X137" s="101"/>
      <c r="Y137" s="101"/>
      <c r="Z137" s="101"/>
    </row>
    <row r="138" spans="1:26" ht="32.25" customHeight="1" x14ac:dyDescent="0.3">
      <c r="A138" s="101"/>
      <c r="B138" s="101"/>
      <c r="C138" s="27"/>
      <c r="D138" s="1"/>
      <c r="E138" s="1"/>
      <c r="F138" s="1"/>
      <c r="G138" s="1"/>
      <c r="H138" s="1"/>
      <c r="I138" s="1"/>
      <c r="J138" s="1"/>
      <c r="K138" s="1"/>
      <c r="L138" s="164"/>
      <c r="M138" s="164"/>
      <c r="N138" s="164"/>
      <c r="O138" s="101"/>
      <c r="P138" s="101"/>
      <c r="Q138" s="101"/>
      <c r="R138" s="101"/>
      <c r="S138" s="101"/>
      <c r="T138" s="101"/>
      <c r="U138" s="101"/>
      <c r="V138" s="101"/>
      <c r="W138" s="101"/>
      <c r="X138" s="101"/>
      <c r="Y138" s="101"/>
      <c r="Z138" s="101"/>
    </row>
    <row r="139" spans="1:26" ht="32.25" customHeight="1" x14ac:dyDescent="0.3">
      <c r="A139" s="101"/>
      <c r="B139" s="101"/>
      <c r="C139" s="27"/>
      <c r="D139" s="1"/>
      <c r="E139" s="1"/>
      <c r="F139" s="1"/>
      <c r="G139" s="1"/>
      <c r="H139" s="1"/>
      <c r="I139" s="1"/>
      <c r="J139" s="1"/>
      <c r="K139" s="1"/>
      <c r="L139" s="164"/>
      <c r="M139" s="164"/>
      <c r="N139" s="164"/>
      <c r="O139" s="101"/>
      <c r="P139" s="101"/>
      <c r="Q139" s="101"/>
      <c r="R139" s="101"/>
      <c r="S139" s="101"/>
      <c r="T139" s="101"/>
      <c r="U139" s="101"/>
      <c r="V139" s="101"/>
      <c r="W139" s="101"/>
      <c r="X139" s="101"/>
      <c r="Y139" s="101"/>
      <c r="Z139" s="101"/>
    </row>
    <row r="140" spans="1:26" ht="32.25" customHeight="1" x14ac:dyDescent="0.3">
      <c r="A140" s="101"/>
      <c r="B140" s="101"/>
      <c r="C140" s="27"/>
      <c r="D140" s="27"/>
      <c r="E140" s="27"/>
      <c r="F140" s="27"/>
      <c r="G140" s="27"/>
      <c r="H140" s="27"/>
      <c r="I140" s="27"/>
      <c r="J140" s="27"/>
      <c r="K140" s="27"/>
      <c r="L140" s="164"/>
      <c r="M140" s="164"/>
      <c r="N140" s="164"/>
      <c r="O140" s="101"/>
      <c r="P140" s="101"/>
      <c r="Q140" s="101"/>
      <c r="R140" s="101"/>
      <c r="S140" s="101"/>
      <c r="T140" s="101"/>
      <c r="U140" s="101"/>
      <c r="V140" s="101"/>
      <c r="W140" s="101"/>
      <c r="X140" s="101"/>
      <c r="Y140" s="101"/>
      <c r="Z140" s="101"/>
    </row>
    <row r="141" spans="1:26" ht="32.25" customHeight="1" x14ac:dyDescent="0.3">
      <c r="A141" s="101"/>
      <c r="B141" s="101"/>
      <c r="C141" s="27"/>
      <c r="D141" s="27"/>
      <c r="E141" s="27"/>
      <c r="F141" s="27"/>
      <c r="G141" s="27"/>
      <c r="H141" s="27"/>
      <c r="I141" s="27"/>
      <c r="J141" s="27"/>
      <c r="K141" s="27"/>
      <c r="L141" s="164"/>
      <c r="M141" s="164"/>
      <c r="N141" s="164"/>
      <c r="O141" s="101"/>
      <c r="P141" s="101"/>
      <c r="Q141" s="101"/>
      <c r="R141" s="101"/>
      <c r="S141" s="101"/>
      <c r="T141" s="101"/>
      <c r="U141" s="101"/>
      <c r="V141" s="101"/>
      <c r="W141" s="101"/>
      <c r="X141" s="101"/>
      <c r="Y141" s="101"/>
      <c r="Z141" s="101"/>
    </row>
    <row r="142" spans="1:26" ht="32.25" customHeight="1" x14ac:dyDescent="0.3">
      <c r="A142" s="101"/>
      <c r="B142" s="101"/>
      <c r="C142" s="27"/>
      <c r="D142" s="27"/>
      <c r="E142" s="27"/>
      <c r="F142" s="27"/>
      <c r="G142" s="27"/>
      <c r="H142" s="27"/>
      <c r="I142" s="27"/>
      <c r="J142" s="27"/>
      <c r="K142" s="27"/>
      <c r="L142" s="164"/>
      <c r="M142" s="164"/>
      <c r="N142" s="164"/>
      <c r="O142" s="101"/>
      <c r="P142" s="101"/>
      <c r="Q142" s="101"/>
      <c r="R142" s="101"/>
      <c r="S142" s="101"/>
      <c r="T142" s="101"/>
      <c r="U142" s="101"/>
      <c r="V142" s="101"/>
      <c r="W142" s="101"/>
      <c r="X142" s="101"/>
      <c r="Y142" s="101"/>
      <c r="Z142" s="101"/>
    </row>
    <row r="143" spans="1:26" ht="32.25" customHeight="1" x14ac:dyDescent="0.3">
      <c r="A143" s="101"/>
      <c r="B143" s="101"/>
      <c r="C143" s="27"/>
      <c r="D143" s="27"/>
      <c r="E143" s="27"/>
      <c r="F143" s="27"/>
      <c r="G143" s="27"/>
      <c r="H143" s="27"/>
      <c r="I143" s="27"/>
      <c r="J143" s="27"/>
      <c r="K143" s="27"/>
      <c r="L143" s="164"/>
      <c r="M143" s="164"/>
      <c r="N143" s="164"/>
      <c r="O143" s="101"/>
      <c r="P143" s="101"/>
      <c r="Q143" s="101"/>
      <c r="R143" s="101"/>
      <c r="S143" s="101"/>
      <c r="T143" s="101"/>
      <c r="U143" s="101"/>
      <c r="V143" s="101"/>
      <c r="W143" s="101"/>
      <c r="X143" s="101"/>
      <c r="Y143" s="101"/>
      <c r="Z143" s="101"/>
    </row>
    <row r="144" spans="1:26" ht="32.25" customHeight="1" x14ac:dyDescent="0.3">
      <c r="A144" s="101"/>
      <c r="B144" s="101"/>
      <c r="C144" s="27"/>
      <c r="D144" s="27"/>
      <c r="E144" s="27"/>
      <c r="F144" s="27"/>
      <c r="G144" s="27"/>
      <c r="H144" s="27"/>
      <c r="I144" s="27"/>
      <c r="J144" s="27"/>
      <c r="K144" s="27"/>
      <c r="L144" s="164"/>
      <c r="M144" s="164"/>
      <c r="N144" s="164"/>
      <c r="O144" s="101"/>
      <c r="P144" s="101"/>
      <c r="Q144" s="101"/>
      <c r="R144" s="101"/>
      <c r="S144" s="101"/>
      <c r="T144" s="101"/>
      <c r="U144" s="101"/>
      <c r="V144" s="101"/>
      <c r="W144" s="101"/>
      <c r="X144" s="101"/>
      <c r="Y144" s="101"/>
      <c r="Z144" s="101"/>
    </row>
    <row r="145" spans="1:26" ht="32.25" customHeight="1" x14ac:dyDescent="0.3">
      <c r="A145" s="101"/>
      <c r="B145" s="101"/>
      <c r="C145" s="27"/>
      <c r="D145" s="27"/>
      <c r="E145" s="27"/>
      <c r="F145" s="27"/>
      <c r="G145" s="27"/>
      <c r="H145" s="27"/>
      <c r="I145" s="27"/>
      <c r="J145" s="27"/>
      <c r="K145" s="27"/>
      <c r="L145" s="164"/>
      <c r="M145" s="164"/>
      <c r="N145" s="164"/>
      <c r="O145" s="101"/>
      <c r="P145" s="101"/>
      <c r="Q145" s="101"/>
      <c r="R145" s="101"/>
      <c r="S145" s="101"/>
      <c r="T145" s="101"/>
      <c r="U145" s="101"/>
      <c r="V145" s="101"/>
      <c r="W145" s="101"/>
      <c r="X145" s="101"/>
      <c r="Y145" s="101"/>
      <c r="Z145" s="101"/>
    </row>
    <row r="146" spans="1:26" ht="32.25" customHeight="1" x14ac:dyDescent="0.3">
      <c r="A146" s="101"/>
      <c r="B146" s="101"/>
      <c r="C146" s="27"/>
      <c r="D146" s="27"/>
      <c r="E146" s="27"/>
      <c r="F146" s="27"/>
      <c r="G146" s="27"/>
      <c r="H146" s="27"/>
      <c r="I146" s="27"/>
      <c r="J146" s="27"/>
      <c r="K146" s="27"/>
      <c r="L146" s="164"/>
      <c r="M146" s="164"/>
      <c r="N146" s="164"/>
      <c r="O146" s="101"/>
      <c r="P146" s="101"/>
      <c r="Q146" s="101"/>
      <c r="R146" s="101"/>
      <c r="S146" s="101"/>
      <c r="T146" s="101"/>
      <c r="U146" s="101"/>
      <c r="V146" s="101"/>
      <c r="W146" s="101"/>
      <c r="X146" s="101"/>
      <c r="Y146" s="101"/>
      <c r="Z146" s="101"/>
    </row>
    <row r="147" spans="1:26" ht="32.25" customHeight="1" x14ac:dyDescent="0.3">
      <c r="A147" s="101"/>
      <c r="B147" s="101"/>
      <c r="C147" s="27"/>
      <c r="D147" s="27"/>
      <c r="E147" s="27"/>
      <c r="F147" s="27"/>
      <c r="G147" s="27"/>
      <c r="H147" s="27"/>
      <c r="I147" s="27"/>
      <c r="J147" s="27"/>
      <c r="K147" s="27"/>
      <c r="L147" s="164"/>
      <c r="M147" s="164"/>
      <c r="N147" s="164"/>
      <c r="O147" s="101"/>
      <c r="P147" s="101"/>
      <c r="Q147" s="101"/>
      <c r="R147" s="101"/>
      <c r="S147" s="101"/>
      <c r="T147" s="101"/>
      <c r="U147" s="101"/>
      <c r="V147" s="101"/>
      <c r="W147" s="101"/>
      <c r="X147" s="101"/>
      <c r="Y147" s="101"/>
      <c r="Z147" s="101"/>
    </row>
    <row r="148" spans="1:26" ht="32.25" customHeight="1" x14ac:dyDescent="0.3">
      <c r="A148" s="101"/>
      <c r="B148" s="101"/>
      <c r="C148" s="27"/>
      <c r="D148" s="27"/>
      <c r="E148" s="27"/>
      <c r="F148" s="27"/>
      <c r="G148" s="27"/>
      <c r="H148" s="27"/>
      <c r="I148" s="27"/>
      <c r="J148" s="27"/>
      <c r="K148" s="27"/>
      <c r="L148" s="164"/>
      <c r="M148" s="164"/>
      <c r="N148" s="164"/>
      <c r="O148" s="101"/>
      <c r="P148" s="101"/>
      <c r="Q148" s="101"/>
      <c r="R148" s="101"/>
      <c r="S148" s="101"/>
      <c r="T148" s="101"/>
      <c r="U148" s="101"/>
      <c r="V148" s="101"/>
      <c r="W148" s="101"/>
      <c r="X148" s="101"/>
      <c r="Y148" s="101"/>
      <c r="Z148" s="101"/>
    </row>
    <row r="149" spans="1:26" ht="32.25" customHeight="1" x14ac:dyDescent="0.3">
      <c r="A149" s="101"/>
      <c r="B149" s="101"/>
      <c r="C149" s="27"/>
      <c r="D149" s="27"/>
      <c r="E149" s="27"/>
      <c r="F149" s="27"/>
      <c r="G149" s="27"/>
      <c r="H149" s="27"/>
      <c r="I149" s="27"/>
      <c r="J149" s="27"/>
      <c r="K149" s="27"/>
      <c r="L149" s="164"/>
      <c r="M149" s="164"/>
      <c r="N149" s="164"/>
      <c r="O149" s="101"/>
      <c r="P149" s="101"/>
      <c r="Q149" s="101"/>
      <c r="R149" s="101"/>
      <c r="S149" s="101"/>
      <c r="T149" s="101"/>
      <c r="U149" s="101"/>
      <c r="V149" s="101"/>
      <c r="W149" s="101"/>
      <c r="X149" s="101"/>
      <c r="Y149" s="101"/>
      <c r="Z149" s="101"/>
    </row>
    <row r="150" spans="1:26" ht="32.25" customHeight="1" x14ac:dyDescent="0.3">
      <c r="A150" s="101"/>
      <c r="B150" s="101"/>
      <c r="C150" s="27"/>
      <c r="D150" s="27"/>
      <c r="E150" s="27"/>
      <c r="F150" s="27"/>
      <c r="G150" s="27"/>
      <c r="H150" s="27"/>
      <c r="I150" s="27"/>
      <c r="J150" s="27"/>
      <c r="K150" s="27"/>
      <c r="L150" s="164"/>
      <c r="M150" s="164"/>
      <c r="N150" s="164"/>
      <c r="O150" s="101"/>
      <c r="P150" s="101"/>
      <c r="Q150" s="101"/>
      <c r="R150" s="101"/>
      <c r="S150" s="101"/>
      <c r="T150" s="101"/>
      <c r="U150" s="101"/>
      <c r="V150" s="101"/>
      <c r="W150" s="101"/>
      <c r="X150" s="101"/>
      <c r="Y150" s="101"/>
      <c r="Z150" s="101"/>
    </row>
    <row r="151" spans="1:26" ht="32.25" customHeight="1" x14ac:dyDescent="0.3">
      <c r="A151" s="101"/>
      <c r="B151" s="101"/>
      <c r="C151" s="27"/>
      <c r="D151" s="27"/>
      <c r="E151" s="27"/>
      <c r="F151" s="27"/>
      <c r="G151" s="27"/>
      <c r="H151" s="27"/>
      <c r="I151" s="27"/>
      <c r="J151" s="27"/>
      <c r="K151" s="27"/>
      <c r="L151" s="164"/>
      <c r="M151" s="164"/>
      <c r="N151" s="164"/>
      <c r="O151" s="101"/>
      <c r="P151" s="101"/>
      <c r="Q151" s="101"/>
      <c r="R151" s="101"/>
      <c r="S151" s="101"/>
      <c r="T151" s="101"/>
      <c r="U151" s="101"/>
      <c r="V151" s="101"/>
      <c r="W151" s="101"/>
      <c r="X151" s="101"/>
      <c r="Y151" s="101"/>
      <c r="Z151" s="101"/>
    </row>
    <row r="152" spans="1:26" ht="32.25" customHeight="1" x14ac:dyDescent="0.3">
      <c r="A152" s="101"/>
      <c r="B152" s="101"/>
      <c r="C152" s="27"/>
      <c r="D152" s="27"/>
      <c r="E152" s="27"/>
      <c r="F152" s="27"/>
      <c r="G152" s="27"/>
      <c r="H152" s="27"/>
      <c r="I152" s="27"/>
      <c r="J152" s="27"/>
      <c r="K152" s="27"/>
      <c r="L152" s="164"/>
      <c r="M152" s="164"/>
      <c r="N152" s="164"/>
      <c r="O152" s="101"/>
      <c r="P152" s="101"/>
      <c r="Q152" s="101"/>
      <c r="R152" s="101"/>
      <c r="S152" s="101"/>
      <c r="T152" s="101"/>
      <c r="U152" s="101"/>
      <c r="V152" s="101"/>
      <c r="W152" s="101"/>
      <c r="X152" s="101"/>
      <c r="Y152" s="101"/>
      <c r="Z152" s="101"/>
    </row>
    <row r="153" spans="1:26" ht="32.25" customHeight="1" x14ac:dyDescent="0.3">
      <c r="A153" s="101"/>
      <c r="B153" s="101"/>
      <c r="C153" s="27"/>
      <c r="D153" s="27"/>
      <c r="E153" s="27"/>
      <c r="F153" s="27"/>
      <c r="G153" s="27"/>
      <c r="H153" s="27"/>
      <c r="I153" s="27"/>
      <c r="J153" s="27"/>
      <c r="K153" s="27"/>
      <c r="L153" s="164"/>
      <c r="M153" s="164"/>
      <c r="N153" s="164"/>
      <c r="O153" s="101"/>
      <c r="P153" s="101"/>
      <c r="Q153" s="101"/>
      <c r="R153" s="101"/>
      <c r="S153" s="101"/>
      <c r="T153" s="101"/>
      <c r="U153" s="101"/>
      <c r="V153" s="101"/>
      <c r="W153" s="101"/>
      <c r="X153" s="101"/>
      <c r="Y153" s="101"/>
      <c r="Z153" s="101"/>
    </row>
    <row r="154" spans="1:26" ht="32.25" customHeight="1" x14ac:dyDescent="0.3">
      <c r="A154" s="101"/>
      <c r="B154" s="101"/>
      <c r="C154" s="27"/>
      <c r="D154" s="27"/>
      <c r="E154" s="27"/>
      <c r="F154" s="27"/>
      <c r="G154" s="27"/>
      <c r="H154" s="27"/>
      <c r="I154" s="27"/>
      <c r="J154" s="27"/>
      <c r="K154" s="27"/>
      <c r="L154" s="164"/>
      <c r="M154" s="164"/>
      <c r="N154" s="164"/>
      <c r="O154" s="101"/>
      <c r="P154" s="101"/>
      <c r="Q154" s="101"/>
      <c r="R154" s="101"/>
      <c r="S154" s="101"/>
      <c r="T154" s="101"/>
      <c r="U154" s="101"/>
      <c r="V154" s="101"/>
      <c r="W154" s="101"/>
      <c r="X154" s="101"/>
      <c r="Y154" s="101"/>
      <c r="Z154" s="101"/>
    </row>
    <row r="155" spans="1:26" ht="32.25" customHeight="1" x14ac:dyDescent="0.3">
      <c r="A155" s="101"/>
      <c r="B155" s="101"/>
      <c r="C155" s="27"/>
      <c r="D155" s="27"/>
      <c r="E155" s="27"/>
      <c r="F155" s="27"/>
      <c r="G155" s="27"/>
      <c r="H155" s="27"/>
      <c r="I155" s="27"/>
      <c r="J155" s="27"/>
      <c r="K155" s="27"/>
      <c r="L155" s="164"/>
      <c r="M155" s="164"/>
      <c r="N155" s="164"/>
      <c r="O155" s="101"/>
      <c r="P155" s="101"/>
      <c r="Q155" s="101"/>
      <c r="R155" s="101"/>
      <c r="S155" s="101"/>
      <c r="T155" s="101"/>
      <c r="U155" s="101"/>
      <c r="V155" s="101"/>
      <c r="W155" s="101"/>
      <c r="X155" s="101"/>
      <c r="Y155" s="101"/>
      <c r="Z155" s="101"/>
    </row>
    <row r="156" spans="1:26" ht="32.25" customHeight="1" x14ac:dyDescent="0.3">
      <c r="A156" s="101"/>
      <c r="B156" s="101"/>
      <c r="C156" s="27"/>
      <c r="D156" s="27"/>
      <c r="E156" s="27"/>
      <c r="F156" s="27"/>
      <c r="G156" s="27"/>
      <c r="H156" s="27"/>
      <c r="I156" s="27"/>
      <c r="J156" s="27"/>
      <c r="K156" s="27"/>
      <c r="L156" s="164"/>
      <c r="M156" s="164"/>
      <c r="N156" s="164"/>
      <c r="O156" s="101"/>
      <c r="P156" s="101"/>
      <c r="Q156" s="101"/>
      <c r="R156" s="101"/>
      <c r="S156" s="101"/>
      <c r="T156" s="101"/>
      <c r="U156" s="101"/>
      <c r="V156" s="101"/>
      <c r="W156" s="101"/>
      <c r="X156" s="101"/>
      <c r="Y156" s="101"/>
      <c r="Z156" s="101"/>
    </row>
    <row r="157" spans="1:26" ht="32.25" customHeight="1" x14ac:dyDescent="0.3">
      <c r="A157" s="101"/>
      <c r="B157" s="101"/>
      <c r="C157" s="27"/>
      <c r="D157" s="27"/>
      <c r="E157" s="27"/>
      <c r="F157" s="27"/>
      <c r="G157" s="27"/>
      <c r="H157" s="27"/>
      <c r="I157" s="27"/>
      <c r="J157" s="27"/>
      <c r="K157" s="27"/>
      <c r="L157" s="164"/>
      <c r="M157" s="164"/>
      <c r="N157" s="164"/>
      <c r="O157" s="101"/>
      <c r="P157" s="101"/>
      <c r="Q157" s="101"/>
      <c r="R157" s="101"/>
      <c r="S157" s="101"/>
      <c r="T157" s="101"/>
      <c r="U157" s="101"/>
      <c r="V157" s="101"/>
      <c r="W157" s="101"/>
      <c r="X157" s="101"/>
      <c r="Y157" s="101"/>
      <c r="Z157" s="101"/>
    </row>
    <row r="158" spans="1:26" ht="32.25" customHeight="1" x14ac:dyDescent="0.3">
      <c r="A158" s="101"/>
      <c r="B158" s="101"/>
      <c r="C158" s="27"/>
      <c r="D158" s="27"/>
      <c r="E158" s="27"/>
      <c r="F158" s="27"/>
      <c r="G158" s="27"/>
      <c r="H158" s="27"/>
      <c r="I158" s="27"/>
      <c r="J158" s="27"/>
      <c r="K158" s="27"/>
      <c r="L158" s="164"/>
      <c r="M158" s="164"/>
      <c r="N158" s="164"/>
      <c r="O158" s="101"/>
      <c r="P158" s="101"/>
      <c r="Q158" s="101"/>
      <c r="R158" s="101"/>
      <c r="S158" s="101"/>
      <c r="T158" s="101"/>
      <c r="U158" s="101"/>
      <c r="V158" s="101"/>
      <c r="W158" s="101"/>
      <c r="X158" s="101"/>
      <c r="Y158" s="101"/>
      <c r="Z158" s="101"/>
    </row>
    <row r="159" spans="1:26" ht="32.25" customHeight="1" x14ac:dyDescent="0.3">
      <c r="A159" s="101"/>
      <c r="B159" s="101"/>
      <c r="C159" s="27"/>
      <c r="D159" s="27"/>
      <c r="E159" s="27"/>
      <c r="F159" s="27"/>
      <c r="G159" s="27"/>
      <c r="H159" s="27"/>
      <c r="I159" s="27"/>
      <c r="J159" s="27"/>
      <c r="K159" s="27"/>
      <c r="L159" s="164"/>
      <c r="M159" s="164"/>
      <c r="N159" s="164"/>
      <c r="O159" s="101"/>
      <c r="P159" s="101"/>
      <c r="Q159" s="101"/>
      <c r="R159" s="101"/>
      <c r="S159" s="101"/>
      <c r="T159" s="101"/>
      <c r="U159" s="101"/>
      <c r="V159" s="101"/>
      <c r="W159" s="101"/>
      <c r="X159" s="101"/>
      <c r="Y159" s="101"/>
      <c r="Z159" s="101"/>
    </row>
    <row r="160" spans="1:26" ht="32.25" customHeight="1" x14ac:dyDescent="0.3">
      <c r="A160" s="101"/>
      <c r="B160" s="101"/>
      <c r="C160" s="27"/>
      <c r="D160" s="27"/>
      <c r="E160" s="27"/>
      <c r="F160" s="27"/>
      <c r="G160" s="27"/>
      <c r="H160" s="27"/>
      <c r="I160" s="27"/>
      <c r="J160" s="27"/>
      <c r="K160" s="27"/>
      <c r="L160" s="164"/>
      <c r="M160" s="164"/>
      <c r="N160" s="164"/>
      <c r="O160" s="101"/>
      <c r="P160" s="101"/>
      <c r="Q160" s="101"/>
      <c r="R160" s="101"/>
      <c r="S160" s="101"/>
      <c r="T160" s="101"/>
      <c r="U160" s="101"/>
      <c r="V160" s="101"/>
      <c r="W160" s="101"/>
      <c r="X160" s="101"/>
      <c r="Y160" s="101"/>
      <c r="Z160" s="101"/>
    </row>
    <row r="161" spans="1:26" ht="32.25" customHeight="1" x14ac:dyDescent="0.3">
      <c r="A161" s="101"/>
      <c r="B161" s="101"/>
      <c r="C161" s="27"/>
      <c r="D161" s="27"/>
      <c r="E161" s="27"/>
      <c r="F161" s="27"/>
      <c r="G161" s="27"/>
      <c r="H161" s="27"/>
      <c r="I161" s="27"/>
      <c r="J161" s="27"/>
      <c r="K161" s="27"/>
      <c r="L161" s="164"/>
      <c r="M161" s="164"/>
      <c r="N161" s="164"/>
      <c r="O161" s="101"/>
      <c r="P161" s="101"/>
      <c r="Q161" s="101"/>
      <c r="R161" s="101"/>
      <c r="S161" s="101"/>
      <c r="T161" s="101"/>
      <c r="U161" s="101"/>
      <c r="V161" s="101"/>
      <c r="W161" s="101"/>
      <c r="X161" s="101"/>
      <c r="Y161" s="101"/>
      <c r="Z161" s="101"/>
    </row>
    <row r="162" spans="1:26" ht="32.25" customHeight="1" x14ac:dyDescent="0.3">
      <c r="A162" s="101"/>
      <c r="B162" s="101"/>
      <c r="C162" s="27"/>
      <c r="D162" s="27"/>
      <c r="E162" s="27"/>
      <c r="F162" s="27"/>
      <c r="G162" s="27"/>
      <c r="H162" s="27"/>
      <c r="I162" s="27"/>
      <c r="J162" s="27"/>
      <c r="K162" s="27"/>
      <c r="L162" s="164"/>
      <c r="M162" s="164"/>
      <c r="N162" s="164"/>
      <c r="O162" s="101"/>
      <c r="P162" s="101"/>
      <c r="Q162" s="101"/>
      <c r="R162" s="101"/>
      <c r="S162" s="101"/>
      <c r="T162" s="101"/>
      <c r="U162" s="101"/>
      <c r="V162" s="101"/>
      <c r="W162" s="101"/>
      <c r="X162" s="101"/>
      <c r="Y162" s="101"/>
      <c r="Z162" s="101"/>
    </row>
    <row r="163" spans="1:26" ht="32.25" customHeight="1" x14ac:dyDescent="0.3">
      <c r="A163" s="101"/>
      <c r="B163" s="101"/>
      <c r="C163" s="27"/>
      <c r="D163" s="27"/>
      <c r="E163" s="27"/>
      <c r="F163" s="27"/>
      <c r="G163" s="27"/>
      <c r="H163" s="27"/>
      <c r="I163" s="27"/>
      <c r="J163" s="27"/>
      <c r="K163" s="27"/>
      <c r="L163" s="164"/>
      <c r="M163" s="164"/>
      <c r="N163" s="164"/>
      <c r="O163" s="101"/>
      <c r="P163" s="101"/>
      <c r="Q163" s="101"/>
      <c r="R163" s="101"/>
      <c r="S163" s="101"/>
      <c r="T163" s="101"/>
      <c r="U163" s="101"/>
      <c r="V163" s="101"/>
      <c r="W163" s="101"/>
      <c r="X163" s="101"/>
      <c r="Y163" s="101"/>
      <c r="Z163" s="101"/>
    </row>
    <row r="164" spans="1:26" ht="32.25" customHeight="1" x14ac:dyDescent="0.3">
      <c r="A164" s="101"/>
      <c r="B164" s="101"/>
      <c r="C164" s="27"/>
      <c r="D164" s="27"/>
      <c r="E164" s="27"/>
      <c r="F164" s="27"/>
      <c r="G164" s="27"/>
      <c r="H164" s="27"/>
      <c r="I164" s="27"/>
      <c r="J164" s="27"/>
      <c r="K164" s="27"/>
      <c r="L164" s="164"/>
      <c r="M164" s="164"/>
      <c r="N164" s="164"/>
      <c r="O164" s="101"/>
      <c r="P164" s="101"/>
      <c r="Q164" s="101"/>
      <c r="R164" s="101"/>
      <c r="S164" s="101"/>
      <c r="T164" s="101"/>
      <c r="U164" s="101"/>
      <c r="V164" s="101"/>
      <c r="W164" s="101"/>
      <c r="X164" s="101"/>
      <c r="Y164" s="101"/>
      <c r="Z164" s="101"/>
    </row>
    <row r="165" spans="1:26" ht="32.25" customHeight="1" x14ac:dyDescent="0.3">
      <c r="A165" s="101"/>
      <c r="B165" s="101"/>
      <c r="C165" s="27"/>
      <c r="D165" s="27"/>
      <c r="E165" s="27"/>
      <c r="F165" s="27"/>
      <c r="G165" s="27"/>
      <c r="H165" s="27"/>
      <c r="I165" s="27"/>
      <c r="J165" s="27"/>
      <c r="K165" s="27"/>
      <c r="L165" s="164"/>
      <c r="M165" s="164"/>
      <c r="N165" s="164"/>
      <c r="O165" s="101"/>
      <c r="P165" s="101"/>
      <c r="Q165" s="101"/>
      <c r="R165" s="101"/>
      <c r="S165" s="101"/>
      <c r="T165" s="101"/>
      <c r="U165" s="101"/>
      <c r="V165" s="101"/>
      <c r="W165" s="101"/>
      <c r="X165" s="101"/>
      <c r="Y165" s="101"/>
      <c r="Z165" s="101"/>
    </row>
    <row r="166" spans="1:26" ht="32.25" customHeight="1" x14ac:dyDescent="0.3">
      <c r="A166" s="101"/>
      <c r="B166" s="101"/>
      <c r="C166" s="27"/>
      <c r="D166" s="27"/>
      <c r="E166" s="27"/>
      <c r="F166" s="27"/>
      <c r="G166" s="27"/>
      <c r="H166" s="27"/>
      <c r="I166" s="27"/>
      <c r="J166" s="27"/>
      <c r="K166" s="27"/>
      <c r="L166" s="164"/>
      <c r="M166" s="164"/>
      <c r="N166" s="164"/>
      <c r="O166" s="101"/>
      <c r="P166" s="101"/>
      <c r="Q166" s="101"/>
      <c r="R166" s="101"/>
      <c r="S166" s="101"/>
      <c r="T166" s="101"/>
      <c r="U166" s="101"/>
      <c r="V166" s="101"/>
      <c r="W166" s="101"/>
      <c r="X166" s="101"/>
      <c r="Y166" s="101"/>
      <c r="Z166" s="101"/>
    </row>
    <row r="167" spans="1:26" ht="32.25" customHeight="1" x14ac:dyDescent="0.3">
      <c r="A167" s="101"/>
      <c r="B167" s="101"/>
      <c r="C167" s="27"/>
      <c r="D167" s="27"/>
      <c r="E167" s="27"/>
      <c r="F167" s="27"/>
      <c r="G167" s="27"/>
      <c r="H167" s="27"/>
      <c r="I167" s="27"/>
      <c r="J167" s="27"/>
      <c r="K167" s="27"/>
      <c r="L167" s="164"/>
      <c r="M167" s="164"/>
      <c r="N167" s="164"/>
      <c r="O167" s="101"/>
      <c r="P167" s="101"/>
      <c r="Q167" s="101"/>
      <c r="R167" s="101"/>
      <c r="S167" s="101"/>
      <c r="T167" s="101"/>
      <c r="U167" s="101"/>
      <c r="V167" s="101"/>
      <c r="W167" s="101"/>
      <c r="X167" s="101"/>
      <c r="Y167" s="101"/>
      <c r="Z167" s="101"/>
    </row>
    <row r="168" spans="1:26" ht="32.25" customHeight="1" x14ac:dyDescent="0.3">
      <c r="A168" s="101"/>
      <c r="B168" s="101"/>
      <c r="C168" s="27"/>
      <c r="D168" s="27"/>
      <c r="E168" s="27"/>
      <c r="F168" s="27"/>
      <c r="G168" s="27"/>
      <c r="H168" s="27"/>
      <c r="I168" s="27"/>
      <c r="J168" s="27"/>
      <c r="K168" s="27"/>
      <c r="L168" s="164"/>
      <c r="M168" s="164"/>
      <c r="N168" s="164"/>
      <c r="O168" s="101"/>
      <c r="P168" s="101"/>
      <c r="Q168" s="101"/>
      <c r="R168" s="101"/>
      <c r="S168" s="101"/>
      <c r="T168" s="101"/>
      <c r="U168" s="101"/>
      <c r="V168" s="101"/>
      <c r="W168" s="101"/>
      <c r="X168" s="101"/>
      <c r="Y168" s="101"/>
      <c r="Z168" s="101"/>
    </row>
    <row r="169" spans="1:26" ht="32.25" customHeight="1" x14ac:dyDescent="0.3">
      <c r="A169" s="101"/>
      <c r="B169" s="101"/>
      <c r="C169" s="27"/>
      <c r="D169" s="27"/>
      <c r="E169" s="27"/>
      <c r="F169" s="27"/>
      <c r="G169" s="27"/>
      <c r="H169" s="27"/>
      <c r="I169" s="27"/>
      <c r="J169" s="27"/>
      <c r="K169" s="27"/>
      <c r="L169" s="164"/>
      <c r="M169" s="164"/>
      <c r="N169" s="164"/>
      <c r="O169" s="101"/>
      <c r="P169" s="101"/>
      <c r="Q169" s="101"/>
      <c r="R169" s="101"/>
      <c r="S169" s="101"/>
      <c r="T169" s="101"/>
      <c r="U169" s="101"/>
      <c r="V169" s="101"/>
      <c r="W169" s="101"/>
      <c r="X169" s="101"/>
      <c r="Y169" s="101"/>
      <c r="Z169" s="101"/>
    </row>
    <row r="170" spans="1:26" ht="32.25" customHeight="1" x14ac:dyDescent="0.3">
      <c r="A170" s="101"/>
      <c r="B170" s="101"/>
      <c r="C170" s="27"/>
      <c r="D170" s="27"/>
      <c r="E170" s="27"/>
      <c r="F170" s="27"/>
      <c r="G170" s="27"/>
      <c r="H170" s="27"/>
      <c r="I170" s="27"/>
      <c r="J170" s="27"/>
      <c r="K170" s="27"/>
      <c r="L170" s="164"/>
      <c r="M170" s="164"/>
      <c r="N170" s="164"/>
      <c r="O170" s="101"/>
      <c r="P170" s="101"/>
      <c r="Q170" s="101"/>
      <c r="R170" s="101"/>
      <c r="S170" s="101"/>
      <c r="T170" s="101"/>
      <c r="U170" s="101"/>
      <c r="V170" s="101"/>
      <c r="W170" s="101"/>
      <c r="X170" s="101"/>
      <c r="Y170" s="101"/>
      <c r="Z170" s="101"/>
    </row>
    <row r="171" spans="1:26" ht="32.25" customHeight="1" x14ac:dyDescent="0.3">
      <c r="A171" s="101"/>
      <c r="B171" s="101"/>
      <c r="C171" s="27"/>
      <c r="D171" s="27"/>
      <c r="E171" s="27"/>
      <c r="F171" s="27"/>
      <c r="G171" s="27"/>
      <c r="H171" s="27"/>
      <c r="I171" s="27"/>
      <c r="J171" s="27"/>
      <c r="K171" s="27"/>
      <c r="L171" s="164"/>
      <c r="M171" s="164"/>
      <c r="N171" s="164"/>
      <c r="O171" s="101"/>
      <c r="P171" s="101"/>
      <c r="Q171" s="101"/>
      <c r="R171" s="101"/>
      <c r="S171" s="101"/>
      <c r="T171" s="101"/>
      <c r="U171" s="101"/>
      <c r="V171" s="101"/>
      <c r="W171" s="101"/>
      <c r="X171" s="101"/>
      <c r="Y171" s="101"/>
      <c r="Z171" s="101"/>
    </row>
    <row r="172" spans="1:26" ht="32.25" customHeight="1" x14ac:dyDescent="0.3">
      <c r="A172" s="101"/>
      <c r="B172" s="101"/>
      <c r="C172" s="101"/>
      <c r="D172" s="101"/>
      <c r="E172" s="101"/>
      <c r="F172" s="101"/>
      <c r="G172" s="101"/>
      <c r="H172" s="101"/>
      <c r="I172" s="101"/>
      <c r="J172" s="101"/>
      <c r="K172" s="101"/>
      <c r="L172" s="164"/>
      <c r="M172" s="164"/>
      <c r="N172" s="164"/>
      <c r="O172" s="101"/>
      <c r="P172" s="101"/>
      <c r="Q172" s="101"/>
      <c r="R172" s="101"/>
      <c r="S172" s="101"/>
      <c r="T172" s="101"/>
      <c r="U172" s="101"/>
      <c r="V172" s="101"/>
      <c r="W172" s="101"/>
      <c r="X172" s="101"/>
      <c r="Y172" s="101"/>
      <c r="Z172" s="101"/>
    </row>
    <row r="173" spans="1:26" ht="32.25" customHeight="1" x14ac:dyDescent="0.3">
      <c r="A173" s="101"/>
      <c r="B173" s="101"/>
      <c r="C173" s="101"/>
      <c r="D173" s="101"/>
      <c r="E173" s="101"/>
      <c r="F173" s="101"/>
      <c r="G173" s="101"/>
      <c r="H173" s="101"/>
      <c r="I173" s="101"/>
      <c r="J173" s="101"/>
      <c r="K173" s="101"/>
      <c r="L173" s="164"/>
      <c r="M173" s="164"/>
      <c r="N173" s="164"/>
      <c r="O173" s="101"/>
      <c r="P173" s="101"/>
      <c r="Q173" s="101"/>
      <c r="R173" s="101"/>
      <c r="S173" s="101"/>
      <c r="T173" s="101"/>
      <c r="U173" s="101"/>
      <c r="V173" s="101"/>
      <c r="W173" s="101"/>
      <c r="X173" s="101"/>
      <c r="Y173" s="101"/>
      <c r="Z173" s="101"/>
    </row>
    <row r="174" spans="1:26" ht="32.25" customHeight="1" x14ac:dyDescent="0.3">
      <c r="A174" s="101"/>
      <c r="B174" s="101"/>
      <c r="C174" s="101"/>
      <c r="D174" s="101"/>
      <c r="E174" s="101"/>
      <c r="F174" s="101"/>
      <c r="G174" s="101"/>
      <c r="H174" s="101"/>
      <c r="I174" s="101"/>
      <c r="J174" s="101"/>
      <c r="K174" s="101"/>
      <c r="L174" s="164"/>
      <c r="M174" s="164"/>
      <c r="N174" s="164"/>
      <c r="O174" s="101"/>
      <c r="P174" s="101"/>
      <c r="Q174" s="101"/>
      <c r="R174" s="101"/>
      <c r="S174" s="101"/>
      <c r="T174" s="101"/>
      <c r="U174" s="101"/>
      <c r="V174" s="101"/>
      <c r="W174" s="101"/>
      <c r="X174" s="101"/>
      <c r="Y174" s="101"/>
      <c r="Z174" s="101"/>
    </row>
    <row r="175" spans="1:26" ht="32.25" customHeight="1" x14ac:dyDescent="0.3">
      <c r="A175" s="101"/>
      <c r="B175" s="101"/>
      <c r="C175" s="101"/>
      <c r="D175" s="101"/>
      <c r="E175" s="101"/>
      <c r="F175" s="101"/>
      <c r="G175" s="101"/>
      <c r="H175" s="101"/>
      <c r="I175" s="101"/>
      <c r="J175" s="101"/>
      <c r="K175" s="101"/>
      <c r="L175" s="164"/>
      <c r="M175" s="164"/>
      <c r="N175" s="164"/>
      <c r="O175" s="101"/>
      <c r="P175" s="101"/>
      <c r="Q175" s="101"/>
      <c r="R175" s="101"/>
      <c r="S175" s="101"/>
      <c r="T175" s="101"/>
      <c r="U175" s="101"/>
      <c r="V175" s="101"/>
      <c r="W175" s="101"/>
      <c r="X175" s="101"/>
      <c r="Y175" s="101"/>
      <c r="Z175" s="101"/>
    </row>
    <row r="176" spans="1:26" ht="32.25" customHeight="1" x14ac:dyDescent="0.3">
      <c r="A176" s="101"/>
      <c r="B176" s="101"/>
      <c r="C176" s="101"/>
      <c r="D176" s="101"/>
      <c r="E176" s="101"/>
      <c r="F176" s="101"/>
      <c r="G176" s="101"/>
      <c r="H176" s="101"/>
      <c r="I176" s="101"/>
      <c r="J176" s="101"/>
      <c r="K176" s="101"/>
      <c r="L176" s="164"/>
      <c r="M176" s="164"/>
      <c r="N176" s="164"/>
      <c r="O176" s="101"/>
      <c r="P176" s="101"/>
      <c r="Q176" s="101"/>
      <c r="R176" s="101"/>
      <c r="S176" s="101"/>
      <c r="T176" s="101"/>
      <c r="U176" s="101"/>
      <c r="V176" s="101"/>
      <c r="W176" s="101"/>
      <c r="X176" s="101"/>
      <c r="Y176" s="101"/>
      <c r="Z176" s="101"/>
    </row>
    <row r="177" spans="1:26" ht="32.25" customHeight="1" x14ac:dyDescent="0.3">
      <c r="A177" s="101"/>
      <c r="B177" s="101"/>
      <c r="C177" s="101"/>
      <c r="D177" s="101"/>
      <c r="E177" s="101"/>
      <c r="F177" s="101"/>
      <c r="G177" s="101"/>
      <c r="H177" s="101"/>
      <c r="I177" s="101"/>
      <c r="J177" s="101"/>
      <c r="K177" s="101"/>
      <c r="L177" s="164"/>
      <c r="M177" s="164"/>
      <c r="N177" s="164"/>
      <c r="O177" s="101"/>
      <c r="P177" s="101"/>
      <c r="Q177" s="101"/>
      <c r="R177" s="101"/>
      <c r="S177" s="101"/>
      <c r="T177" s="101"/>
      <c r="U177" s="101"/>
      <c r="V177" s="101"/>
      <c r="W177" s="101"/>
      <c r="X177" s="101"/>
      <c r="Y177" s="101"/>
      <c r="Z177" s="101"/>
    </row>
    <row r="178" spans="1:26" ht="32.25" customHeight="1" x14ac:dyDescent="0.3">
      <c r="A178" s="101"/>
      <c r="B178" s="101"/>
      <c r="C178" s="101"/>
      <c r="D178" s="101"/>
      <c r="E178" s="101"/>
      <c r="F178" s="101"/>
      <c r="G178" s="101"/>
      <c r="H178" s="101"/>
      <c r="I178" s="101"/>
      <c r="J178" s="101"/>
      <c r="K178" s="101"/>
      <c r="L178" s="164"/>
      <c r="M178" s="164"/>
      <c r="N178" s="164"/>
      <c r="O178" s="101"/>
      <c r="P178" s="101"/>
      <c r="Q178" s="101"/>
      <c r="R178" s="101"/>
      <c r="S178" s="101"/>
      <c r="T178" s="101"/>
      <c r="U178" s="101"/>
      <c r="V178" s="101"/>
      <c r="W178" s="101"/>
      <c r="X178" s="101"/>
      <c r="Y178" s="101"/>
      <c r="Z178" s="101"/>
    </row>
    <row r="179" spans="1:26" ht="32.25" customHeight="1" x14ac:dyDescent="0.3">
      <c r="A179" s="101"/>
      <c r="B179" s="101"/>
      <c r="C179" s="101"/>
      <c r="D179" s="101"/>
      <c r="E179" s="101"/>
      <c r="F179" s="101"/>
      <c r="G179" s="101"/>
      <c r="H179" s="101"/>
      <c r="I179" s="101"/>
      <c r="J179" s="101"/>
      <c r="K179" s="101"/>
      <c r="L179" s="164"/>
      <c r="M179" s="164"/>
      <c r="N179" s="164"/>
      <c r="O179" s="101"/>
      <c r="P179" s="101"/>
      <c r="Q179" s="101"/>
      <c r="R179" s="101"/>
      <c r="S179" s="101"/>
      <c r="T179" s="101"/>
      <c r="U179" s="101"/>
      <c r="V179" s="101"/>
      <c r="W179" s="101"/>
      <c r="X179" s="101"/>
      <c r="Y179" s="101"/>
      <c r="Z179" s="101"/>
    </row>
    <row r="180" spans="1:26" ht="32.25" customHeight="1" x14ac:dyDescent="0.3">
      <c r="A180" s="101"/>
      <c r="B180" s="101"/>
      <c r="C180" s="101"/>
      <c r="D180" s="101"/>
      <c r="E180" s="101"/>
      <c r="F180" s="101"/>
      <c r="G180" s="101"/>
      <c r="H180" s="101"/>
      <c r="I180" s="101"/>
      <c r="J180" s="101"/>
      <c r="K180" s="101"/>
      <c r="L180" s="164"/>
      <c r="M180" s="164"/>
      <c r="N180" s="164"/>
      <c r="O180" s="101"/>
      <c r="P180" s="101"/>
      <c r="Q180" s="101"/>
      <c r="R180" s="101"/>
      <c r="S180" s="101"/>
      <c r="T180" s="101"/>
      <c r="U180" s="101"/>
      <c r="V180" s="101"/>
      <c r="W180" s="101"/>
      <c r="X180" s="101"/>
      <c r="Y180" s="101"/>
      <c r="Z180" s="101"/>
    </row>
    <row r="181" spans="1:26" ht="32.25" customHeight="1" x14ac:dyDescent="0.3">
      <c r="A181" s="101"/>
      <c r="B181" s="101"/>
      <c r="C181" s="101"/>
      <c r="D181" s="101"/>
      <c r="E181" s="101"/>
      <c r="F181" s="101"/>
      <c r="G181" s="101"/>
      <c r="H181" s="101"/>
      <c r="I181" s="101"/>
      <c r="J181" s="101"/>
      <c r="K181" s="101"/>
      <c r="L181" s="164"/>
      <c r="M181" s="164"/>
      <c r="N181" s="164"/>
      <c r="O181" s="101"/>
      <c r="P181" s="101"/>
      <c r="Q181" s="101"/>
      <c r="R181" s="101"/>
      <c r="S181" s="101"/>
      <c r="T181" s="101"/>
      <c r="U181" s="101"/>
      <c r="V181" s="101"/>
      <c r="W181" s="101"/>
      <c r="X181" s="101"/>
      <c r="Y181" s="101"/>
      <c r="Z181" s="101"/>
    </row>
    <row r="182" spans="1:26" ht="32.25" customHeight="1" x14ac:dyDescent="0.3">
      <c r="A182" s="101"/>
      <c r="B182" s="101"/>
      <c r="C182" s="101"/>
      <c r="D182" s="101"/>
      <c r="E182" s="101"/>
      <c r="F182" s="101"/>
      <c r="G182" s="101"/>
      <c r="H182" s="101"/>
      <c r="I182" s="101"/>
      <c r="J182" s="101"/>
      <c r="K182" s="101"/>
      <c r="L182" s="164"/>
      <c r="M182" s="164"/>
      <c r="N182" s="164"/>
      <c r="O182" s="101"/>
      <c r="P182" s="101"/>
      <c r="Q182" s="101"/>
      <c r="R182" s="101"/>
      <c r="S182" s="101"/>
      <c r="T182" s="101"/>
      <c r="U182" s="101"/>
      <c r="V182" s="101"/>
      <c r="W182" s="101"/>
      <c r="X182" s="101"/>
      <c r="Y182" s="101"/>
      <c r="Z182" s="101"/>
    </row>
    <row r="183" spans="1:26" ht="32.25" customHeight="1" x14ac:dyDescent="0.3">
      <c r="A183" s="101"/>
      <c r="B183" s="101"/>
      <c r="C183" s="101"/>
      <c r="D183" s="101"/>
      <c r="E183" s="101"/>
      <c r="F183" s="101"/>
      <c r="G183" s="101"/>
      <c r="H183" s="101"/>
      <c r="I183" s="101"/>
      <c r="J183" s="101"/>
      <c r="K183" s="101"/>
      <c r="L183" s="164"/>
      <c r="M183" s="164"/>
      <c r="N183" s="164"/>
      <c r="O183" s="101"/>
      <c r="P183" s="101"/>
      <c r="Q183" s="101"/>
      <c r="R183" s="101"/>
      <c r="S183" s="101"/>
      <c r="T183" s="101"/>
      <c r="U183" s="101"/>
      <c r="V183" s="101"/>
      <c r="W183" s="101"/>
      <c r="X183" s="101"/>
      <c r="Y183" s="101"/>
      <c r="Z183" s="101"/>
    </row>
    <row r="184" spans="1:26" ht="32.25" customHeight="1" x14ac:dyDescent="0.3">
      <c r="A184" s="101"/>
      <c r="B184" s="101"/>
      <c r="C184" s="101"/>
      <c r="D184" s="101"/>
      <c r="E184" s="101"/>
      <c r="F184" s="101"/>
      <c r="G184" s="101"/>
      <c r="H184" s="101"/>
      <c r="I184" s="101"/>
      <c r="J184" s="101"/>
      <c r="K184" s="101"/>
      <c r="L184" s="164"/>
      <c r="M184" s="164"/>
      <c r="N184" s="164"/>
      <c r="O184" s="101"/>
      <c r="P184" s="101"/>
      <c r="Q184" s="101"/>
      <c r="R184" s="101"/>
      <c r="S184" s="101"/>
      <c r="T184" s="101"/>
      <c r="U184" s="101"/>
      <c r="V184" s="101"/>
      <c r="W184" s="101"/>
      <c r="X184" s="101"/>
      <c r="Y184" s="101"/>
      <c r="Z184" s="101"/>
    </row>
    <row r="185" spans="1:26" ht="32.25" customHeight="1" x14ac:dyDescent="0.3">
      <c r="A185" s="101"/>
      <c r="B185" s="101"/>
      <c r="C185" s="101"/>
      <c r="D185" s="101"/>
      <c r="E185" s="101"/>
      <c r="F185" s="101"/>
      <c r="G185" s="101"/>
      <c r="H185" s="101"/>
      <c r="I185" s="101"/>
      <c r="J185" s="101"/>
      <c r="K185" s="101"/>
      <c r="L185" s="164"/>
      <c r="M185" s="164"/>
      <c r="N185" s="164"/>
      <c r="O185" s="101"/>
      <c r="P185" s="101"/>
      <c r="Q185" s="101"/>
      <c r="R185" s="101"/>
      <c r="S185" s="101"/>
      <c r="T185" s="101"/>
      <c r="U185" s="101"/>
      <c r="V185" s="101"/>
      <c r="W185" s="101"/>
      <c r="X185" s="101"/>
      <c r="Y185" s="101"/>
      <c r="Z185" s="101"/>
    </row>
    <row r="186" spans="1:26" ht="32.25" customHeight="1" x14ac:dyDescent="0.3">
      <c r="A186" s="101"/>
      <c r="B186" s="101"/>
      <c r="C186" s="101"/>
      <c r="D186" s="101"/>
      <c r="E186" s="101"/>
      <c r="F186" s="101"/>
      <c r="G186" s="101"/>
      <c r="H186" s="101"/>
      <c r="I186" s="101"/>
      <c r="J186" s="101"/>
      <c r="K186" s="101"/>
      <c r="L186" s="164"/>
      <c r="M186" s="164"/>
      <c r="N186" s="164"/>
      <c r="O186" s="101"/>
      <c r="P186" s="101"/>
      <c r="Q186" s="101"/>
      <c r="R186" s="101"/>
      <c r="S186" s="101"/>
      <c r="T186" s="101"/>
      <c r="U186" s="101"/>
      <c r="V186" s="101"/>
      <c r="W186" s="101"/>
      <c r="X186" s="101"/>
      <c r="Y186" s="101"/>
      <c r="Z186" s="101"/>
    </row>
    <row r="187" spans="1:26" ht="32.25" customHeight="1" x14ac:dyDescent="0.3">
      <c r="A187" s="101"/>
      <c r="B187" s="101"/>
      <c r="C187" s="101"/>
      <c r="D187" s="101"/>
      <c r="E187" s="101"/>
      <c r="F187" s="101"/>
      <c r="G187" s="101"/>
      <c r="H187" s="101"/>
      <c r="I187" s="101"/>
      <c r="J187" s="101"/>
      <c r="K187" s="101"/>
      <c r="L187" s="164"/>
      <c r="M187" s="164"/>
      <c r="N187" s="164"/>
      <c r="O187" s="101"/>
      <c r="P187" s="101"/>
      <c r="Q187" s="101"/>
      <c r="R187" s="101"/>
      <c r="S187" s="101"/>
      <c r="T187" s="101"/>
      <c r="U187" s="101"/>
      <c r="V187" s="101"/>
      <c r="W187" s="101"/>
      <c r="X187" s="101"/>
      <c r="Y187" s="101"/>
      <c r="Z187" s="101"/>
    </row>
    <row r="188" spans="1:26" ht="32.25" customHeight="1" x14ac:dyDescent="0.3">
      <c r="A188" s="101"/>
      <c r="B188" s="101"/>
      <c r="C188" s="101"/>
      <c r="D188" s="101"/>
      <c r="E188" s="101"/>
      <c r="F188" s="101"/>
      <c r="G188" s="101"/>
      <c r="H188" s="101"/>
      <c r="I188" s="101"/>
      <c r="J188" s="101"/>
      <c r="K188" s="101"/>
      <c r="L188" s="164"/>
      <c r="M188" s="164"/>
      <c r="N188" s="164"/>
      <c r="O188" s="101"/>
      <c r="P188" s="101"/>
      <c r="Q188" s="101"/>
      <c r="R188" s="101"/>
      <c r="S188" s="101"/>
      <c r="T188" s="101"/>
      <c r="U188" s="101"/>
      <c r="V188" s="101"/>
      <c r="W188" s="101"/>
      <c r="X188" s="101"/>
      <c r="Y188" s="101"/>
      <c r="Z188" s="101"/>
    </row>
    <row r="189" spans="1:26" ht="32.25" customHeight="1" x14ac:dyDescent="0.3">
      <c r="A189" s="101"/>
      <c r="B189" s="101"/>
      <c r="C189" s="101"/>
      <c r="D189" s="101"/>
      <c r="E189" s="101"/>
      <c r="F189" s="101"/>
      <c r="G189" s="101"/>
      <c r="H189" s="101"/>
      <c r="I189" s="101"/>
      <c r="J189" s="101"/>
      <c r="K189" s="101"/>
      <c r="L189" s="164"/>
      <c r="M189" s="164"/>
      <c r="N189" s="164"/>
      <c r="O189" s="101"/>
      <c r="P189" s="101"/>
      <c r="Q189" s="101"/>
      <c r="R189" s="101"/>
      <c r="S189" s="101"/>
      <c r="T189" s="101"/>
      <c r="U189" s="101"/>
      <c r="V189" s="101"/>
      <c r="W189" s="101"/>
      <c r="X189" s="101"/>
      <c r="Y189" s="101"/>
      <c r="Z189" s="101"/>
    </row>
    <row r="190" spans="1:26" ht="32.25" customHeight="1" x14ac:dyDescent="0.3">
      <c r="A190" s="101"/>
      <c r="B190" s="101"/>
      <c r="C190" s="101"/>
      <c r="D190" s="101"/>
      <c r="E190" s="101"/>
      <c r="F190" s="101"/>
      <c r="G190" s="101"/>
      <c r="H190" s="101"/>
      <c r="I190" s="101"/>
      <c r="J190" s="101"/>
      <c r="K190" s="101"/>
      <c r="L190" s="164"/>
      <c r="M190" s="164"/>
      <c r="N190" s="164"/>
      <c r="O190" s="101"/>
      <c r="P190" s="101"/>
      <c r="Q190" s="101"/>
      <c r="R190" s="101"/>
      <c r="S190" s="101"/>
      <c r="T190" s="101"/>
      <c r="U190" s="101"/>
      <c r="V190" s="101"/>
      <c r="W190" s="101"/>
      <c r="X190" s="101"/>
      <c r="Y190" s="101"/>
      <c r="Z190" s="101"/>
    </row>
    <row r="191" spans="1:26" ht="32.25" customHeight="1" x14ac:dyDescent="0.3">
      <c r="A191" s="101"/>
      <c r="B191" s="101"/>
      <c r="C191" s="101"/>
      <c r="D191" s="101"/>
      <c r="E191" s="101"/>
      <c r="F191" s="101"/>
      <c r="G191" s="101"/>
      <c r="H191" s="101"/>
      <c r="I191" s="101"/>
      <c r="J191" s="101"/>
      <c r="K191" s="101"/>
      <c r="L191" s="164"/>
      <c r="M191" s="164"/>
      <c r="N191" s="164"/>
      <c r="O191" s="101"/>
      <c r="P191" s="101"/>
      <c r="Q191" s="101"/>
      <c r="R191" s="101"/>
      <c r="S191" s="101"/>
      <c r="T191" s="101"/>
      <c r="U191" s="101"/>
      <c r="V191" s="101"/>
      <c r="W191" s="101"/>
      <c r="X191" s="101"/>
      <c r="Y191" s="101"/>
      <c r="Z191" s="101"/>
    </row>
    <row r="192" spans="1:26" ht="32.25" customHeight="1" x14ac:dyDescent="0.3">
      <c r="A192" s="101"/>
      <c r="B192" s="101"/>
      <c r="C192" s="101"/>
      <c r="D192" s="101"/>
      <c r="E192" s="101"/>
      <c r="F192" s="101"/>
      <c r="G192" s="101"/>
      <c r="H192" s="101"/>
      <c r="I192" s="101"/>
      <c r="J192" s="101"/>
      <c r="K192" s="101"/>
      <c r="L192" s="164"/>
      <c r="M192" s="164"/>
      <c r="N192" s="164"/>
      <c r="O192" s="101"/>
      <c r="P192" s="101"/>
      <c r="Q192" s="101"/>
      <c r="R192" s="101"/>
      <c r="S192" s="101"/>
      <c r="T192" s="101"/>
      <c r="U192" s="101"/>
      <c r="V192" s="101"/>
      <c r="W192" s="101"/>
      <c r="X192" s="101"/>
      <c r="Y192" s="101"/>
      <c r="Z192" s="101"/>
    </row>
    <row r="193" spans="1:26" ht="32.25" customHeight="1" x14ac:dyDescent="0.3">
      <c r="A193" s="101"/>
      <c r="B193" s="101"/>
      <c r="C193" s="101"/>
      <c r="D193" s="101"/>
      <c r="E193" s="101"/>
      <c r="F193" s="101"/>
      <c r="G193" s="101"/>
      <c r="H193" s="101"/>
      <c r="I193" s="101"/>
      <c r="J193" s="101"/>
      <c r="K193" s="101"/>
      <c r="L193" s="164"/>
      <c r="M193" s="164"/>
      <c r="N193" s="164"/>
      <c r="O193" s="101"/>
      <c r="P193" s="101"/>
      <c r="Q193" s="101"/>
      <c r="R193" s="101"/>
      <c r="S193" s="101"/>
      <c r="T193" s="101"/>
      <c r="U193" s="101"/>
      <c r="V193" s="101"/>
      <c r="W193" s="101"/>
      <c r="X193" s="101"/>
      <c r="Y193" s="101"/>
      <c r="Z193" s="101"/>
    </row>
    <row r="194" spans="1:26" ht="32.25" customHeight="1" x14ac:dyDescent="0.3">
      <c r="A194" s="101"/>
      <c r="B194" s="101"/>
      <c r="C194" s="101"/>
      <c r="D194" s="101"/>
      <c r="E194" s="101"/>
      <c r="F194" s="101"/>
      <c r="G194" s="101"/>
      <c r="H194" s="101"/>
      <c r="I194" s="101"/>
      <c r="J194" s="101"/>
      <c r="K194" s="101"/>
      <c r="L194" s="164"/>
      <c r="M194" s="164"/>
      <c r="N194" s="164"/>
      <c r="O194" s="101"/>
      <c r="P194" s="101"/>
      <c r="Q194" s="101"/>
      <c r="R194" s="101"/>
      <c r="S194" s="101"/>
      <c r="T194" s="101"/>
      <c r="U194" s="101"/>
      <c r="V194" s="101"/>
      <c r="W194" s="101"/>
      <c r="X194" s="101"/>
      <c r="Y194" s="101"/>
      <c r="Z194" s="101"/>
    </row>
    <row r="195" spans="1:26" ht="32.25" customHeight="1" x14ac:dyDescent="0.3">
      <c r="A195" s="101"/>
      <c r="B195" s="101"/>
      <c r="C195" s="101"/>
      <c r="D195" s="101"/>
      <c r="E195" s="101"/>
      <c r="F195" s="101"/>
      <c r="G195" s="101"/>
      <c r="H195" s="101"/>
      <c r="I195" s="101"/>
      <c r="J195" s="101"/>
      <c r="K195" s="101"/>
      <c r="L195" s="164"/>
      <c r="M195" s="164"/>
      <c r="N195" s="164"/>
      <c r="O195" s="101"/>
      <c r="P195" s="101"/>
      <c r="Q195" s="101"/>
      <c r="R195" s="101"/>
      <c r="S195" s="101"/>
      <c r="T195" s="101"/>
      <c r="U195" s="101"/>
      <c r="V195" s="101"/>
      <c r="W195" s="101"/>
      <c r="X195" s="101"/>
      <c r="Y195" s="101"/>
      <c r="Z195" s="101"/>
    </row>
    <row r="196" spans="1:26" ht="32.25" customHeight="1" x14ac:dyDescent="0.3">
      <c r="A196" s="101"/>
      <c r="B196" s="101"/>
      <c r="C196" s="101"/>
      <c r="D196" s="101"/>
      <c r="E196" s="101"/>
      <c r="F196" s="101"/>
      <c r="G196" s="101"/>
      <c r="H196" s="101"/>
      <c r="I196" s="101"/>
      <c r="J196" s="101"/>
      <c r="K196" s="101"/>
      <c r="L196" s="164"/>
      <c r="M196" s="164"/>
      <c r="N196" s="164"/>
      <c r="O196" s="101"/>
      <c r="P196" s="101"/>
      <c r="Q196" s="101"/>
      <c r="R196" s="101"/>
      <c r="S196" s="101"/>
      <c r="T196" s="101"/>
      <c r="U196" s="101"/>
      <c r="V196" s="101"/>
      <c r="W196" s="101"/>
      <c r="X196" s="101"/>
      <c r="Y196" s="101"/>
      <c r="Z196" s="101"/>
    </row>
    <row r="197" spans="1:26" ht="32.25" customHeight="1" x14ac:dyDescent="0.3">
      <c r="A197" s="101"/>
      <c r="B197" s="101"/>
      <c r="C197" s="101"/>
      <c r="D197" s="101"/>
      <c r="E197" s="101"/>
      <c r="F197" s="101"/>
      <c r="G197" s="101"/>
      <c r="H197" s="101"/>
      <c r="I197" s="101"/>
      <c r="J197" s="101"/>
      <c r="K197" s="101"/>
      <c r="L197" s="164"/>
      <c r="M197" s="164"/>
      <c r="N197" s="164"/>
      <c r="O197" s="101"/>
      <c r="P197" s="101"/>
      <c r="Q197" s="101"/>
      <c r="R197" s="101"/>
      <c r="S197" s="101"/>
      <c r="T197" s="101"/>
      <c r="U197" s="101"/>
      <c r="V197" s="101"/>
      <c r="W197" s="101"/>
      <c r="X197" s="101"/>
      <c r="Y197" s="101"/>
      <c r="Z197" s="101"/>
    </row>
    <row r="198" spans="1:26" ht="32.25" customHeight="1" x14ac:dyDescent="0.3">
      <c r="A198" s="101"/>
      <c r="B198" s="101"/>
      <c r="C198" s="101"/>
      <c r="D198" s="101"/>
      <c r="E198" s="101"/>
      <c r="F198" s="101"/>
      <c r="G198" s="101"/>
      <c r="H198" s="101"/>
      <c r="I198" s="101"/>
      <c r="J198" s="101"/>
      <c r="K198" s="101"/>
      <c r="L198" s="164"/>
      <c r="M198" s="164"/>
      <c r="N198" s="164"/>
      <c r="O198" s="101"/>
      <c r="P198" s="101"/>
      <c r="Q198" s="101"/>
      <c r="R198" s="101"/>
      <c r="S198" s="101"/>
      <c r="T198" s="101"/>
      <c r="U198" s="101"/>
      <c r="V198" s="101"/>
      <c r="W198" s="101"/>
      <c r="X198" s="101"/>
      <c r="Y198" s="101"/>
      <c r="Z198" s="101"/>
    </row>
    <row r="199" spans="1:26" ht="32.25" customHeight="1" x14ac:dyDescent="0.3">
      <c r="A199" s="101"/>
      <c r="B199" s="101"/>
      <c r="C199" s="101"/>
      <c r="D199" s="101"/>
      <c r="E199" s="101"/>
      <c r="F199" s="101"/>
      <c r="G199" s="101"/>
      <c r="H199" s="101"/>
      <c r="I199" s="101"/>
      <c r="J199" s="101"/>
      <c r="K199" s="101"/>
      <c r="L199" s="164"/>
      <c r="M199" s="164"/>
      <c r="N199" s="164"/>
      <c r="O199" s="101"/>
      <c r="P199" s="101"/>
      <c r="Q199" s="101"/>
      <c r="R199" s="101"/>
      <c r="S199" s="101"/>
      <c r="T199" s="101"/>
      <c r="U199" s="101"/>
      <c r="V199" s="101"/>
      <c r="W199" s="101"/>
      <c r="X199" s="101"/>
      <c r="Y199" s="101"/>
      <c r="Z199" s="101"/>
    </row>
    <row r="200" spans="1:26" ht="32.25" customHeight="1" x14ac:dyDescent="0.3">
      <c r="A200" s="101"/>
      <c r="B200" s="101"/>
      <c r="C200" s="101"/>
      <c r="D200" s="101"/>
      <c r="E200" s="101"/>
      <c r="F200" s="101"/>
      <c r="G200" s="101"/>
      <c r="H200" s="101"/>
      <c r="I200" s="101"/>
      <c r="J200" s="101"/>
      <c r="K200" s="101"/>
      <c r="L200" s="164"/>
      <c r="M200" s="164"/>
      <c r="N200" s="164"/>
      <c r="O200" s="101"/>
      <c r="P200" s="101"/>
      <c r="Q200" s="101"/>
      <c r="R200" s="101"/>
      <c r="S200" s="101"/>
      <c r="T200" s="101"/>
      <c r="U200" s="101"/>
      <c r="V200" s="101"/>
      <c r="W200" s="101"/>
      <c r="X200" s="101"/>
      <c r="Y200" s="101"/>
      <c r="Z200" s="101"/>
    </row>
    <row r="201" spans="1:26" ht="32.25" customHeight="1" x14ac:dyDescent="0.3">
      <c r="A201" s="101"/>
      <c r="B201" s="101"/>
      <c r="C201" s="101"/>
      <c r="D201" s="101"/>
      <c r="E201" s="101"/>
      <c r="F201" s="101"/>
      <c r="G201" s="101"/>
      <c r="H201" s="101"/>
      <c r="I201" s="101"/>
      <c r="J201" s="101"/>
      <c r="K201" s="101"/>
      <c r="L201" s="164"/>
      <c r="M201" s="164"/>
      <c r="N201" s="164"/>
      <c r="O201" s="101"/>
      <c r="P201" s="101"/>
      <c r="Q201" s="101"/>
      <c r="R201" s="101"/>
      <c r="S201" s="101"/>
      <c r="T201" s="101"/>
      <c r="U201" s="101"/>
      <c r="V201" s="101"/>
      <c r="W201" s="101"/>
      <c r="X201" s="101"/>
      <c r="Y201" s="101"/>
      <c r="Z201" s="101"/>
    </row>
    <row r="202" spans="1:26" ht="32.25" customHeight="1" x14ac:dyDescent="0.3">
      <c r="A202" s="101"/>
      <c r="B202" s="101"/>
      <c r="C202" s="101"/>
      <c r="D202" s="101"/>
      <c r="E202" s="101"/>
      <c r="F202" s="101"/>
      <c r="G202" s="101"/>
      <c r="H202" s="101"/>
      <c r="I202" s="101"/>
      <c r="J202" s="101"/>
      <c r="K202" s="101"/>
      <c r="L202" s="164"/>
      <c r="M202" s="164"/>
      <c r="N202" s="164"/>
      <c r="O202" s="101"/>
      <c r="P202" s="101"/>
      <c r="Q202" s="101"/>
      <c r="R202" s="101"/>
      <c r="S202" s="101"/>
      <c r="T202" s="101"/>
      <c r="U202" s="101"/>
      <c r="V202" s="101"/>
      <c r="W202" s="101"/>
      <c r="X202" s="101"/>
      <c r="Y202" s="101"/>
      <c r="Z202" s="101"/>
    </row>
    <row r="203" spans="1:26" ht="32.25" customHeight="1" x14ac:dyDescent="0.3">
      <c r="A203" s="101"/>
      <c r="B203" s="101"/>
      <c r="C203" s="101"/>
      <c r="D203" s="101"/>
      <c r="E203" s="101"/>
      <c r="F203" s="101"/>
      <c r="G203" s="101"/>
      <c r="H203" s="101"/>
      <c r="I203" s="101"/>
      <c r="J203" s="101"/>
      <c r="K203" s="101"/>
      <c r="L203" s="164"/>
      <c r="M203" s="164"/>
      <c r="N203" s="164"/>
      <c r="O203" s="101"/>
      <c r="P203" s="101"/>
      <c r="Q203" s="101"/>
      <c r="R203" s="101"/>
      <c r="S203" s="101"/>
      <c r="T203" s="101"/>
      <c r="U203" s="101"/>
      <c r="V203" s="101"/>
      <c r="W203" s="101"/>
      <c r="X203" s="101"/>
      <c r="Y203" s="101"/>
      <c r="Z203" s="101"/>
    </row>
    <row r="204" spans="1:26" ht="32.25" customHeight="1" x14ac:dyDescent="0.3">
      <c r="A204" s="101"/>
      <c r="B204" s="101"/>
      <c r="C204" s="101"/>
      <c r="D204" s="101"/>
      <c r="E204" s="101"/>
      <c r="F204" s="101"/>
      <c r="G204" s="101"/>
      <c r="H204" s="101"/>
      <c r="I204" s="101"/>
      <c r="J204" s="101"/>
      <c r="K204" s="101"/>
      <c r="L204" s="164"/>
      <c r="M204" s="164"/>
      <c r="N204" s="164"/>
      <c r="O204" s="101"/>
      <c r="P204" s="101"/>
      <c r="Q204" s="101"/>
      <c r="R204" s="101"/>
      <c r="S204" s="101"/>
      <c r="T204" s="101"/>
      <c r="U204" s="101"/>
      <c r="V204" s="101"/>
      <c r="W204" s="101"/>
      <c r="X204" s="101"/>
      <c r="Y204" s="101"/>
      <c r="Z204" s="101"/>
    </row>
    <row r="205" spans="1:26" ht="32.25" customHeight="1" x14ac:dyDescent="0.3">
      <c r="A205" s="101"/>
      <c r="B205" s="101"/>
      <c r="C205" s="101"/>
      <c r="D205" s="101"/>
      <c r="E205" s="101"/>
      <c r="F205" s="101"/>
      <c r="G205" s="101"/>
      <c r="H205" s="101"/>
      <c r="I205" s="101"/>
      <c r="J205" s="101"/>
      <c r="K205" s="101"/>
      <c r="L205" s="164"/>
      <c r="M205" s="164"/>
      <c r="N205" s="164"/>
      <c r="O205" s="101"/>
      <c r="P205" s="101"/>
      <c r="Q205" s="101"/>
      <c r="R205" s="101"/>
      <c r="S205" s="101"/>
      <c r="T205" s="101"/>
      <c r="U205" s="101"/>
      <c r="V205" s="101"/>
      <c r="W205" s="101"/>
      <c r="X205" s="101"/>
      <c r="Y205" s="101"/>
      <c r="Z205" s="101"/>
    </row>
    <row r="206" spans="1:26" ht="32.25" customHeight="1" x14ac:dyDescent="0.3">
      <c r="A206" s="101"/>
      <c r="B206" s="101"/>
      <c r="C206" s="101"/>
      <c r="D206" s="101"/>
      <c r="E206" s="101"/>
      <c r="F206" s="101"/>
      <c r="G206" s="101"/>
      <c r="H206" s="101"/>
      <c r="I206" s="101"/>
      <c r="J206" s="101"/>
      <c r="K206" s="101"/>
      <c r="L206" s="164"/>
      <c r="M206" s="164"/>
      <c r="N206" s="164"/>
      <c r="O206" s="101"/>
      <c r="P206" s="101"/>
      <c r="Q206" s="101"/>
      <c r="R206" s="101"/>
      <c r="S206" s="101"/>
      <c r="T206" s="101"/>
      <c r="U206" s="101"/>
      <c r="V206" s="101"/>
      <c r="W206" s="101"/>
      <c r="X206" s="101"/>
      <c r="Y206" s="101"/>
      <c r="Z206" s="101"/>
    </row>
    <row r="207" spans="1:26" ht="32.25" customHeight="1" x14ac:dyDescent="0.3">
      <c r="A207" s="101"/>
      <c r="B207" s="101"/>
      <c r="C207" s="101"/>
      <c r="D207" s="101"/>
      <c r="E207" s="101"/>
      <c r="F207" s="101"/>
      <c r="G207" s="101"/>
      <c r="H207" s="101"/>
      <c r="I207" s="101"/>
      <c r="J207" s="101"/>
      <c r="K207" s="101"/>
      <c r="L207" s="164"/>
      <c r="M207" s="164"/>
      <c r="N207" s="164"/>
      <c r="O207" s="101"/>
      <c r="P207" s="101"/>
      <c r="Q207" s="101"/>
      <c r="R207" s="101"/>
      <c r="S207" s="101"/>
      <c r="T207" s="101"/>
      <c r="U207" s="101"/>
      <c r="V207" s="101"/>
      <c r="W207" s="101"/>
      <c r="X207" s="101"/>
      <c r="Y207" s="101"/>
      <c r="Z207" s="101"/>
    </row>
    <row r="208" spans="1:26" ht="32.25" customHeight="1" x14ac:dyDescent="0.3">
      <c r="A208" s="101"/>
      <c r="B208" s="101"/>
      <c r="C208" s="101"/>
      <c r="D208" s="101"/>
      <c r="E208" s="101"/>
      <c r="F208" s="101"/>
      <c r="G208" s="101"/>
      <c r="H208" s="101"/>
      <c r="I208" s="101"/>
      <c r="J208" s="101"/>
      <c r="K208" s="101"/>
      <c r="L208" s="164"/>
      <c r="M208" s="164"/>
      <c r="N208" s="164"/>
      <c r="O208" s="101"/>
      <c r="P208" s="101"/>
      <c r="Q208" s="101"/>
      <c r="R208" s="101"/>
      <c r="S208" s="101"/>
      <c r="T208" s="101"/>
      <c r="U208" s="101"/>
      <c r="V208" s="101"/>
      <c r="W208" s="101"/>
      <c r="X208" s="101"/>
      <c r="Y208" s="101"/>
      <c r="Z208" s="101"/>
    </row>
    <row r="209" spans="1:26" ht="32.25" customHeight="1" x14ac:dyDescent="0.3">
      <c r="A209" s="101"/>
      <c r="B209" s="101"/>
      <c r="C209" s="101"/>
      <c r="D209" s="101"/>
      <c r="E209" s="101"/>
      <c r="F209" s="101"/>
      <c r="G209" s="101"/>
      <c r="H209" s="101"/>
      <c r="I209" s="101"/>
      <c r="J209" s="101"/>
      <c r="K209" s="101"/>
      <c r="L209" s="164"/>
      <c r="M209" s="164"/>
      <c r="N209" s="164"/>
      <c r="O209" s="101"/>
      <c r="P209" s="101"/>
      <c r="Q209" s="101"/>
      <c r="R209" s="101"/>
      <c r="S209" s="101"/>
      <c r="T209" s="101"/>
      <c r="U209" s="101"/>
      <c r="V209" s="101"/>
      <c r="W209" s="101"/>
      <c r="X209" s="101"/>
      <c r="Y209" s="101"/>
      <c r="Z209" s="101"/>
    </row>
    <row r="210" spans="1:26" ht="32.25" customHeight="1" x14ac:dyDescent="0.3">
      <c r="A210" s="101"/>
      <c r="B210" s="101"/>
      <c r="C210" s="101"/>
      <c r="D210" s="101"/>
      <c r="E210" s="101"/>
      <c r="F210" s="101"/>
      <c r="G210" s="101"/>
      <c r="H210" s="101"/>
      <c r="I210" s="101"/>
      <c r="J210" s="101"/>
      <c r="K210" s="101"/>
      <c r="L210" s="164"/>
      <c r="M210" s="164"/>
      <c r="N210" s="164"/>
      <c r="O210" s="101"/>
      <c r="P210" s="101"/>
      <c r="Q210" s="101"/>
      <c r="R210" s="101"/>
      <c r="S210" s="101"/>
      <c r="T210" s="101"/>
      <c r="U210" s="101"/>
      <c r="V210" s="101"/>
      <c r="W210" s="101"/>
      <c r="X210" s="101"/>
      <c r="Y210" s="101"/>
      <c r="Z210" s="101"/>
    </row>
    <row r="211" spans="1:26" ht="32.25" customHeight="1" x14ac:dyDescent="0.3">
      <c r="A211" s="101"/>
      <c r="B211" s="101"/>
      <c r="C211" s="101"/>
      <c r="D211" s="101"/>
      <c r="E211" s="101"/>
      <c r="F211" s="101"/>
      <c r="G211" s="101"/>
      <c r="H211" s="101"/>
      <c r="I211" s="101"/>
      <c r="J211" s="101"/>
      <c r="K211" s="101"/>
      <c r="L211" s="164"/>
      <c r="M211" s="164"/>
      <c r="N211" s="164"/>
      <c r="O211" s="101"/>
      <c r="P211" s="101"/>
      <c r="Q211" s="101"/>
      <c r="R211" s="101"/>
      <c r="S211" s="101"/>
      <c r="T211" s="101"/>
      <c r="U211" s="101"/>
      <c r="V211" s="101"/>
      <c r="W211" s="101"/>
      <c r="X211" s="101"/>
      <c r="Y211" s="101"/>
      <c r="Z211" s="101"/>
    </row>
    <row r="212" spans="1:26" ht="32.25" customHeight="1" x14ac:dyDescent="0.3">
      <c r="A212" s="101"/>
      <c r="B212" s="101"/>
      <c r="C212" s="101"/>
      <c r="D212" s="101"/>
      <c r="E212" s="101"/>
      <c r="F212" s="101"/>
      <c r="G212" s="101"/>
      <c r="H212" s="101"/>
      <c r="I212" s="101"/>
      <c r="J212" s="101"/>
      <c r="K212" s="101"/>
      <c r="L212" s="164"/>
      <c r="M212" s="164"/>
      <c r="N212" s="164"/>
      <c r="O212" s="101"/>
      <c r="P212" s="101"/>
      <c r="Q212" s="101"/>
      <c r="R212" s="101"/>
      <c r="S212" s="101"/>
      <c r="T212" s="101"/>
      <c r="U212" s="101"/>
      <c r="V212" s="101"/>
      <c r="W212" s="101"/>
      <c r="X212" s="101"/>
      <c r="Y212" s="101"/>
      <c r="Z212" s="101"/>
    </row>
    <row r="213" spans="1:26" ht="32.25" customHeight="1" x14ac:dyDescent="0.3">
      <c r="A213" s="101"/>
      <c r="B213" s="101"/>
      <c r="C213" s="101"/>
      <c r="D213" s="101"/>
      <c r="E213" s="101"/>
      <c r="F213" s="101"/>
      <c r="G213" s="101"/>
      <c r="H213" s="101"/>
      <c r="I213" s="101"/>
      <c r="J213" s="101"/>
      <c r="K213" s="101"/>
      <c r="L213" s="164"/>
      <c r="M213" s="164"/>
      <c r="N213" s="164"/>
      <c r="O213" s="101"/>
      <c r="P213" s="101"/>
      <c r="Q213" s="101"/>
      <c r="R213" s="101"/>
      <c r="S213" s="101"/>
      <c r="T213" s="101"/>
      <c r="U213" s="101"/>
      <c r="V213" s="101"/>
      <c r="W213" s="101"/>
      <c r="X213" s="101"/>
      <c r="Y213" s="101"/>
      <c r="Z213" s="101"/>
    </row>
    <row r="214" spans="1:26" ht="32.25" customHeight="1" x14ac:dyDescent="0.3">
      <c r="A214" s="101"/>
      <c r="B214" s="101"/>
      <c r="C214" s="101"/>
      <c r="D214" s="101"/>
      <c r="E214" s="101"/>
      <c r="F214" s="101"/>
      <c r="G214" s="101"/>
      <c r="H214" s="101"/>
      <c r="I214" s="101"/>
      <c r="J214" s="101"/>
      <c r="K214" s="101"/>
      <c r="L214" s="164"/>
      <c r="M214" s="164"/>
      <c r="N214" s="164"/>
      <c r="O214" s="101"/>
      <c r="P214" s="101"/>
      <c r="Q214" s="101"/>
      <c r="R214" s="101"/>
      <c r="S214" s="101"/>
      <c r="T214" s="101"/>
      <c r="U214" s="101"/>
      <c r="V214" s="101"/>
      <c r="W214" s="101"/>
      <c r="X214" s="101"/>
      <c r="Y214" s="101"/>
      <c r="Z214" s="101"/>
    </row>
    <row r="215" spans="1:26" ht="32.25" customHeight="1" x14ac:dyDescent="0.3">
      <c r="A215" s="101"/>
      <c r="B215" s="101"/>
      <c r="C215" s="101"/>
      <c r="D215" s="101"/>
      <c r="E215" s="101"/>
      <c r="F215" s="101"/>
      <c r="G215" s="101"/>
      <c r="H215" s="101"/>
      <c r="I215" s="101"/>
      <c r="J215" s="101"/>
      <c r="K215" s="101"/>
      <c r="L215" s="164"/>
      <c r="M215" s="164"/>
      <c r="N215" s="164"/>
      <c r="O215" s="101"/>
      <c r="P215" s="101"/>
      <c r="Q215" s="101"/>
      <c r="R215" s="101"/>
      <c r="S215" s="101"/>
      <c r="T215" s="101"/>
      <c r="U215" s="101"/>
      <c r="V215" s="101"/>
      <c r="W215" s="101"/>
      <c r="X215" s="101"/>
      <c r="Y215" s="101"/>
      <c r="Z215" s="101"/>
    </row>
    <row r="216" spans="1:26" ht="32.25" customHeight="1" x14ac:dyDescent="0.3">
      <c r="A216" s="101"/>
      <c r="B216" s="101"/>
      <c r="C216" s="101"/>
      <c r="D216" s="101"/>
      <c r="E216" s="101"/>
      <c r="F216" s="101"/>
      <c r="G216" s="101"/>
      <c r="H216" s="101"/>
      <c r="I216" s="101"/>
      <c r="J216" s="101"/>
      <c r="K216" s="101"/>
      <c r="L216" s="164"/>
      <c r="M216" s="164"/>
      <c r="N216" s="164"/>
      <c r="O216" s="101"/>
      <c r="P216" s="101"/>
      <c r="Q216" s="101"/>
      <c r="R216" s="101"/>
      <c r="S216" s="101"/>
      <c r="T216" s="101"/>
      <c r="U216" s="101"/>
      <c r="V216" s="101"/>
      <c r="W216" s="101"/>
      <c r="X216" s="101"/>
      <c r="Y216" s="101"/>
      <c r="Z216" s="101"/>
    </row>
    <row r="217" spans="1:26" ht="32.25" customHeight="1" x14ac:dyDescent="0.3">
      <c r="A217" s="101"/>
      <c r="B217" s="101"/>
      <c r="C217" s="101"/>
      <c r="D217" s="101"/>
      <c r="E217" s="101"/>
      <c r="F217" s="101"/>
      <c r="G217" s="101"/>
      <c r="H217" s="101"/>
      <c r="I217" s="101"/>
      <c r="J217" s="101"/>
      <c r="K217" s="101"/>
      <c r="L217" s="164"/>
      <c r="M217" s="164"/>
      <c r="N217" s="164"/>
      <c r="O217" s="101"/>
      <c r="P217" s="101"/>
      <c r="Q217" s="101"/>
      <c r="R217" s="101"/>
      <c r="S217" s="101"/>
      <c r="T217" s="101"/>
      <c r="U217" s="101"/>
      <c r="V217" s="101"/>
      <c r="W217" s="101"/>
      <c r="X217" s="101"/>
      <c r="Y217" s="101"/>
      <c r="Z217" s="101"/>
    </row>
    <row r="218" spans="1:26" ht="32.25" customHeight="1" x14ac:dyDescent="0.3">
      <c r="A218" s="101"/>
      <c r="B218" s="101"/>
      <c r="C218" s="101"/>
      <c r="D218" s="101"/>
      <c r="E218" s="101"/>
      <c r="F218" s="101"/>
      <c r="G218" s="101"/>
      <c r="H218" s="101"/>
      <c r="I218" s="101"/>
      <c r="J218" s="101"/>
      <c r="K218" s="101"/>
      <c r="L218" s="164"/>
      <c r="M218" s="164"/>
      <c r="N218" s="164"/>
      <c r="O218" s="101"/>
      <c r="P218" s="101"/>
      <c r="Q218" s="101"/>
      <c r="R218" s="101"/>
      <c r="S218" s="101"/>
      <c r="T218" s="101"/>
      <c r="U218" s="101"/>
      <c r="V218" s="101"/>
      <c r="W218" s="101"/>
      <c r="X218" s="101"/>
      <c r="Y218" s="101"/>
      <c r="Z218" s="101"/>
    </row>
    <row r="219" spans="1:26" ht="32.25" customHeight="1" x14ac:dyDescent="0.3">
      <c r="A219" s="101"/>
      <c r="B219" s="101"/>
      <c r="C219" s="101"/>
      <c r="D219" s="101"/>
      <c r="E219" s="101"/>
      <c r="F219" s="101"/>
      <c r="G219" s="101"/>
      <c r="H219" s="101"/>
      <c r="I219" s="101"/>
      <c r="J219" s="101"/>
      <c r="K219" s="101"/>
      <c r="L219" s="164"/>
      <c r="M219" s="164"/>
      <c r="N219" s="164"/>
      <c r="O219" s="101"/>
      <c r="P219" s="101"/>
      <c r="Q219" s="101"/>
      <c r="R219" s="101"/>
      <c r="S219" s="101"/>
      <c r="T219" s="101"/>
      <c r="U219" s="101"/>
      <c r="V219" s="101"/>
      <c r="W219" s="101"/>
      <c r="X219" s="101"/>
      <c r="Y219" s="101"/>
      <c r="Z219" s="101"/>
    </row>
    <row r="220" spans="1:26" ht="32.25" customHeight="1" x14ac:dyDescent="0.3">
      <c r="A220" s="101"/>
      <c r="B220" s="101"/>
      <c r="C220" s="101"/>
      <c r="D220" s="101"/>
      <c r="E220" s="101"/>
      <c r="F220" s="101"/>
      <c r="G220" s="101"/>
      <c r="H220" s="101"/>
      <c r="I220" s="101"/>
      <c r="J220" s="101"/>
      <c r="K220" s="101"/>
      <c r="L220" s="164"/>
      <c r="M220" s="164"/>
      <c r="N220" s="164"/>
      <c r="O220" s="101"/>
      <c r="P220" s="101"/>
      <c r="Q220" s="101"/>
      <c r="R220" s="101"/>
      <c r="S220" s="101"/>
      <c r="T220" s="101"/>
      <c r="U220" s="101"/>
      <c r="V220" s="101"/>
      <c r="W220" s="101"/>
      <c r="X220" s="101"/>
      <c r="Y220" s="101"/>
      <c r="Z220" s="101"/>
    </row>
    <row r="221" spans="1:26" ht="32.25" customHeight="1" x14ac:dyDescent="0.3">
      <c r="A221" s="101"/>
      <c r="B221" s="101"/>
      <c r="C221" s="101"/>
      <c r="D221" s="101"/>
      <c r="E221" s="101"/>
      <c r="F221" s="101"/>
      <c r="G221" s="101"/>
      <c r="H221" s="101"/>
      <c r="I221" s="101"/>
      <c r="J221" s="101"/>
      <c r="K221" s="101"/>
      <c r="L221" s="164"/>
      <c r="M221" s="164"/>
      <c r="N221" s="164"/>
      <c r="O221" s="101"/>
      <c r="P221" s="101"/>
      <c r="Q221" s="101"/>
      <c r="R221" s="101"/>
      <c r="S221" s="101"/>
      <c r="T221" s="101"/>
      <c r="U221" s="101"/>
      <c r="V221" s="101"/>
      <c r="W221" s="101"/>
      <c r="X221" s="101"/>
      <c r="Y221" s="101"/>
      <c r="Z221" s="101"/>
    </row>
    <row r="222" spans="1:26" ht="32.25" customHeight="1" x14ac:dyDescent="0.3">
      <c r="A222" s="101"/>
      <c r="B222" s="101"/>
      <c r="C222" s="101"/>
      <c r="D222" s="101"/>
      <c r="E222" s="101"/>
      <c r="F222" s="101"/>
      <c r="G222" s="101"/>
      <c r="H222" s="101"/>
      <c r="I222" s="101"/>
      <c r="J222" s="101"/>
      <c r="K222" s="101"/>
      <c r="L222" s="164"/>
      <c r="M222" s="164"/>
      <c r="N222" s="164"/>
      <c r="O222" s="101"/>
      <c r="P222" s="101"/>
      <c r="Q222" s="101"/>
      <c r="R222" s="101"/>
      <c r="S222" s="101"/>
      <c r="T222" s="101"/>
      <c r="U222" s="101"/>
      <c r="V222" s="101"/>
      <c r="W222" s="101"/>
      <c r="X222" s="101"/>
      <c r="Y222" s="101"/>
      <c r="Z222" s="101"/>
    </row>
    <row r="223" spans="1:26" ht="32.25" customHeight="1" x14ac:dyDescent="0.3">
      <c r="A223" s="101"/>
      <c r="B223" s="101"/>
      <c r="C223" s="101"/>
      <c r="D223" s="101"/>
      <c r="E223" s="101"/>
      <c r="F223" s="101"/>
      <c r="G223" s="101"/>
      <c r="H223" s="101"/>
      <c r="I223" s="101"/>
      <c r="J223" s="101"/>
      <c r="K223" s="101"/>
      <c r="L223" s="164"/>
      <c r="M223" s="164"/>
      <c r="N223" s="164"/>
      <c r="O223" s="101"/>
      <c r="P223" s="101"/>
      <c r="Q223" s="101"/>
      <c r="R223" s="101"/>
      <c r="S223" s="101"/>
      <c r="T223" s="101"/>
      <c r="U223" s="101"/>
      <c r="V223" s="101"/>
      <c r="W223" s="101"/>
      <c r="X223" s="101"/>
      <c r="Y223" s="101"/>
      <c r="Z223" s="101"/>
    </row>
    <row r="224" spans="1:26" ht="32.25" customHeight="1" x14ac:dyDescent="0.3">
      <c r="A224" s="101"/>
      <c r="B224" s="101"/>
      <c r="C224" s="101"/>
      <c r="D224" s="101"/>
      <c r="E224" s="101"/>
      <c r="F224" s="101"/>
      <c r="G224" s="101"/>
      <c r="H224" s="101"/>
      <c r="I224" s="101"/>
      <c r="J224" s="101"/>
      <c r="K224" s="101"/>
      <c r="L224" s="164"/>
      <c r="M224" s="164"/>
      <c r="N224" s="164"/>
      <c r="O224" s="101"/>
      <c r="P224" s="101"/>
      <c r="Q224" s="101"/>
      <c r="R224" s="101"/>
      <c r="S224" s="101"/>
      <c r="T224" s="101"/>
      <c r="U224" s="101"/>
      <c r="V224" s="101"/>
      <c r="W224" s="101"/>
      <c r="X224" s="101"/>
      <c r="Y224" s="101"/>
      <c r="Z224" s="101"/>
    </row>
    <row r="225" spans="1:26" ht="32.25" customHeight="1" x14ac:dyDescent="0.3">
      <c r="A225" s="101"/>
      <c r="B225" s="101"/>
      <c r="C225" s="101"/>
      <c r="D225" s="101"/>
      <c r="E225" s="101"/>
      <c r="F225" s="101"/>
      <c r="G225" s="101"/>
      <c r="H225" s="101"/>
      <c r="I225" s="101"/>
      <c r="J225" s="101"/>
      <c r="K225" s="101"/>
      <c r="L225" s="164"/>
      <c r="M225" s="164"/>
      <c r="N225" s="164"/>
      <c r="O225" s="101"/>
      <c r="P225" s="101"/>
      <c r="Q225" s="101"/>
      <c r="R225" s="101"/>
      <c r="S225" s="101"/>
      <c r="T225" s="101"/>
      <c r="U225" s="101"/>
      <c r="V225" s="101"/>
      <c r="W225" s="101"/>
      <c r="X225" s="101"/>
      <c r="Y225" s="101"/>
      <c r="Z225" s="101"/>
    </row>
    <row r="226" spans="1:26" ht="32.25" customHeight="1" x14ac:dyDescent="0.3">
      <c r="A226" s="101"/>
      <c r="B226" s="101"/>
      <c r="C226" s="101"/>
      <c r="D226" s="101"/>
      <c r="E226" s="101"/>
      <c r="F226" s="101"/>
      <c r="G226" s="101"/>
      <c r="H226" s="101"/>
      <c r="I226" s="101"/>
      <c r="J226" s="101"/>
      <c r="K226" s="101"/>
      <c r="L226" s="164"/>
      <c r="M226" s="164"/>
      <c r="N226" s="164"/>
      <c r="O226" s="101"/>
      <c r="P226" s="101"/>
      <c r="Q226" s="101"/>
      <c r="R226" s="101"/>
      <c r="S226" s="101"/>
      <c r="T226" s="101"/>
      <c r="U226" s="101"/>
      <c r="V226" s="101"/>
      <c r="W226" s="101"/>
      <c r="X226" s="101"/>
      <c r="Y226" s="101"/>
      <c r="Z226" s="101"/>
    </row>
    <row r="227" spans="1:26" ht="32.25" customHeight="1" x14ac:dyDescent="0.3">
      <c r="A227" s="101"/>
      <c r="B227" s="101"/>
      <c r="C227" s="101"/>
      <c r="D227" s="101"/>
      <c r="E227" s="101"/>
      <c r="F227" s="101"/>
      <c r="G227" s="101"/>
      <c r="H227" s="101"/>
      <c r="I227" s="101"/>
      <c r="J227" s="101"/>
      <c r="K227" s="101"/>
      <c r="L227" s="164"/>
      <c r="M227" s="164"/>
      <c r="N227" s="164"/>
      <c r="O227" s="101"/>
      <c r="P227" s="101"/>
      <c r="Q227" s="101"/>
      <c r="R227" s="101"/>
      <c r="S227" s="101"/>
      <c r="T227" s="101"/>
      <c r="U227" s="101"/>
      <c r="V227" s="101"/>
      <c r="W227" s="101"/>
      <c r="X227" s="101"/>
      <c r="Y227" s="101"/>
      <c r="Z227" s="101"/>
    </row>
    <row r="228" spans="1:26" ht="32.25" customHeight="1" x14ac:dyDescent="0.3">
      <c r="A228" s="101"/>
      <c r="B228" s="101"/>
      <c r="C228" s="101"/>
      <c r="D228" s="101"/>
      <c r="E228" s="101"/>
      <c r="F228" s="101"/>
      <c r="G228" s="101"/>
      <c r="H228" s="101"/>
      <c r="I228" s="101"/>
      <c r="J228" s="101"/>
      <c r="K228" s="101"/>
      <c r="L228" s="164"/>
      <c r="M228" s="164"/>
      <c r="N228" s="164"/>
      <c r="O228" s="101"/>
      <c r="P228" s="101"/>
      <c r="Q228" s="101"/>
      <c r="R228" s="101"/>
      <c r="S228" s="101"/>
      <c r="T228" s="101"/>
      <c r="U228" s="101"/>
      <c r="V228" s="101"/>
      <c r="W228" s="101"/>
      <c r="X228" s="101"/>
      <c r="Y228" s="101"/>
      <c r="Z228" s="101"/>
    </row>
    <row r="229" spans="1:26" ht="32.25" customHeight="1" x14ac:dyDescent="0.3">
      <c r="A229" s="101"/>
      <c r="B229" s="101"/>
      <c r="C229" s="101"/>
      <c r="D229" s="101"/>
      <c r="E229" s="101"/>
      <c r="F229" s="101"/>
      <c r="G229" s="101"/>
      <c r="H229" s="101"/>
      <c r="I229" s="101"/>
      <c r="J229" s="101"/>
      <c r="K229" s="101"/>
      <c r="L229" s="164"/>
      <c r="M229" s="164"/>
      <c r="N229" s="164"/>
      <c r="O229" s="101"/>
      <c r="P229" s="101"/>
      <c r="Q229" s="101"/>
      <c r="R229" s="101"/>
      <c r="S229" s="101"/>
      <c r="T229" s="101"/>
      <c r="U229" s="101"/>
      <c r="V229" s="101"/>
      <c r="W229" s="101"/>
      <c r="X229" s="101"/>
      <c r="Y229" s="101"/>
      <c r="Z229" s="101"/>
    </row>
    <row r="230" spans="1:26" ht="32.25" customHeight="1" x14ac:dyDescent="0.3">
      <c r="A230" s="101"/>
      <c r="B230" s="101"/>
      <c r="C230" s="101"/>
      <c r="D230" s="101"/>
      <c r="E230" s="101"/>
      <c r="F230" s="101"/>
      <c r="G230" s="101"/>
      <c r="H230" s="101"/>
      <c r="I230" s="101"/>
      <c r="J230" s="101"/>
      <c r="K230" s="101"/>
      <c r="L230" s="164"/>
      <c r="M230" s="164"/>
      <c r="N230" s="164"/>
      <c r="O230" s="101"/>
      <c r="P230" s="101"/>
      <c r="Q230" s="101"/>
      <c r="R230" s="101"/>
      <c r="S230" s="101"/>
      <c r="T230" s="101"/>
      <c r="U230" s="101"/>
      <c r="V230" s="101"/>
      <c r="W230" s="101"/>
      <c r="X230" s="101"/>
      <c r="Y230" s="101"/>
      <c r="Z230" s="101"/>
    </row>
    <row r="231" spans="1:26" ht="32.25" customHeight="1" x14ac:dyDescent="0.3">
      <c r="A231" s="101"/>
      <c r="B231" s="101"/>
      <c r="C231" s="101"/>
      <c r="D231" s="101"/>
      <c r="E231" s="101"/>
      <c r="F231" s="101"/>
      <c r="G231" s="101"/>
      <c r="H231" s="101"/>
      <c r="I231" s="101"/>
      <c r="J231" s="101"/>
      <c r="K231" s="101"/>
      <c r="L231" s="164"/>
      <c r="M231" s="164"/>
      <c r="N231" s="164"/>
      <c r="O231" s="101"/>
      <c r="P231" s="101"/>
      <c r="Q231" s="101"/>
      <c r="R231" s="101"/>
      <c r="S231" s="101"/>
      <c r="T231" s="101"/>
      <c r="U231" s="101"/>
      <c r="V231" s="101"/>
      <c r="W231" s="101"/>
      <c r="X231" s="101"/>
      <c r="Y231" s="101"/>
      <c r="Z231" s="101"/>
    </row>
    <row r="232" spans="1:26" ht="32.25" customHeight="1" x14ac:dyDescent="0.3">
      <c r="A232" s="101"/>
      <c r="B232" s="101"/>
      <c r="C232" s="101"/>
      <c r="D232" s="101"/>
      <c r="E232" s="101"/>
      <c r="F232" s="101"/>
      <c r="G232" s="101"/>
      <c r="H232" s="101"/>
      <c r="I232" s="101"/>
      <c r="J232" s="101"/>
      <c r="K232" s="101"/>
      <c r="L232" s="164"/>
      <c r="M232" s="164"/>
      <c r="N232" s="164"/>
      <c r="O232" s="101"/>
      <c r="P232" s="101"/>
      <c r="Q232" s="101"/>
      <c r="R232" s="101"/>
      <c r="S232" s="101"/>
      <c r="T232" s="101"/>
      <c r="U232" s="101"/>
      <c r="V232" s="101"/>
      <c r="W232" s="101"/>
      <c r="X232" s="101"/>
      <c r="Y232" s="101"/>
      <c r="Z232" s="101"/>
    </row>
    <row r="233" spans="1:26" ht="32.25" customHeight="1" x14ac:dyDescent="0.3">
      <c r="A233" s="101"/>
      <c r="B233" s="101"/>
      <c r="C233" s="101"/>
      <c r="D233" s="101"/>
      <c r="E233" s="101"/>
      <c r="F233" s="101"/>
      <c r="G233" s="101"/>
      <c r="H233" s="101"/>
      <c r="I233" s="101"/>
      <c r="J233" s="101"/>
      <c r="K233" s="101"/>
      <c r="L233" s="164"/>
      <c r="M233" s="164"/>
      <c r="N233" s="164"/>
      <c r="O233" s="101"/>
      <c r="P233" s="101"/>
      <c r="Q233" s="101"/>
      <c r="R233" s="101"/>
      <c r="S233" s="101"/>
      <c r="T233" s="101"/>
      <c r="U233" s="101"/>
      <c r="V233" s="101"/>
      <c r="W233" s="101"/>
      <c r="X233" s="101"/>
      <c r="Y233" s="101"/>
      <c r="Z233" s="101"/>
    </row>
    <row r="234" spans="1:26" ht="32.25" customHeight="1" x14ac:dyDescent="0.3">
      <c r="A234" s="101"/>
      <c r="B234" s="101"/>
      <c r="C234" s="101"/>
      <c r="D234" s="101"/>
      <c r="E234" s="101"/>
      <c r="F234" s="101"/>
      <c r="G234" s="101"/>
      <c r="H234" s="101"/>
      <c r="I234" s="101"/>
      <c r="J234" s="101"/>
      <c r="K234" s="101"/>
      <c r="L234" s="164"/>
      <c r="M234" s="164"/>
      <c r="N234" s="164"/>
      <c r="O234" s="101"/>
      <c r="P234" s="101"/>
      <c r="Q234" s="101"/>
      <c r="R234" s="101"/>
      <c r="S234" s="101"/>
      <c r="T234" s="101"/>
      <c r="U234" s="101"/>
      <c r="V234" s="101"/>
      <c r="W234" s="101"/>
      <c r="X234" s="101"/>
      <c r="Y234" s="101"/>
      <c r="Z234" s="101"/>
    </row>
    <row r="235" spans="1:26" ht="32.25" customHeight="1" x14ac:dyDescent="0.3">
      <c r="A235" s="101"/>
      <c r="B235" s="101"/>
      <c r="C235" s="101"/>
      <c r="D235" s="101"/>
      <c r="E235" s="101"/>
      <c r="F235" s="101"/>
      <c r="G235" s="101"/>
      <c r="H235" s="101"/>
      <c r="I235" s="101"/>
      <c r="J235" s="101"/>
      <c r="K235" s="101"/>
      <c r="L235" s="164"/>
      <c r="M235" s="164"/>
      <c r="N235" s="164"/>
      <c r="O235" s="101"/>
      <c r="P235" s="101"/>
      <c r="Q235" s="101"/>
      <c r="R235" s="101"/>
      <c r="S235" s="101"/>
      <c r="T235" s="101"/>
      <c r="U235" s="101"/>
      <c r="V235" s="101"/>
      <c r="W235" s="101"/>
      <c r="X235" s="101"/>
      <c r="Y235" s="101"/>
      <c r="Z235" s="101"/>
    </row>
    <row r="236" spans="1:26" ht="32.25" customHeight="1" x14ac:dyDescent="0.3">
      <c r="A236" s="101"/>
      <c r="B236" s="101"/>
      <c r="C236" s="101"/>
      <c r="D236" s="101"/>
      <c r="E236" s="101"/>
      <c r="F236" s="101"/>
      <c r="G236" s="101"/>
      <c r="H236" s="101"/>
      <c r="I236" s="101"/>
      <c r="J236" s="101"/>
      <c r="K236" s="101"/>
      <c r="L236" s="164"/>
      <c r="M236" s="164"/>
      <c r="N236" s="164"/>
      <c r="O236" s="101"/>
      <c r="P236" s="101"/>
      <c r="Q236" s="101"/>
      <c r="R236" s="101"/>
      <c r="S236" s="101"/>
      <c r="T236" s="101"/>
      <c r="U236" s="101"/>
      <c r="V236" s="101"/>
      <c r="W236" s="101"/>
      <c r="X236" s="101"/>
      <c r="Y236" s="101"/>
      <c r="Z236" s="101"/>
    </row>
    <row r="237" spans="1:26" ht="32.25" customHeight="1" x14ac:dyDescent="0.3">
      <c r="A237" s="101"/>
      <c r="B237" s="101"/>
      <c r="C237" s="101"/>
      <c r="D237" s="101"/>
      <c r="E237" s="101"/>
      <c r="F237" s="101"/>
      <c r="G237" s="101"/>
      <c r="H237" s="101"/>
      <c r="I237" s="101"/>
      <c r="J237" s="101"/>
      <c r="K237" s="101"/>
      <c r="L237" s="164"/>
      <c r="M237" s="164"/>
      <c r="N237" s="164"/>
      <c r="O237" s="101"/>
      <c r="P237" s="101"/>
      <c r="Q237" s="101"/>
      <c r="R237" s="101"/>
      <c r="S237" s="101"/>
      <c r="T237" s="101"/>
      <c r="U237" s="101"/>
      <c r="V237" s="101"/>
      <c r="W237" s="101"/>
      <c r="X237" s="101"/>
      <c r="Y237" s="101"/>
      <c r="Z237" s="101"/>
    </row>
    <row r="238" spans="1:26" ht="32.25" customHeight="1" x14ac:dyDescent="0.3">
      <c r="A238" s="101"/>
      <c r="B238" s="101"/>
      <c r="C238" s="101"/>
      <c r="D238" s="101"/>
      <c r="E238" s="101"/>
      <c r="F238" s="101"/>
      <c r="G238" s="101"/>
      <c r="H238" s="101"/>
      <c r="I238" s="101"/>
      <c r="J238" s="101"/>
      <c r="K238" s="101"/>
      <c r="L238" s="164"/>
      <c r="M238" s="164"/>
      <c r="N238" s="164"/>
      <c r="O238" s="101"/>
      <c r="P238" s="101"/>
      <c r="Q238" s="101"/>
      <c r="R238" s="101"/>
      <c r="S238" s="101"/>
      <c r="T238" s="101"/>
      <c r="U238" s="101"/>
      <c r="V238" s="101"/>
      <c r="W238" s="101"/>
      <c r="X238" s="101"/>
      <c r="Y238" s="101"/>
      <c r="Z238" s="101"/>
    </row>
    <row r="239" spans="1:26" ht="32.25" customHeight="1" x14ac:dyDescent="0.3">
      <c r="A239" s="101"/>
      <c r="B239" s="101"/>
      <c r="C239" s="101"/>
      <c r="D239" s="101"/>
      <c r="E239" s="101"/>
      <c r="F239" s="101"/>
      <c r="G239" s="101"/>
      <c r="H239" s="101"/>
      <c r="I239" s="101"/>
      <c r="J239" s="101"/>
      <c r="K239" s="101"/>
      <c r="L239" s="164"/>
      <c r="M239" s="164"/>
      <c r="N239" s="164"/>
      <c r="O239" s="101"/>
      <c r="P239" s="101"/>
      <c r="Q239" s="101"/>
      <c r="R239" s="101"/>
      <c r="S239" s="101"/>
      <c r="T239" s="101"/>
      <c r="U239" s="101"/>
      <c r="V239" s="101"/>
      <c r="W239" s="101"/>
      <c r="X239" s="101"/>
      <c r="Y239" s="101"/>
      <c r="Z239" s="101"/>
    </row>
    <row r="240" spans="1:26" ht="32.25" customHeight="1" x14ac:dyDescent="0.3">
      <c r="A240" s="101"/>
      <c r="B240" s="101"/>
      <c r="C240" s="101"/>
      <c r="D240" s="101"/>
      <c r="E240" s="101"/>
      <c r="F240" s="101"/>
      <c r="G240" s="101"/>
      <c r="H240" s="101"/>
      <c r="I240" s="101"/>
      <c r="J240" s="101"/>
      <c r="K240" s="101"/>
      <c r="L240" s="164"/>
      <c r="M240" s="164"/>
      <c r="N240" s="164"/>
      <c r="O240" s="101"/>
      <c r="P240" s="101"/>
      <c r="Q240" s="101"/>
      <c r="R240" s="101"/>
      <c r="S240" s="101"/>
      <c r="T240" s="101"/>
      <c r="U240" s="101"/>
      <c r="V240" s="101"/>
      <c r="W240" s="101"/>
      <c r="X240" s="101"/>
      <c r="Y240" s="101"/>
      <c r="Z240" s="101"/>
    </row>
    <row r="241" spans="1:26" ht="32.25" customHeight="1" x14ac:dyDescent="0.3">
      <c r="A241" s="101"/>
      <c r="B241" s="101"/>
      <c r="C241" s="101"/>
      <c r="D241" s="101"/>
      <c r="E241" s="101"/>
      <c r="F241" s="101"/>
      <c r="G241" s="101"/>
      <c r="H241" s="101"/>
      <c r="I241" s="101"/>
      <c r="J241" s="101"/>
      <c r="K241" s="101"/>
      <c r="L241" s="164"/>
      <c r="M241" s="164"/>
      <c r="N241" s="164"/>
      <c r="O241" s="101"/>
      <c r="P241" s="101"/>
      <c r="Q241" s="101"/>
      <c r="R241" s="101"/>
      <c r="S241" s="101"/>
      <c r="T241" s="101"/>
      <c r="U241" s="101"/>
      <c r="V241" s="101"/>
      <c r="W241" s="101"/>
      <c r="X241" s="101"/>
      <c r="Y241" s="101"/>
      <c r="Z241" s="101"/>
    </row>
    <row r="242" spans="1:26" ht="32.25" customHeight="1" x14ac:dyDescent="0.3">
      <c r="A242" s="101"/>
      <c r="B242" s="101"/>
      <c r="C242" s="101"/>
      <c r="D242" s="101"/>
      <c r="E242" s="101"/>
      <c r="F242" s="101"/>
      <c r="G242" s="101"/>
      <c r="H242" s="101"/>
      <c r="I242" s="101"/>
      <c r="J242" s="101"/>
      <c r="K242" s="101"/>
      <c r="L242" s="164"/>
      <c r="M242" s="164"/>
      <c r="N242" s="164"/>
      <c r="O242" s="101"/>
      <c r="P242" s="101"/>
      <c r="Q242" s="101"/>
      <c r="R242" s="101"/>
      <c r="S242" s="101"/>
      <c r="T242" s="101"/>
      <c r="U242" s="101"/>
      <c r="V242" s="101"/>
      <c r="W242" s="101"/>
      <c r="X242" s="101"/>
      <c r="Y242" s="101"/>
      <c r="Z242" s="101"/>
    </row>
    <row r="243" spans="1:26" ht="32.25" customHeight="1" x14ac:dyDescent="0.3">
      <c r="A243" s="101"/>
      <c r="B243" s="101"/>
      <c r="C243" s="101"/>
      <c r="D243" s="101"/>
      <c r="E243" s="101"/>
      <c r="F243" s="101"/>
      <c r="G243" s="101"/>
      <c r="H243" s="101"/>
      <c r="I243" s="101"/>
      <c r="J243" s="101"/>
      <c r="K243" s="101"/>
      <c r="L243" s="164"/>
      <c r="M243" s="164"/>
      <c r="N243" s="164"/>
      <c r="O243" s="101"/>
      <c r="P243" s="101"/>
      <c r="Q243" s="101"/>
      <c r="R243" s="101"/>
      <c r="S243" s="101"/>
      <c r="T243" s="101"/>
      <c r="U243" s="101"/>
      <c r="V243" s="101"/>
      <c r="W243" s="101"/>
      <c r="X243" s="101"/>
      <c r="Y243" s="101"/>
      <c r="Z243" s="101"/>
    </row>
    <row r="244" spans="1:26" ht="32.25" customHeight="1" x14ac:dyDescent="0.3">
      <c r="A244" s="101"/>
      <c r="B244" s="101"/>
      <c r="C244" s="101"/>
      <c r="D244" s="101"/>
      <c r="E244" s="101"/>
      <c r="F244" s="101"/>
      <c r="G244" s="101"/>
      <c r="H244" s="101"/>
      <c r="I244" s="101"/>
      <c r="J244" s="101"/>
      <c r="K244" s="101"/>
      <c r="L244" s="164"/>
      <c r="M244" s="164"/>
      <c r="N244" s="164"/>
      <c r="O244" s="101"/>
      <c r="P244" s="101"/>
      <c r="Q244" s="101"/>
      <c r="R244" s="101"/>
      <c r="S244" s="101"/>
      <c r="T244" s="101"/>
      <c r="U244" s="101"/>
      <c r="V244" s="101"/>
      <c r="W244" s="101"/>
      <c r="X244" s="101"/>
      <c r="Y244" s="101"/>
      <c r="Z244" s="101"/>
    </row>
    <row r="245" spans="1:26" ht="32.25" customHeight="1" x14ac:dyDescent="0.3">
      <c r="A245" s="101"/>
      <c r="B245" s="101"/>
      <c r="C245" s="101"/>
      <c r="D245" s="101"/>
      <c r="E245" s="101"/>
      <c r="F245" s="101"/>
      <c r="G245" s="101"/>
      <c r="H245" s="101"/>
      <c r="I245" s="101"/>
      <c r="J245" s="101"/>
      <c r="K245" s="101"/>
      <c r="L245" s="164"/>
      <c r="M245" s="164"/>
      <c r="N245" s="164"/>
      <c r="O245" s="101"/>
      <c r="P245" s="101"/>
      <c r="Q245" s="101"/>
      <c r="R245" s="101"/>
      <c r="S245" s="101"/>
      <c r="T245" s="101"/>
      <c r="U245" s="101"/>
      <c r="V245" s="101"/>
      <c r="W245" s="101"/>
      <c r="X245" s="101"/>
      <c r="Y245" s="101"/>
      <c r="Z245" s="101"/>
    </row>
    <row r="246" spans="1:26" ht="32.25" customHeight="1" x14ac:dyDescent="0.3">
      <c r="A246" s="101"/>
      <c r="B246" s="101"/>
      <c r="C246" s="101"/>
      <c r="D246" s="101"/>
      <c r="E246" s="101"/>
      <c r="F246" s="101"/>
      <c r="G246" s="101"/>
      <c r="H246" s="101"/>
      <c r="I246" s="101"/>
      <c r="J246" s="101"/>
      <c r="K246" s="101"/>
      <c r="L246" s="164"/>
      <c r="M246" s="164"/>
      <c r="N246" s="164"/>
      <c r="O246" s="101"/>
      <c r="P246" s="101"/>
      <c r="Q246" s="101"/>
      <c r="R246" s="101"/>
      <c r="S246" s="101"/>
      <c r="T246" s="101"/>
      <c r="U246" s="101"/>
      <c r="V246" s="101"/>
      <c r="W246" s="101"/>
      <c r="X246" s="101"/>
      <c r="Y246" s="101"/>
      <c r="Z246" s="101"/>
    </row>
    <row r="247" spans="1:26" ht="32.25" customHeight="1" x14ac:dyDescent="0.3">
      <c r="A247" s="101"/>
      <c r="B247" s="101"/>
      <c r="C247" s="101"/>
      <c r="D247" s="101"/>
      <c r="E247" s="101"/>
      <c r="F247" s="101"/>
      <c r="G247" s="101"/>
      <c r="H247" s="101"/>
      <c r="I247" s="101"/>
      <c r="J247" s="101"/>
      <c r="K247" s="101"/>
      <c r="L247" s="164"/>
      <c r="M247" s="164"/>
      <c r="N247" s="164"/>
      <c r="O247" s="101"/>
      <c r="P247" s="101"/>
      <c r="Q247" s="101"/>
      <c r="R247" s="101"/>
      <c r="S247" s="101"/>
      <c r="T247" s="101"/>
      <c r="U247" s="101"/>
      <c r="V247" s="101"/>
      <c r="W247" s="101"/>
      <c r="X247" s="101"/>
      <c r="Y247" s="101"/>
      <c r="Z247" s="101"/>
    </row>
    <row r="248" spans="1:26" ht="32.25" customHeight="1" x14ac:dyDescent="0.3">
      <c r="A248" s="101"/>
      <c r="B248" s="101"/>
      <c r="C248" s="101"/>
      <c r="D248" s="101"/>
      <c r="E248" s="101"/>
      <c r="F248" s="101"/>
      <c r="G248" s="101"/>
      <c r="H248" s="101"/>
      <c r="I248" s="101"/>
      <c r="J248" s="101"/>
      <c r="K248" s="101"/>
      <c r="L248" s="164"/>
      <c r="M248" s="164"/>
      <c r="N248" s="164"/>
      <c r="O248" s="101"/>
      <c r="P248" s="101"/>
      <c r="Q248" s="101"/>
      <c r="R248" s="101"/>
      <c r="S248" s="101"/>
      <c r="T248" s="101"/>
      <c r="U248" s="101"/>
      <c r="V248" s="101"/>
      <c r="W248" s="101"/>
      <c r="X248" s="101"/>
      <c r="Y248" s="101"/>
      <c r="Z248" s="101"/>
    </row>
    <row r="249" spans="1:26" ht="32.25" customHeight="1" x14ac:dyDescent="0.3">
      <c r="A249" s="101"/>
      <c r="B249" s="101"/>
      <c r="C249" s="101"/>
      <c r="D249" s="101"/>
      <c r="E249" s="101"/>
      <c r="F249" s="101"/>
      <c r="G249" s="101"/>
      <c r="H249" s="101"/>
      <c r="I249" s="101"/>
      <c r="J249" s="101"/>
      <c r="K249" s="101"/>
      <c r="L249" s="164"/>
      <c r="M249" s="164"/>
      <c r="N249" s="164"/>
      <c r="O249" s="101"/>
      <c r="P249" s="101"/>
      <c r="Q249" s="101"/>
      <c r="R249" s="101"/>
      <c r="S249" s="101"/>
      <c r="T249" s="101"/>
      <c r="U249" s="101"/>
      <c r="V249" s="101"/>
      <c r="W249" s="101"/>
      <c r="X249" s="101"/>
      <c r="Y249" s="101"/>
      <c r="Z249" s="101"/>
    </row>
    <row r="250" spans="1:26" ht="32.25" customHeight="1" x14ac:dyDescent="0.3">
      <c r="A250" s="101"/>
      <c r="B250" s="101"/>
      <c r="C250" s="101"/>
      <c r="D250" s="101"/>
      <c r="E250" s="101"/>
      <c r="F250" s="101"/>
      <c r="G250" s="101"/>
      <c r="H250" s="101"/>
      <c r="I250" s="101"/>
      <c r="J250" s="101"/>
      <c r="K250" s="101"/>
      <c r="L250" s="164"/>
      <c r="M250" s="164"/>
      <c r="N250" s="164"/>
      <c r="O250" s="101"/>
      <c r="P250" s="101"/>
      <c r="Q250" s="101"/>
      <c r="R250" s="101"/>
      <c r="S250" s="101"/>
      <c r="T250" s="101"/>
      <c r="U250" s="101"/>
      <c r="V250" s="101"/>
      <c r="W250" s="101"/>
      <c r="X250" s="101"/>
      <c r="Y250" s="101"/>
      <c r="Z250" s="101"/>
    </row>
    <row r="251" spans="1:26" ht="32.25" customHeight="1" x14ac:dyDescent="0.3">
      <c r="A251" s="101"/>
      <c r="B251" s="101"/>
      <c r="C251" s="101"/>
      <c r="D251" s="101"/>
      <c r="E251" s="101"/>
      <c r="F251" s="101"/>
      <c r="G251" s="101"/>
      <c r="H251" s="101"/>
      <c r="I251" s="101"/>
      <c r="J251" s="101"/>
      <c r="K251" s="101"/>
      <c r="L251" s="164"/>
      <c r="M251" s="164"/>
      <c r="N251" s="164"/>
      <c r="O251" s="101"/>
      <c r="P251" s="101"/>
      <c r="Q251" s="101"/>
      <c r="R251" s="101"/>
      <c r="S251" s="101"/>
      <c r="T251" s="101"/>
      <c r="U251" s="101"/>
      <c r="V251" s="101"/>
      <c r="W251" s="101"/>
      <c r="X251" s="101"/>
      <c r="Y251" s="101"/>
      <c r="Z251" s="101"/>
    </row>
    <row r="252" spans="1:26" ht="32.25" customHeight="1" x14ac:dyDescent="0.3">
      <c r="A252" s="101"/>
      <c r="B252" s="101"/>
      <c r="C252" s="101"/>
      <c r="D252" s="101"/>
      <c r="E252" s="101"/>
      <c r="F252" s="101"/>
      <c r="G252" s="101"/>
      <c r="H252" s="101"/>
      <c r="I252" s="101"/>
      <c r="J252" s="101"/>
      <c r="K252" s="101"/>
      <c r="L252" s="164"/>
      <c r="M252" s="164"/>
      <c r="N252" s="164"/>
      <c r="O252" s="101"/>
      <c r="P252" s="101"/>
      <c r="Q252" s="101"/>
      <c r="R252" s="101"/>
      <c r="S252" s="101"/>
      <c r="T252" s="101"/>
      <c r="U252" s="101"/>
      <c r="V252" s="101"/>
      <c r="W252" s="101"/>
      <c r="X252" s="101"/>
      <c r="Y252" s="101"/>
      <c r="Z252" s="101"/>
    </row>
    <row r="253" spans="1:26" ht="32.25" customHeight="1" x14ac:dyDescent="0.3">
      <c r="A253" s="101"/>
      <c r="B253" s="101"/>
      <c r="C253" s="101"/>
      <c r="D253" s="101"/>
      <c r="E253" s="101"/>
      <c r="F253" s="101"/>
      <c r="G253" s="101"/>
      <c r="H253" s="101"/>
      <c r="I253" s="101"/>
      <c r="J253" s="101"/>
      <c r="K253" s="101"/>
      <c r="L253" s="164"/>
      <c r="M253" s="164"/>
      <c r="N253" s="164"/>
      <c r="O253" s="101"/>
      <c r="P253" s="101"/>
      <c r="Q253" s="101"/>
      <c r="R253" s="101"/>
      <c r="S253" s="101"/>
      <c r="T253" s="101"/>
      <c r="U253" s="101"/>
      <c r="V253" s="101"/>
      <c r="W253" s="101"/>
      <c r="X253" s="101"/>
      <c r="Y253" s="101"/>
      <c r="Z253" s="101"/>
    </row>
    <row r="254" spans="1:26" ht="32.25" customHeight="1" x14ac:dyDescent="0.3">
      <c r="A254" s="101"/>
      <c r="B254" s="101"/>
      <c r="C254" s="101"/>
      <c r="D254" s="101"/>
      <c r="E254" s="101"/>
      <c r="F254" s="101"/>
      <c r="G254" s="101"/>
      <c r="H254" s="101"/>
      <c r="I254" s="101"/>
      <c r="J254" s="101"/>
      <c r="K254" s="101"/>
      <c r="L254" s="164"/>
      <c r="M254" s="164"/>
      <c r="N254" s="164"/>
      <c r="O254" s="101"/>
      <c r="P254" s="101"/>
      <c r="Q254" s="101"/>
      <c r="R254" s="101"/>
      <c r="S254" s="101"/>
      <c r="T254" s="101"/>
      <c r="U254" s="101"/>
      <c r="V254" s="101"/>
      <c r="W254" s="101"/>
      <c r="X254" s="101"/>
      <c r="Y254" s="101"/>
      <c r="Z254" s="101"/>
    </row>
    <row r="255" spans="1:26" ht="32.25" customHeight="1" x14ac:dyDescent="0.3">
      <c r="A255" s="101"/>
      <c r="B255" s="101"/>
      <c r="C255" s="101"/>
      <c r="D255" s="101"/>
      <c r="E255" s="101"/>
      <c r="F255" s="101"/>
      <c r="G255" s="101"/>
      <c r="H255" s="101"/>
      <c r="I255" s="101"/>
      <c r="J255" s="101"/>
      <c r="K255" s="101"/>
      <c r="L255" s="164"/>
      <c r="M255" s="164"/>
      <c r="N255" s="164"/>
      <c r="O255" s="101"/>
      <c r="P255" s="101"/>
      <c r="Q255" s="101"/>
      <c r="R255" s="101"/>
      <c r="S255" s="101"/>
      <c r="T255" s="101"/>
      <c r="U255" s="101"/>
      <c r="V255" s="101"/>
      <c r="W255" s="101"/>
      <c r="X255" s="101"/>
      <c r="Y255" s="101"/>
      <c r="Z255" s="101"/>
    </row>
    <row r="256" spans="1:26" ht="32.25" customHeight="1" x14ac:dyDescent="0.3">
      <c r="A256" s="101"/>
      <c r="B256" s="101"/>
      <c r="C256" s="101"/>
      <c r="D256" s="101"/>
      <c r="E256" s="101"/>
      <c r="F256" s="101"/>
      <c r="G256" s="101"/>
      <c r="H256" s="101"/>
      <c r="I256" s="101"/>
      <c r="J256" s="101"/>
      <c r="K256" s="101"/>
      <c r="L256" s="164"/>
      <c r="M256" s="164"/>
      <c r="N256" s="164"/>
      <c r="O256" s="101"/>
      <c r="P256" s="101"/>
      <c r="Q256" s="101"/>
      <c r="R256" s="101"/>
      <c r="S256" s="101"/>
      <c r="T256" s="101"/>
      <c r="U256" s="101"/>
      <c r="V256" s="101"/>
      <c r="W256" s="101"/>
      <c r="X256" s="101"/>
      <c r="Y256" s="101"/>
      <c r="Z256" s="101"/>
    </row>
    <row r="257" spans="1:26" ht="32.25" customHeight="1" x14ac:dyDescent="0.3">
      <c r="A257" s="101"/>
      <c r="B257" s="101"/>
      <c r="C257" s="101"/>
      <c r="D257" s="101"/>
      <c r="E257" s="101"/>
      <c r="F257" s="101"/>
      <c r="G257" s="101"/>
      <c r="H257" s="101"/>
      <c r="I257" s="101"/>
      <c r="J257" s="101"/>
      <c r="K257" s="101"/>
      <c r="L257" s="164"/>
      <c r="M257" s="164"/>
      <c r="N257" s="164"/>
      <c r="O257" s="101"/>
      <c r="P257" s="101"/>
      <c r="Q257" s="101"/>
      <c r="R257" s="101"/>
      <c r="S257" s="101"/>
      <c r="T257" s="101"/>
      <c r="U257" s="101"/>
      <c r="V257" s="101"/>
      <c r="W257" s="101"/>
      <c r="X257" s="101"/>
      <c r="Y257" s="101"/>
      <c r="Z257" s="101"/>
    </row>
    <row r="258" spans="1:26" ht="32.25" customHeight="1" x14ac:dyDescent="0.3">
      <c r="A258" s="101"/>
      <c r="B258" s="101"/>
      <c r="C258" s="101"/>
      <c r="D258" s="101"/>
      <c r="E258" s="101"/>
      <c r="F258" s="101"/>
      <c r="G258" s="101"/>
      <c r="H258" s="101"/>
      <c r="I258" s="101"/>
      <c r="J258" s="101"/>
      <c r="K258" s="101"/>
      <c r="L258" s="164"/>
      <c r="M258" s="164"/>
      <c r="N258" s="164"/>
      <c r="O258" s="101"/>
      <c r="P258" s="101"/>
      <c r="Q258" s="101"/>
      <c r="R258" s="101"/>
      <c r="S258" s="101"/>
      <c r="T258" s="101"/>
      <c r="U258" s="101"/>
      <c r="V258" s="101"/>
      <c r="W258" s="101"/>
      <c r="X258" s="101"/>
      <c r="Y258" s="101"/>
      <c r="Z258" s="101"/>
    </row>
    <row r="259" spans="1:26" ht="32.25" customHeight="1" x14ac:dyDescent="0.3">
      <c r="A259" s="101"/>
      <c r="B259" s="101"/>
      <c r="C259" s="101"/>
      <c r="D259" s="101"/>
      <c r="E259" s="101"/>
      <c r="F259" s="101"/>
      <c r="G259" s="101"/>
      <c r="H259" s="101"/>
      <c r="I259" s="101"/>
      <c r="J259" s="101"/>
      <c r="K259" s="101"/>
      <c r="L259" s="164"/>
      <c r="M259" s="164"/>
      <c r="N259" s="164"/>
      <c r="O259" s="101"/>
      <c r="P259" s="101"/>
      <c r="Q259" s="101"/>
      <c r="R259" s="101"/>
      <c r="S259" s="101"/>
      <c r="T259" s="101"/>
      <c r="U259" s="101"/>
      <c r="V259" s="101"/>
      <c r="W259" s="101"/>
      <c r="X259" s="101"/>
      <c r="Y259" s="101"/>
      <c r="Z259" s="101"/>
    </row>
    <row r="260" spans="1:26" ht="32.25" customHeight="1" x14ac:dyDescent="0.3">
      <c r="A260" s="101"/>
      <c r="B260" s="101"/>
      <c r="C260" s="101"/>
      <c r="D260" s="101"/>
      <c r="E260" s="101"/>
      <c r="F260" s="101"/>
      <c r="G260" s="101"/>
      <c r="H260" s="101"/>
      <c r="I260" s="101"/>
      <c r="J260" s="101"/>
      <c r="K260" s="101"/>
      <c r="L260" s="164"/>
      <c r="M260" s="164"/>
      <c r="N260" s="164"/>
      <c r="O260" s="101"/>
      <c r="P260" s="101"/>
      <c r="Q260" s="101"/>
      <c r="R260" s="101"/>
      <c r="S260" s="101"/>
      <c r="T260" s="101"/>
      <c r="U260" s="101"/>
      <c r="V260" s="101"/>
      <c r="W260" s="101"/>
      <c r="X260" s="101"/>
      <c r="Y260" s="101"/>
      <c r="Z260" s="101"/>
    </row>
    <row r="261" spans="1:26" ht="32.25" customHeight="1" x14ac:dyDescent="0.3">
      <c r="A261" s="101"/>
      <c r="B261" s="101"/>
      <c r="C261" s="101"/>
      <c r="D261" s="101"/>
      <c r="E261" s="101"/>
      <c r="F261" s="101"/>
      <c r="G261" s="101"/>
      <c r="H261" s="101"/>
      <c r="I261" s="101"/>
      <c r="J261" s="101"/>
      <c r="K261" s="101"/>
      <c r="L261" s="164"/>
      <c r="M261" s="164"/>
      <c r="N261" s="164"/>
      <c r="O261" s="101"/>
      <c r="P261" s="101"/>
      <c r="Q261" s="101"/>
      <c r="R261" s="101"/>
      <c r="S261" s="101"/>
      <c r="T261" s="101"/>
      <c r="U261" s="101"/>
      <c r="V261" s="101"/>
      <c r="W261" s="101"/>
      <c r="X261" s="101"/>
      <c r="Y261" s="101"/>
      <c r="Z261" s="101"/>
    </row>
    <row r="262" spans="1:26" ht="32.25" customHeight="1" x14ac:dyDescent="0.3">
      <c r="A262" s="101"/>
      <c r="B262" s="101"/>
      <c r="C262" s="101"/>
      <c r="D262" s="101"/>
      <c r="E262" s="101"/>
      <c r="F262" s="101"/>
      <c r="G262" s="101"/>
      <c r="H262" s="101"/>
      <c r="I262" s="101"/>
      <c r="J262" s="101"/>
      <c r="K262" s="101"/>
      <c r="L262" s="164"/>
      <c r="M262" s="164"/>
      <c r="N262" s="164"/>
      <c r="O262" s="101"/>
      <c r="P262" s="101"/>
      <c r="Q262" s="101"/>
      <c r="R262" s="101"/>
      <c r="S262" s="101"/>
      <c r="T262" s="101"/>
      <c r="U262" s="101"/>
      <c r="V262" s="101"/>
      <c r="W262" s="101"/>
      <c r="X262" s="101"/>
      <c r="Y262" s="101"/>
      <c r="Z262" s="101"/>
    </row>
    <row r="263" spans="1:26" ht="32.25" customHeight="1" x14ac:dyDescent="0.3">
      <c r="A263" s="101"/>
      <c r="B263" s="101"/>
      <c r="C263" s="101"/>
      <c r="D263" s="101"/>
      <c r="E263" s="101"/>
      <c r="F263" s="101"/>
      <c r="G263" s="101"/>
      <c r="H263" s="101"/>
      <c r="I263" s="101"/>
      <c r="J263" s="101"/>
      <c r="K263" s="101"/>
      <c r="L263" s="164"/>
      <c r="M263" s="164"/>
      <c r="N263" s="164"/>
      <c r="O263" s="101"/>
      <c r="P263" s="101"/>
      <c r="Q263" s="101"/>
      <c r="R263" s="101"/>
      <c r="S263" s="101"/>
      <c r="T263" s="101"/>
      <c r="U263" s="101"/>
      <c r="V263" s="101"/>
      <c r="W263" s="101"/>
      <c r="X263" s="101"/>
      <c r="Y263" s="101"/>
      <c r="Z263" s="101"/>
    </row>
    <row r="264" spans="1:26" ht="32.25" customHeight="1" x14ac:dyDescent="0.3">
      <c r="A264" s="101"/>
      <c r="B264" s="101"/>
      <c r="C264" s="101"/>
      <c r="D264" s="101"/>
      <c r="E264" s="101"/>
      <c r="F264" s="101"/>
      <c r="G264" s="101"/>
      <c r="H264" s="101"/>
      <c r="I264" s="101"/>
      <c r="J264" s="101"/>
      <c r="K264" s="101"/>
      <c r="L264" s="164"/>
      <c r="M264" s="164"/>
      <c r="N264" s="164"/>
      <c r="O264" s="101"/>
      <c r="P264" s="101"/>
      <c r="Q264" s="101"/>
      <c r="R264" s="101"/>
      <c r="S264" s="101"/>
      <c r="T264" s="101"/>
      <c r="U264" s="101"/>
      <c r="V264" s="101"/>
      <c r="W264" s="101"/>
      <c r="X264" s="101"/>
      <c r="Y264" s="101"/>
      <c r="Z264" s="101"/>
    </row>
    <row r="265" spans="1:26" ht="32.25" customHeight="1" x14ac:dyDescent="0.3">
      <c r="A265" s="101"/>
      <c r="B265" s="101"/>
      <c r="C265" s="101"/>
      <c r="D265" s="101"/>
      <c r="E265" s="101"/>
      <c r="F265" s="101"/>
      <c r="G265" s="101"/>
      <c r="H265" s="101"/>
      <c r="I265" s="101"/>
      <c r="J265" s="101"/>
      <c r="K265" s="101"/>
      <c r="L265" s="164"/>
      <c r="M265" s="164"/>
      <c r="N265" s="164"/>
      <c r="O265" s="101"/>
      <c r="P265" s="101"/>
      <c r="Q265" s="101"/>
      <c r="R265" s="101"/>
      <c r="S265" s="101"/>
      <c r="T265" s="101"/>
      <c r="U265" s="101"/>
      <c r="V265" s="101"/>
      <c r="W265" s="101"/>
      <c r="X265" s="101"/>
      <c r="Y265" s="101"/>
      <c r="Z265" s="101"/>
    </row>
    <row r="266" spans="1:26" ht="32.25" customHeight="1" x14ac:dyDescent="0.3">
      <c r="A266" s="101"/>
      <c r="B266" s="101"/>
      <c r="C266" s="101"/>
      <c r="D266" s="101"/>
      <c r="E266" s="101"/>
      <c r="F266" s="101"/>
      <c r="G266" s="101"/>
      <c r="H266" s="101"/>
      <c r="I266" s="101"/>
      <c r="J266" s="101"/>
      <c r="K266" s="101"/>
      <c r="L266" s="164"/>
      <c r="M266" s="164"/>
      <c r="N266" s="164"/>
      <c r="O266" s="101"/>
      <c r="P266" s="101"/>
      <c r="Q266" s="101"/>
      <c r="R266" s="101"/>
      <c r="S266" s="101"/>
      <c r="T266" s="101"/>
      <c r="U266" s="101"/>
      <c r="V266" s="101"/>
      <c r="W266" s="101"/>
      <c r="X266" s="101"/>
      <c r="Y266" s="101"/>
      <c r="Z266" s="101"/>
    </row>
    <row r="267" spans="1:26" ht="32.25" customHeight="1" x14ac:dyDescent="0.3">
      <c r="A267" s="101"/>
      <c r="B267" s="101"/>
      <c r="C267" s="101"/>
      <c r="D267" s="101"/>
      <c r="E267" s="101"/>
      <c r="F267" s="101"/>
      <c r="G267" s="101"/>
      <c r="H267" s="101"/>
      <c r="I267" s="101"/>
      <c r="J267" s="101"/>
      <c r="K267" s="101"/>
      <c r="L267" s="164"/>
      <c r="M267" s="164"/>
      <c r="N267" s="164"/>
      <c r="O267" s="101"/>
      <c r="P267" s="101"/>
      <c r="Q267" s="101"/>
      <c r="R267" s="101"/>
      <c r="S267" s="101"/>
      <c r="T267" s="101"/>
      <c r="U267" s="101"/>
      <c r="V267" s="101"/>
      <c r="W267" s="101"/>
      <c r="X267" s="101"/>
      <c r="Y267" s="101"/>
      <c r="Z267" s="101"/>
    </row>
    <row r="268" spans="1:26" ht="32.25" customHeight="1" x14ac:dyDescent="0.3">
      <c r="A268" s="101"/>
      <c r="B268" s="101"/>
      <c r="C268" s="101"/>
      <c r="D268" s="101"/>
      <c r="E268" s="101"/>
      <c r="F268" s="101"/>
      <c r="G268" s="101"/>
      <c r="H268" s="101"/>
      <c r="I268" s="101"/>
      <c r="J268" s="101"/>
      <c r="K268" s="101"/>
      <c r="L268" s="164"/>
      <c r="M268" s="164"/>
      <c r="N268" s="164"/>
      <c r="O268" s="101"/>
      <c r="P268" s="101"/>
      <c r="Q268" s="101"/>
      <c r="R268" s="101"/>
      <c r="S268" s="101"/>
      <c r="T268" s="101"/>
      <c r="U268" s="101"/>
      <c r="V268" s="101"/>
      <c r="W268" s="101"/>
      <c r="X268" s="101"/>
      <c r="Y268" s="101"/>
      <c r="Z268" s="101"/>
    </row>
    <row r="269" spans="1:26" ht="32.25" customHeight="1" x14ac:dyDescent="0.3">
      <c r="A269" s="101"/>
      <c r="B269" s="101"/>
      <c r="C269" s="101"/>
      <c r="D269" s="101"/>
      <c r="E269" s="101"/>
      <c r="F269" s="101"/>
      <c r="G269" s="101"/>
      <c r="H269" s="101"/>
      <c r="I269" s="101"/>
      <c r="J269" s="101"/>
      <c r="K269" s="101"/>
      <c r="L269" s="164"/>
      <c r="M269" s="164"/>
      <c r="N269" s="164"/>
      <c r="O269" s="101"/>
      <c r="P269" s="101"/>
      <c r="Q269" s="101"/>
      <c r="R269" s="101"/>
      <c r="S269" s="101"/>
      <c r="T269" s="101"/>
      <c r="U269" s="101"/>
      <c r="V269" s="101"/>
      <c r="W269" s="101"/>
      <c r="X269" s="101"/>
      <c r="Y269" s="101"/>
      <c r="Z269" s="101"/>
    </row>
    <row r="270" spans="1:26" ht="32.25" customHeight="1" x14ac:dyDescent="0.3">
      <c r="A270" s="101"/>
      <c r="B270" s="101"/>
      <c r="C270" s="101"/>
      <c r="D270" s="101"/>
      <c r="E270" s="101"/>
      <c r="F270" s="101"/>
      <c r="G270" s="101"/>
      <c r="H270" s="101"/>
      <c r="I270" s="101"/>
      <c r="J270" s="101"/>
      <c r="K270" s="101"/>
      <c r="L270" s="164"/>
      <c r="M270" s="164"/>
      <c r="N270" s="164"/>
      <c r="O270" s="101"/>
      <c r="P270" s="101"/>
      <c r="Q270" s="101"/>
      <c r="R270" s="101"/>
      <c r="S270" s="101"/>
      <c r="T270" s="101"/>
      <c r="U270" s="101"/>
      <c r="V270" s="101"/>
      <c r="W270" s="101"/>
      <c r="X270" s="101"/>
      <c r="Y270" s="101"/>
      <c r="Z270" s="101"/>
    </row>
    <row r="271" spans="1:26" ht="32.25" customHeight="1" x14ac:dyDescent="0.3">
      <c r="A271" s="101"/>
      <c r="B271" s="101"/>
      <c r="C271" s="101"/>
      <c r="D271" s="101"/>
      <c r="E271" s="101"/>
      <c r="F271" s="101"/>
      <c r="G271" s="101"/>
      <c r="H271" s="101"/>
      <c r="I271" s="101"/>
      <c r="J271" s="101"/>
      <c r="K271" s="101"/>
      <c r="L271" s="164"/>
      <c r="M271" s="164"/>
      <c r="N271" s="164"/>
      <c r="O271" s="101"/>
      <c r="P271" s="101"/>
      <c r="Q271" s="101"/>
      <c r="R271" s="101"/>
      <c r="S271" s="101"/>
      <c r="T271" s="101"/>
      <c r="U271" s="101"/>
      <c r="V271" s="101"/>
      <c r="W271" s="101"/>
      <c r="X271" s="101"/>
      <c r="Y271" s="101"/>
      <c r="Z271" s="101"/>
    </row>
    <row r="272" spans="1:26" ht="32.25" customHeight="1" x14ac:dyDescent="0.3">
      <c r="A272" s="101"/>
      <c r="B272" s="101"/>
      <c r="C272" s="101"/>
      <c r="D272" s="101"/>
      <c r="E272" s="101"/>
      <c r="F272" s="101"/>
      <c r="G272" s="101"/>
      <c r="H272" s="101"/>
      <c r="I272" s="101"/>
      <c r="J272" s="101"/>
      <c r="K272" s="101"/>
      <c r="L272" s="164"/>
      <c r="M272" s="164"/>
      <c r="N272" s="164"/>
      <c r="O272" s="101"/>
      <c r="P272" s="101"/>
      <c r="Q272" s="101"/>
      <c r="R272" s="101"/>
      <c r="S272" s="101"/>
      <c r="T272" s="101"/>
      <c r="U272" s="101"/>
      <c r="V272" s="101"/>
      <c r="W272" s="101"/>
      <c r="X272" s="101"/>
      <c r="Y272" s="101"/>
      <c r="Z272" s="101"/>
    </row>
    <row r="273" spans="1:26" ht="32.25" customHeight="1" x14ac:dyDescent="0.3">
      <c r="A273" s="101"/>
      <c r="B273" s="101"/>
      <c r="C273" s="101"/>
      <c r="D273" s="101"/>
      <c r="E273" s="101"/>
      <c r="F273" s="101"/>
      <c r="G273" s="101"/>
      <c r="H273" s="101"/>
      <c r="I273" s="101"/>
      <c r="J273" s="101"/>
      <c r="K273" s="101"/>
      <c r="L273" s="164"/>
      <c r="M273" s="164"/>
      <c r="N273" s="164"/>
      <c r="O273" s="101"/>
      <c r="P273" s="101"/>
      <c r="Q273" s="101"/>
      <c r="R273" s="101"/>
      <c r="S273" s="101"/>
      <c r="T273" s="101"/>
      <c r="U273" s="101"/>
      <c r="V273" s="101"/>
      <c r="W273" s="101"/>
      <c r="X273" s="101"/>
      <c r="Y273" s="101"/>
      <c r="Z273" s="101"/>
    </row>
    <row r="274" spans="1:26" ht="32.25" customHeight="1" x14ac:dyDescent="0.3">
      <c r="A274" s="101"/>
      <c r="B274" s="101"/>
      <c r="C274" s="101"/>
      <c r="D274" s="101"/>
      <c r="E274" s="101"/>
      <c r="F274" s="101"/>
      <c r="G274" s="101"/>
      <c r="H274" s="101"/>
      <c r="I274" s="101"/>
      <c r="J274" s="101"/>
      <c r="K274" s="101"/>
      <c r="L274" s="164"/>
      <c r="M274" s="164"/>
      <c r="N274" s="164"/>
      <c r="O274" s="101"/>
      <c r="P274" s="101"/>
      <c r="Q274" s="101"/>
      <c r="R274" s="101"/>
      <c r="S274" s="101"/>
      <c r="T274" s="101"/>
      <c r="U274" s="101"/>
      <c r="V274" s="101"/>
      <c r="W274" s="101"/>
      <c r="X274" s="101"/>
      <c r="Y274" s="101"/>
      <c r="Z274" s="101"/>
    </row>
    <row r="275" spans="1:26" ht="32.25" customHeight="1" x14ac:dyDescent="0.3">
      <c r="A275" s="101"/>
      <c r="B275" s="101"/>
      <c r="C275" s="101"/>
      <c r="D275" s="101"/>
      <c r="E275" s="101"/>
      <c r="F275" s="101"/>
      <c r="G275" s="101"/>
      <c r="H275" s="101"/>
      <c r="I275" s="101"/>
      <c r="J275" s="101"/>
      <c r="K275" s="101"/>
      <c r="L275" s="164"/>
      <c r="M275" s="164"/>
      <c r="N275" s="164"/>
      <c r="O275" s="101"/>
      <c r="P275" s="101"/>
      <c r="Q275" s="101"/>
      <c r="R275" s="101"/>
      <c r="S275" s="101"/>
      <c r="T275" s="101"/>
      <c r="U275" s="101"/>
      <c r="V275" s="101"/>
      <c r="W275" s="101"/>
      <c r="X275" s="101"/>
      <c r="Y275" s="101"/>
      <c r="Z275" s="101"/>
    </row>
    <row r="276" spans="1:26" ht="32.25" customHeight="1" x14ac:dyDescent="0.3">
      <c r="A276" s="101"/>
      <c r="B276" s="101"/>
      <c r="C276" s="101"/>
      <c r="D276" s="101"/>
      <c r="E276" s="101"/>
      <c r="F276" s="101"/>
      <c r="G276" s="101"/>
      <c r="H276" s="101"/>
      <c r="I276" s="101"/>
      <c r="J276" s="101"/>
      <c r="K276" s="101"/>
      <c r="L276" s="164"/>
      <c r="M276" s="164"/>
      <c r="N276" s="164"/>
      <c r="O276" s="101"/>
      <c r="P276" s="101"/>
      <c r="Q276" s="101"/>
      <c r="R276" s="101"/>
      <c r="S276" s="101"/>
      <c r="T276" s="101"/>
      <c r="U276" s="101"/>
      <c r="V276" s="101"/>
      <c r="W276" s="101"/>
      <c r="X276" s="101"/>
      <c r="Y276" s="101"/>
      <c r="Z276" s="101"/>
    </row>
    <row r="277" spans="1:26" ht="32.25" customHeight="1" x14ac:dyDescent="0.3">
      <c r="A277" s="101"/>
      <c r="B277" s="101"/>
      <c r="C277" s="101"/>
      <c r="D277" s="101"/>
      <c r="E277" s="101"/>
      <c r="F277" s="101"/>
      <c r="G277" s="101"/>
      <c r="H277" s="101"/>
      <c r="I277" s="101"/>
      <c r="J277" s="101"/>
      <c r="K277" s="101"/>
      <c r="L277" s="164"/>
      <c r="M277" s="164"/>
      <c r="N277" s="164"/>
      <c r="O277" s="101"/>
      <c r="P277" s="101"/>
      <c r="Q277" s="101"/>
      <c r="R277" s="101"/>
      <c r="S277" s="101"/>
      <c r="T277" s="101"/>
      <c r="U277" s="101"/>
      <c r="V277" s="101"/>
      <c r="W277" s="101"/>
      <c r="X277" s="101"/>
      <c r="Y277" s="101"/>
      <c r="Z277" s="101"/>
    </row>
    <row r="278" spans="1:26" ht="32.25" customHeight="1" x14ac:dyDescent="0.3">
      <c r="A278" s="101"/>
      <c r="B278" s="101"/>
      <c r="C278" s="101"/>
      <c r="D278" s="101"/>
      <c r="E278" s="101"/>
      <c r="F278" s="101"/>
      <c r="G278" s="101"/>
      <c r="H278" s="101"/>
      <c r="I278" s="101"/>
      <c r="J278" s="101"/>
      <c r="K278" s="101"/>
      <c r="L278" s="164"/>
      <c r="M278" s="164"/>
      <c r="N278" s="164"/>
      <c r="O278" s="101"/>
      <c r="P278" s="101"/>
      <c r="Q278" s="101"/>
      <c r="R278" s="101"/>
      <c r="S278" s="101"/>
      <c r="T278" s="101"/>
      <c r="U278" s="101"/>
      <c r="V278" s="101"/>
      <c r="W278" s="101"/>
      <c r="X278" s="101"/>
      <c r="Y278" s="101"/>
      <c r="Z278" s="101"/>
    </row>
    <row r="279" spans="1:26" ht="32.25" customHeight="1" x14ac:dyDescent="0.3">
      <c r="A279" s="101"/>
      <c r="B279" s="101"/>
      <c r="C279" s="101"/>
      <c r="D279" s="101"/>
      <c r="E279" s="101"/>
      <c r="F279" s="101"/>
      <c r="G279" s="101"/>
      <c r="H279" s="101"/>
      <c r="I279" s="101"/>
      <c r="J279" s="101"/>
      <c r="K279" s="101"/>
      <c r="L279" s="164"/>
      <c r="M279" s="164"/>
      <c r="N279" s="164"/>
      <c r="O279" s="101"/>
      <c r="P279" s="101"/>
      <c r="Q279" s="101"/>
      <c r="R279" s="101"/>
      <c r="S279" s="101"/>
      <c r="T279" s="101"/>
      <c r="U279" s="101"/>
      <c r="V279" s="101"/>
      <c r="W279" s="101"/>
      <c r="X279" s="101"/>
      <c r="Y279" s="101"/>
      <c r="Z279" s="101"/>
    </row>
    <row r="280" spans="1:26" ht="32.25" customHeight="1" x14ac:dyDescent="0.3">
      <c r="A280" s="101"/>
      <c r="B280" s="101"/>
      <c r="C280" s="101"/>
      <c r="D280" s="101"/>
      <c r="E280" s="101"/>
      <c r="F280" s="101"/>
      <c r="G280" s="101"/>
      <c r="H280" s="101"/>
      <c r="I280" s="101"/>
      <c r="J280" s="101"/>
      <c r="K280" s="101"/>
      <c r="L280" s="164"/>
      <c r="M280" s="164"/>
      <c r="N280" s="164"/>
      <c r="O280" s="101"/>
      <c r="P280" s="101"/>
      <c r="Q280" s="101"/>
      <c r="R280" s="101"/>
      <c r="S280" s="101"/>
      <c r="T280" s="101"/>
      <c r="U280" s="101"/>
      <c r="V280" s="101"/>
      <c r="W280" s="101"/>
      <c r="X280" s="101"/>
      <c r="Y280" s="101"/>
      <c r="Z280" s="101"/>
    </row>
    <row r="281" spans="1:26" ht="32.25" customHeight="1" x14ac:dyDescent="0.3">
      <c r="A281" s="101"/>
      <c r="B281" s="101"/>
      <c r="C281" s="101"/>
      <c r="D281" s="101"/>
      <c r="E281" s="101"/>
      <c r="F281" s="101"/>
      <c r="G281" s="101"/>
      <c r="H281" s="101"/>
      <c r="I281" s="101"/>
      <c r="J281" s="101"/>
      <c r="K281" s="101"/>
      <c r="L281" s="164"/>
      <c r="M281" s="164"/>
      <c r="N281" s="164"/>
      <c r="O281" s="101"/>
      <c r="P281" s="101"/>
      <c r="Q281" s="101"/>
      <c r="R281" s="101"/>
      <c r="S281" s="101"/>
      <c r="T281" s="101"/>
      <c r="U281" s="101"/>
      <c r="V281" s="101"/>
      <c r="W281" s="101"/>
      <c r="X281" s="101"/>
      <c r="Y281" s="101"/>
      <c r="Z281" s="101"/>
    </row>
    <row r="282" spans="1:26" ht="32.25" customHeight="1" x14ac:dyDescent="0.3">
      <c r="A282" s="101"/>
      <c r="B282" s="101"/>
      <c r="C282" s="101"/>
      <c r="D282" s="101"/>
      <c r="E282" s="101"/>
      <c r="F282" s="101"/>
      <c r="G282" s="101"/>
      <c r="H282" s="101"/>
      <c r="I282" s="101"/>
      <c r="J282" s="101"/>
      <c r="K282" s="101"/>
      <c r="L282" s="164"/>
      <c r="M282" s="164"/>
      <c r="N282" s="164"/>
      <c r="O282" s="101"/>
      <c r="P282" s="101"/>
      <c r="Q282" s="101"/>
      <c r="R282" s="101"/>
      <c r="S282" s="101"/>
      <c r="T282" s="101"/>
      <c r="U282" s="101"/>
      <c r="V282" s="101"/>
      <c r="W282" s="101"/>
      <c r="X282" s="101"/>
      <c r="Y282" s="101"/>
      <c r="Z282" s="101"/>
    </row>
    <row r="283" spans="1:26" ht="32.25" customHeight="1" x14ac:dyDescent="0.3">
      <c r="A283" s="101"/>
      <c r="B283" s="101"/>
      <c r="C283" s="101"/>
      <c r="D283" s="101"/>
      <c r="E283" s="101"/>
      <c r="F283" s="101"/>
      <c r="G283" s="101"/>
      <c r="H283" s="101"/>
      <c r="I283" s="101"/>
      <c r="J283" s="101"/>
      <c r="K283" s="101"/>
      <c r="L283" s="164"/>
      <c r="M283" s="164"/>
      <c r="N283" s="164"/>
      <c r="O283" s="101"/>
      <c r="P283" s="101"/>
      <c r="Q283" s="101"/>
      <c r="R283" s="101"/>
      <c r="S283" s="101"/>
      <c r="T283" s="101"/>
      <c r="U283" s="101"/>
      <c r="V283" s="101"/>
      <c r="W283" s="101"/>
      <c r="X283" s="101"/>
      <c r="Y283" s="101"/>
      <c r="Z283" s="101"/>
    </row>
    <row r="284" spans="1:26" ht="32.25" customHeight="1" x14ac:dyDescent="0.3">
      <c r="A284" s="101"/>
      <c r="B284" s="101"/>
      <c r="C284" s="101"/>
      <c r="D284" s="101"/>
      <c r="E284" s="101"/>
      <c r="F284" s="101"/>
      <c r="G284" s="101"/>
      <c r="H284" s="101"/>
      <c r="I284" s="101"/>
      <c r="J284" s="101"/>
      <c r="K284" s="101"/>
      <c r="L284" s="164"/>
      <c r="M284" s="164"/>
      <c r="N284" s="164"/>
      <c r="O284" s="101"/>
      <c r="P284" s="101"/>
      <c r="Q284" s="101"/>
      <c r="R284" s="101"/>
      <c r="S284" s="101"/>
      <c r="T284" s="101"/>
      <c r="U284" s="101"/>
      <c r="V284" s="101"/>
      <c r="W284" s="101"/>
      <c r="X284" s="101"/>
      <c r="Y284" s="101"/>
      <c r="Z284" s="101"/>
    </row>
    <row r="285" spans="1:26" ht="32.25" customHeight="1" x14ac:dyDescent="0.3">
      <c r="A285" s="101"/>
      <c r="B285" s="101"/>
      <c r="C285" s="101"/>
      <c r="D285" s="101"/>
      <c r="E285" s="101"/>
      <c r="F285" s="101"/>
      <c r="G285" s="101"/>
      <c r="H285" s="101"/>
      <c r="I285" s="101"/>
      <c r="J285" s="101"/>
      <c r="K285" s="101"/>
      <c r="L285" s="164"/>
      <c r="M285" s="164"/>
      <c r="N285" s="164"/>
      <c r="O285" s="101"/>
      <c r="P285" s="101"/>
      <c r="Q285" s="101"/>
      <c r="R285" s="101"/>
      <c r="S285" s="101"/>
      <c r="T285" s="101"/>
      <c r="U285" s="101"/>
      <c r="V285" s="101"/>
      <c r="W285" s="101"/>
      <c r="X285" s="101"/>
      <c r="Y285" s="101"/>
      <c r="Z285" s="101"/>
    </row>
    <row r="286" spans="1:26" ht="32.25" customHeight="1" x14ac:dyDescent="0.3">
      <c r="A286" s="101"/>
      <c r="B286" s="101"/>
      <c r="C286" s="101"/>
      <c r="D286" s="101"/>
      <c r="E286" s="101"/>
      <c r="F286" s="101"/>
      <c r="G286" s="101"/>
      <c r="H286" s="101"/>
      <c r="I286" s="101"/>
      <c r="J286" s="101"/>
      <c r="K286" s="101"/>
      <c r="L286" s="164"/>
      <c r="M286" s="164"/>
      <c r="N286" s="164"/>
      <c r="O286" s="101"/>
      <c r="P286" s="101"/>
      <c r="Q286" s="101"/>
      <c r="R286" s="101"/>
      <c r="S286" s="101"/>
      <c r="T286" s="101"/>
      <c r="U286" s="101"/>
      <c r="V286" s="101"/>
      <c r="W286" s="101"/>
      <c r="X286" s="101"/>
      <c r="Y286" s="101"/>
      <c r="Z286" s="101"/>
    </row>
    <row r="287" spans="1:26" ht="32.25" customHeight="1" x14ac:dyDescent="0.3">
      <c r="A287" s="101"/>
      <c r="B287" s="101"/>
      <c r="C287" s="101"/>
      <c r="D287" s="101"/>
      <c r="E287" s="101"/>
      <c r="F287" s="101"/>
      <c r="G287" s="101"/>
      <c r="H287" s="101"/>
      <c r="I287" s="101"/>
      <c r="J287" s="101"/>
      <c r="K287" s="101"/>
      <c r="L287" s="164"/>
      <c r="M287" s="164"/>
      <c r="N287" s="164"/>
      <c r="O287" s="101"/>
      <c r="P287" s="101"/>
      <c r="Q287" s="101"/>
      <c r="R287" s="101"/>
      <c r="S287" s="101"/>
      <c r="T287" s="101"/>
      <c r="U287" s="101"/>
      <c r="V287" s="101"/>
      <c r="W287" s="101"/>
      <c r="X287" s="101"/>
      <c r="Y287" s="101"/>
      <c r="Z287" s="101"/>
    </row>
    <row r="288" spans="1:26" ht="32.25" customHeight="1" x14ac:dyDescent="0.3">
      <c r="A288" s="101"/>
      <c r="B288" s="101"/>
      <c r="C288" s="101"/>
      <c r="D288" s="101"/>
      <c r="E288" s="101"/>
      <c r="F288" s="101"/>
      <c r="G288" s="101"/>
      <c r="H288" s="101"/>
      <c r="I288" s="101"/>
      <c r="J288" s="101"/>
      <c r="K288" s="101"/>
      <c r="L288" s="164"/>
      <c r="M288" s="164"/>
      <c r="N288" s="164"/>
      <c r="O288" s="101"/>
      <c r="P288" s="101"/>
      <c r="Q288" s="101"/>
      <c r="R288" s="101"/>
      <c r="S288" s="101"/>
      <c r="T288" s="101"/>
      <c r="U288" s="101"/>
      <c r="V288" s="101"/>
      <c r="W288" s="101"/>
      <c r="X288" s="101"/>
      <c r="Y288" s="101"/>
      <c r="Z288" s="101"/>
    </row>
    <row r="289" spans="1:26" ht="32.25" customHeight="1" x14ac:dyDescent="0.3">
      <c r="A289" s="101"/>
      <c r="B289" s="101"/>
      <c r="C289" s="101"/>
      <c r="D289" s="101"/>
      <c r="E289" s="101"/>
      <c r="F289" s="101"/>
      <c r="G289" s="101"/>
      <c r="H289" s="101"/>
      <c r="I289" s="101"/>
      <c r="J289" s="101"/>
      <c r="K289" s="101"/>
      <c r="L289" s="164"/>
      <c r="M289" s="164"/>
      <c r="N289" s="164"/>
      <c r="O289" s="101"/>
      <c r="P289" s="101"/>
      <c r="Q289" s="101"/>
      <c r="R289" s="101"/>
      <c r="S289" s="101"/>
      <c r="T289" s="101"/>
      <c r="U289" s="101"/>
      <c r="V289" s="101"/>
      <c r="W289" s="101"/>
      <c r="X289" s="101"/>
      <c r="Y289" s="101"/>
      <c r="Z289" s="101"/>
    </row>
    <row r="290" spans="1:26" ht="32.25" customHeight="1" x14ac:dyDescent="0.3">
      <c r="A290" s="101"/>
      <c r="B290" s="101"/>
      <c r="C290" s="101"/>
      <c r="D290" s="101"/>
      <c r="E290" s="101"/>
      <c r="F290" s="101"/>
      <c r="G290" s="101"/>
      <c r="H290" s="101"/>
      <c r="I290" s="101"/>
      <c r="J290" s="101"/>
      <c r="K290" s="101"/>
      <c r="L290" s="164"/>
      <c r="M290" s="164"/>
      <c r="N290" s="164"/>
      <c r="O290" s="101"/>
      <c r="P290" s="101"/>
      <c r="Q290" s="101"/>
      <c r="R290" s="101"/>
      <c r="S290" s="101"/>
      <c r="T290" s="101"/>
      <c r="U290" s="101"/>
      <c r="V290" s="101"/>
      <c r="W290" s="101"/>
      <c r="X290" s="101"/>
      <c r="Y290" s="101"/>
      <c r="Z290" s="101"/>
    </row>
    <row r="291" spans="1:26" ht="32.25" customHeight="1" x14ac:dyDescent="0.3">
      <c r="A291" s="101"/>
      <c r="B291" s="101"/>
      <c r="C291" s="101"/>
      <c r="D291" s="101"/>
      <c r="E291" s="101"/>
      <c r="F291" s="101"/>
      <c r="G291" s="101"/>
      <c r="H291" s="101"/>
      <c r="I291" s="101"/>
      <c r="J291" s="101"/>
      <c r="K291" s="101"/>
      <c r="L291" s="164"/>
      <c r="M291" s="164"/>
      <c r="N291" s="164"/>
      <c r="O291" s="101"/>
      <c r="P291" s="101"/>
      <c r="Q291" s="101"/>
      <c r="R291" s="101"/>
      <c r="S291" s="101"/>
      <c r="T291" s="101"/>
      <c r="U291" s="101"/>
      <c r="V291" s="101"/>
      <c r="W291" s="101"/>
      <c r="X291" s="101"/>
      <c r="Y291" s="101"/>
      <c r="Z291" s="101"/>
    </row>
    <row r="292" spans="1:26" ht="32.25" customHeight="1" x14ac:dyDescent="0.3">
      <c r="A292" s="101"/>
      <c r="B292" s="101"/>
      <c r="C292" s="101"/>
      <c r="D292" s="101"/>
      <c r="E292" s="101"/>
      <c r="F292" s="101"/>
      <c r="G292" s="101"/>
      <c r="H292" s="101"/>
      <c r="I292" s="101"/>
      <c r="J292" s="101"/>
      <c r="K292" s="101"/>
      <c r="L292" s="164"/>
      <c r="M292" s="164"/>
      <c r="N292" s="164"/>
      <c r="O292" s="101"/>
      <c r="P292" s="101"/>
      <c r="Q292" s="101"/>
      <c r="R292" s="101"/>
      <c r="S292" s="101"/>
      <c r="T292" s="101"/>
      <c r="U292" s="101"/>
      <c r="V292" s="101"/>
      <c r="W292" s="101"/>
      <c r="X292" s="101"/>
      <c r="Y292" s="101"/>
      <c r="Z292" s="101"/>
    </row>
    <row r="293" spans="1:26" ht="32.25" customHeight="1" x14ac:dyDescent="0.3">
      <c r="A293" s="101"/>
      <c r="B293" s="101"/>
      <c r="C293" s="101"/>
      <c r="D293" s="101"/>
      <c r="E293" s="101"/>
      <c r="F293" s="101"/>
      <c r="G293" s="101"/>
      <c r="H293" s="101"/>
      <c r="I293" s="101"/>
      <c r="J293" s="101"/>
      <c r="K293" s="101"/>
      <c r="L293" s="164"/>
      <c r="M293" s="164"/>
      <c r="N293" s="164"/>
      <c r="O293" s="101"/>
      <c r="P293" s="101"/>
      <c r="Q293" s="101"/>
      <c r="R293" s="101"/>
      <c r="S293" s="101"/>
      <c r="T293" s="101"/>
      <c r="U293" s="101"/>
      <c r="V293" s="101"/>
      <c r="W293" s="101"/>
      <c r="X293" s="101"/>
      <c r="Y293" s="101"/>
      <c r="Z293" s="101"/>
    </row>
    <row r="294" spans="1:26" ht="32.25" customHeight="1" x14ac:dyDescent="0.3">
      <c r="A294" s="101"/>
      <c r="B294" s="101"/>
      <c r="C294" s="101"/>
      <c r="D294" s="101"/>
      <c r="E294" s="101"/>
      <c r="F294" s="101"/>
      <c r="G294" s="101"/>
      <c r="H294" s="101"/>
      <c r="I294" s="101"/>
      <c r="J294" s="101"/>
      <c r="K294" s="101"/>
      <c r="L294" s="164"/>
      <c r="M294" s="164"/>
      <c r="N294" s="164"/>
      <c r="O294" s="101"/>
      <c r="P294" s="101"/>
      <c r="Q294" s="101"/>
      <c r="R294" s="101"/>
      <c r="S294" s="101"/>
      <c r="T294" s="101"/>
      <c r="U294" s="101"/>
      <c r="V294" s="101"/>
      <c r="W294" s="101"/>
      <c r="X294" s="101"/>
      <c r="Y294" s="101"/>
      <c r="Z294" s="101"/>
    </row>
    <row r="295" spans="1:26" ht="32.25" customHeight="1" x14ac:dyDescent="0.3">
      <c r="A295" s="101"/>
      <c r="B295" s="101"/>
      <c r="C295" s="101"/>
      <c r="D295" s="101"/>
      <c r="E295" s="101"/>
      <c r="F295" s="101"/>
      <c r="G295" s="101"/>
      <c r="H295" s="101"/>
      <c r="I295" s="101"/>
      <c r="J295" s="101"/>
      <c r="K295" s="101"/>
      <c r="L295" s="164"/>
      <c r="M295" s="164"/>
      <c r="N295" s="164"/>
      <c r="O295" s="101"/>
      <c r="P295" s="101"/>
      <c r="Q295" s="101"/>
      <c r="R295" s="101"/>
      <c r="S295" s="101"/>
      <c r="T295" s="101"/>
      <c r="U295" s="101"/>
      <c r="V295" s="101"/>
      <c r="W295" s="101"/>
      <c r="X295" s="101"/>
      <c r="Y295" s="101"/>
      <c r="Z295" s="101"/>
    </row>
    <row r="296" spans="1:26" ht="32.25" customHeight="1" x14ac:dyDescent="0.3">
      <c r="A296" s="101"/>
      <c r="B296" s="101"/>
      <c r="C296" s="101"/>
      <c r="D296" s="101"/>
      <c r="E296" s="101"/>
      <c r="F296" s="101"/>
      <c r="G296" s="101"/>
      <c r="H296" s="101"/>
      <c r="I296" s="101"/>
      <c r="J296" s="101"/>
      <c r="K296" s="101"/>
      <c r="L296" s="164"/>
      <c r="M296" s="164"/>
      <c r="N296" s="164"/>
      <c r="O296" s="101"/>
      <c r="P296" s="101"/>
      <c r="Q296" s="101"/>
      <c r="R296" s="101"/>
      <c r="S296" s="101"/>
      <c r="T296" s="101"/>
      <c r="U296" s="101"/>
      <c r="V296" s="101"/>
      <c r="W296" s="101"/>
      <c r="X296" s="101"/>
      <c r="Y296" s="101"/>
      <c r="Z296" s="101"/>
    </row>
    <row r="297" spans="1:26" ht="32.25" customHeight="1" x14ac:dyDescent="0.3">
      <c r="A297" s="101"/>
      <c r="B297" s="101"/>
      <c r="C297" s="101"/>
      <c r="D297" s="101"/>
      <c r="E297" s="101"/>
      <c r="F297" s="101"/>
      <c r="G297" s="101"/>
      <c r="H297" s="101"/>
      <c r="I297" s="101"/>
      <c r="J297" s="101"/>
      <c r="K297" s="101"/>
      <c r="L297" s="164"/>
      <c r="M297" s="164"/>
      <c r="N297" s="164"/>
      <c r="O297" s="101"/>
      <c r="P297" s="101"/>
      <c r="Q297" s="101"/>
      <c r="R297" s="101"/>
      <c r="S297" s="101"/>
      <c r="T297" s="101"/>
      <c r="U297" s="101"/>
      <c r="V297" s="101"/>
      <c r="W297" s="101"/>
      <c r="X297" s="101"/>
      <c r="Y297" s="101"/>
      <c r="Z297" s="101"/>
    </row>
    <row r="298" spans="1:26" ht="32.25" customHeight="1" x14ac:dyDescent="0.3">
      <c r="A298" s="101"/>
      <c r="B298" s="101"/>
      <c r="C298" s="101"/>
      <c r="D298" s="101"/>
      <c r="E298" s="101"/>
      <c r="F298" s="101"/>
      <c r="G298" s="101"/>
      <c r="H298" s="101"/>
      <c r="I298" s="101"/>
      <c r="J298" s="101"/>
      <c r="K298" s="101"/>
      <c r="L298" s="164"/>
      <c r="M298" s="164"/>
      <c r="N298" s="164"/>
      <c r="O298" s="101"/>
      <c r="P298" s="101"/>
      <c r="Q298" s="101"/>
      <c r="R298" s="101"/>
      <c r="S298" s="101"/>
      <c r="T298" s="101"/>
      <c r="U298" s="101"/>
      <c r="V298" s="101"/>
      <c r="W298" s="101"/>
      <c r="X298" s="101"/>
      <c r="Y298" s="101"/>
      <c r="Z298" s="101"/>
    </row>
    <row r="299" spans="1:26" ht="32.25" customHeight="1" x14ac:dyDescent="0.3">
      <c r="A299" s="101"/>
      <c r="B299" s="101"/>
      <c r="C299" s="101"/>
      <c r="D299" s="101"/>
      <c r="E299" s="101"/>
      <c r="F299" s="101"/>
      <c r="G299" s="101"/>
      <c r="H299" s="101"/>
      <c r="I299" s="101"/>
      <c r="J299" s="101"/>
      <c r="K299" s="101"/>
      <c r="L299" s="164"/>
      <c r="M299" s="164"/>
      <c r="N299" s="164"/>
      <c r="O299" s="101"/>
      <c r="P299" s="101"/>
      <c r="Q299" s="101"/>
      <c r="R299" s="101"/>
      <c r="S299" s="101"/>
      <c r="T299" s="101"/>
      <c r="U299" s="101"/>
      <c r="V299" s="101"/>
      <c r="W299" s="101"/>
      <c r="X299" s="101"/>
      <c r="Y299" s="101"/>
      <c r="Z299" s="101"/>
    </row>
    <row r="300" spans="1:26" ht="32.25" customHeight="1" x14ac:dyDescent="0.3">
      <c r="A300" s="101"/>
      <c r="B300" s="101"/>
      <c r="C300" s="101"/>
      <c r="D300" s="101"/>
      <c r="E300" s="101"/>
      <c r="F300" s="101"/>
      <c r="G300" s="101"/>
      <c r="H300" s="101"/>
      <c r="I300" s="101"/>
      <c r="J300" s="101"/>
      <c r="K300" s="101"/>
      <c r="L300" s="164"/>
      <c r="M300" s="164"/>
      <c r="N300" s="164"/>
      <c r="O300" s="101"/>
      <c r="P300" s="101"/>
      <c r="Q300" s="101"/>
      <c r="R300" s="101"/>
      <c r="S300" s="101"/>
      <c r="T300" s="101"/>
      <c r="U300" s="101"/>
      <c r="V300" s="101"/>
      <c r="W300" s="101"/>
      <c r="X300" s="101"/>
      <c r="Y300" s="101"/>
      <c r="Z300" s="101"/>
    </row>
    <row r="301" spans="1:26" ht="32.25" customHeight="1" x14ac:dyDescent="0.3">
      <c r="A301" s="101"/>
      <c r="B301" s="101"/>
      <c r="C301" s="101"/>
      <c r="D301" s="101"/>
      <c r="E301" s="101"/>
      <c r="F301" s="101"/>
      <c r="G301" s="101"/>
      <c r="H301" s="101"/>
      <c r="I301" s="101"/>
      <c r="J301" s="101"/>
      <c r="K301" s="101"/>
      <c r="L301" s="164"/>
      <c r="M301" s="164"/>
      <c r="N301" s="164"/>
      <c r="O301" s="101"/>
      <c r="P301" s="101"/>
      <c r="Q301" s="101"/>
      <c r="R301" s="101"/>
      <c r="S301" s="101"/>
      <c r="T301" s="101"/>
      <c r="U301" s="101"/>
      <c r="V301" s="101"/>
      <c r="W301" s="101"/>
      <c r="X301" s="101"/>
      <c r="Y301" s="101"/>
      <c r="Z301" s="101"/>
    </row>
    <row r="302" spans="1:26" ht="32.25" customHeight="1" x14ac:dyDescent="0.3">
      <c r="A302" s="101"/>
      <c r="B302" s="101"/>
      <c r="C302" s="101"/>
      <c r="D302" s="101"/>
      <c r="E302" s="101"/>
      <c r="F302" s="101"/>
      <c r="G302" s="101"/>
      <c r="H302" s="101"/>
      <c r="I302" s="101"/>
      <c r="J302" s="101"/>
      <c r="K302" s="101"/>
      <c r="L302" s="164"/>
      <c r="M302" s="164"/>
      <c r="N302" s="164"/>
      <c r="O302" s="101"/>
      <c r="P302" s="101"/>
      <c r="Q302" s="101"/>
      <c r="R302" s="101"/>
      <c r="S302" s="101"/>
      <c r="T302" s="101"/>
      <c r="U302" s="101"/>
      <c r="V302" s="101"/>
      <c r="W302" s="101"/>
      <c r="X302" s="101"/>
      <c r="Y302" s="101"/>
      <c r="Z302" s="101"/>
    </row>
    <row r="303" spans="1:26" ht="32.25" customHeight="1" x14ac:dyDescent="0.3">
      <c r="A303" s="101"/>
      <c r="B303" s="101"/>
      <c r="C303" s="101"/>
      <c r="D303" s="101"/>
      <c r="E303" s="101"/>
      <c r="F303" s="101"/>
      <c r="G303" s="101"/>
      <c r="H303" s="101"/>
      <c r="I303" s="101"/>
      <c r="J303" s="101"/>
      <c r="K303" s="101"/>
      <c r="L303" s="164"/>
      <c r="M303" s="164"/>
      <c r="N303" s="164"/>
      <c r="O303" s="101"/>
      <c r="P303" s="101"/>
      <c r="Q303" s="101"/>
      <c r="R303" s="101"/>
      <c r="S303" s="101"/>
      <c r="T303" s="101"/>
      <c r="U303" s="101"/>
      <c r="V303" s="101"/>
      <c r="W303" s="101"/>
      <c r="X303" s="101"/>
      <c r="Y303" s="101"/>
      <c r="Z303" s="101"/>
    </row>
    <row r="304" spans="1:26" ht="32.25" customHeight="1" x14ac:dyDescent="0.3">
      <c r="A304" s="101"/>
      <c r="B304" s="101"/>
      <c r="C304" s="101"/>
      <c r="D304" s="101"/>
      <c r="E304" s="101"/>
      <c r="F304" s="101"/>
      <c r="G304" s="101"/>
      <c r="H304" s="101"/>
      <c r="I304" s="101"/>
      <c r="J304" s="101"/>
      <c r="K304" s="101"/>
      <c r="L304" s="164"/>
      <c r="M304" s="164"/>
      <c r="N304" s="164"/>
      <c r="O304" s="101"/>
      <c r="P304" s="101"/>
      <c r="Q304" s="101"/>
      <c r="R304" s="101"/>
      <c r="S304" s="101"/>
      <c r="T304" s="101"/>
      <c r="U304" s="101"/>
      <c r="V304" s="101"/>
      <c r="W304" s="101"/>
      <c r="X304" s="101"/>
      <c r="Y304" s="101"/>
      <c r="Z304" s="101"/>
    </row>
    <row r="305" spans="1:26" ht="32.25" customHeight="1" x14ac:dyDescent="0.3">
      <c r="A305" s="101"/>
      <c r="B305" s="101"/>
      <c r="C305" s="101"/>
      <c r="D305" s="101"/>
      <c r="E305" s="101"/>
      <c r="F305" s="101"/>
      <c r="G305" s="101"/>
      <c r="H305" s="101"/>
      <c r="I305" s="101"/>
      <c r="J305" s="101"/>
      <c r="K305" s="101"/>
      <c r="L305" s="164"/>
      <c r="M305" s="164"/>
      <c r="N305" s="164"/>
      <c r="O305" s="101"/>
      <c r="P305" s="101"/>
      <c r="Q305" s="101"/>
      <c r="R305" s="101"/>
      <c r="S305" s="101"/>
      <c r="T305" s="101"/>
      <c r="U305" s="101"/>
      <c r="V305" s="101"/>
      <c r="W305" s="101"/>
      <c r="X305" s="101"/>
      <c r="Y305" s="101"/>
      <c r="Z305" s="101"/>
    </row>
    <row r="306" spans="1:26" ht="32.25" customHeight="1" x14ac:dyDescent="0.3">
      <c r="A306" s="101"/>
      <c r="B306" s="101"/>
      <c r="C306" s="101"/>
      <c r="D306" s="101"/>
      <c r="E306" s="101"/>
      <c r="F306" s="101"/>
      <c r="G306" s="101"/>
      <c r="H306" s="101"/>
      <c r="I306" s="101"/>
      <c r="J306" s="101"/>
      <c r="K306" s="101"/>
      <c r="L306" s="164"/>
      <c r="M306" s="164"/>
      <c r="N306" s="164"/>
      <c r="O306" s="101"/>
      <c r="P306" s="101"/>
      <c r="Q306" s="101"/>
      <c r="R306" s="101"/>
      <c r="S306" s="101"/>
      <c r="T306" s="101"/>
      <c r="U306" s="101"/>
      <c r="V306" s="101"/>
      <c r="W306" s="101"/>
      <c r="X306" s="101"/>
      <c r="Y306" s="101"/>
      <c r="Z306" s="101"/>
    </row>
    <row r="307" spans="1:26" ht="32.25" customHeight="1" x14ac:dyDescent="0.3">
      <c r="A307" s="101"/>
      <c r="B307" s="101"/>
      <c r="C307" s="101"/>
      <c r="D307" s="101"/>
      <c r="E307" s="101"/>
      <c r="F307" s="101"/>
      <c r="G307" s="101"/>
      <c r="H307" s="101"/>
      <c r="I307" s="101"/>
      <c r="J307" s="101"/>
      <c r="K307" s="101"/>
      <c r="L307" s="164"/>
      <c r="M307" s="164"/>
      <c r="N307" s="164"/>
      <c r="O307" s="101"/>
      <c r="P307" s="101"/>
      <c r="Q307" s="101"/>
      <c r="R307" s="101"/>
      <c r="S307" s="101"/>
      <c r="T307" s="101"/>
      <c r="U307" s="101"/>
      <c r="V307" s="101"/>
      <c r="W307" s="101"/>
      <c r="X307" s="101"/>
      <c r="Y307" s="101"/>
      <c r="Z307" s="101"/>
    </row>
    <row r="308" spans="1:26" ht="32.25" customHeight="1" x14ac:dyDescent="0.3">
      <c r="A308" s="101"/>
      <c r="B308" s="101"/>
      <c r="C308" s="101"/>
      <c r="D308" s="101"/>
      <c r="E308" s="101"/>
      <c r="F308" s="101"/>
      <c r="G308" s="101"/>
      <c r="H308" s="101"/>
      <c r="I308" s="101"/>
      <c r="J308" s="101"/>
      <c r="K308" s="101"/>
      <c r="L308" s="164"/>
      <c r="M308" s="164"/>
      <c r="N308" s="164"/>
      <c r="O308" s="101"/>
      <c r="P308" s="101"/>
      <c r="Q308" s="101"/>
      <c r="R308" s="101"/>
      <c r="S308" s="101"/>
      <c r="T308" s="101"/>
      <c r="U308" s="101"/>
      <c r="V308" s="101"/>
      <c r="W308" s="101"/>
      <c r="X308" s="101"/>
      <c r="Y308" s="101"/>
      <c r="Z308" s="101"/>
    </row>
    <row r="309" spans="1:26" ht="32.25" customHeight="1" x14ac:dyDescent="0.3">
      <c r="A309" s="101"/>
      <c r="B309" s="101"/>
      <c r="C309" s="101"/>
      <c r="D309" s="101"/>
      <c r="E309" s="101"/>
      <c r="F309" s="101"/>
      <c r="G309" s="101"/>
      <c r="H309" s="101"/>
      <c r="I309" s="101"/>
      <c r="J309" s="101"/>
      <c r="K309" s="101"/>
      <c r="L309" s="164"/>
      <c r="M309" s="164"/>
      <c r="N309" s="164"/>
      <c r="O309" s="101"/>
      <c r="P309" s="101"/>
      <c r="Q309" s="101"/>
      <c r="R309" s="101"/>
      <c r="S309" s="101"/>
      <c r="T309" s="101"/>
      <c r="U309" s="101"/>
      <c r="V309" s="101"/>
      <c r="W309" s="101"/>
      <c r="X309" s="101"/>
      <c r="Y309" s="101"/>
      <c r="Z309" s="101"/>
    </row>
    <row r="310" spans="1:26" ht="32.25" customHeight="1" x14ac:dyDescent="0.3">
      <c r="A310" s="101"/>
      <c r="B310" s="101"/>
      <c r="C310" s="101"/>
      <c r="D310" s="101"/>
      <c r="E310" s="101"/>
      <c r="F310" s="101"/>
      <c r="G310" s="101"/>
      <c r="H310" s="101"/>
      <c r="I310" s="101"/>
      <c r="J310" s="101"/>
      <c r="K310" s="101"/>
      <c r="L310" s="164"/>
      <c r="M310" s="164"/>
      <c r="N310" s="164"/>
      <c r="O310" s="101"/>
      <c r="P310" s="101"/>
      <c r="Q310" s="101"/>
      <c r="R310" s="101"/>
      <c r="S310" s="101"/>
      <c r="T310" s="101"/>
      <c r="U310" s="101"/>
      <c r="V310" s="101"/>
      <c r="W310" s="101"/>
      <c r="X310" s="101"/>
      <c r="Y310" s="101"/>
      <c r="Z310" s="101"/>
    </row>
    <row r="311" spans="1:26" ht="32.25" customHeight="1" x14ac:dyDescent="0.3">
      <c r="A311" s="101"/>
      <c r="B311" s="101"/>
      <c r="C311" s="101"/>
      <c r="D311" s="101"/>
      <c r="E311" s="101"/>
      <c r="F311" s="101"/>
      <c r="G311" s="101"/>
      <c r="H311" s="101"/>
      <c r="I311" s="101"/>
      <c r="J311" s="101"/>
      <c r="K311" s="101"/>
      <c r="L311" s="164"/>
      <c r="M311" s="164"/>
      <c r="N311" s="164"/>
      <c r="O311" s="101"/>
      <c r="P311" s="101"/>
      <c r="Q311" s="101"/>
      <c r="R311" s="101"/>
      <c r="S311" s="101"/>
      <c r="T311" s="101"/>
      <c r="U311" s="101"/>
      <c r="V311" s="101"/>
      <c r="W311" s="101"/>
      <c r="X311" s="101"/>
      <c r="Y311" s="101"/>
      <c r="Z311" s="101"/>
    </row>
    <row r="312" spans="1:26" ht="32.25" customHeight="1" x14ac:dyDescent="0.3">
      <c r="A312" s="101"/>
      <c r="B312" s="101"/>
      <c r="C312" s="101"/>
      <c r="D312" s="101"/>
      <c r="E312" s="101"/>
      <c r="F312" s="101"/>
      <c r="G312" s="101"/>
      <c r="H312" s="101"/>
      <c r="I312" s="101"/>
      <c r="J312" s="101"/>
      <c r="K312" s="101"/>
      <c r="L312" s="164"/>
      <c r="M312" s="164"/>
      <c r="N312" s="164"/>
      <c r="O312" s="101"/>
      <c r="P312" s="101"/>
      <c r="Q312" s="101"/>
      <c r="R312" s="101"/>
      <c r="S312" s="101"/>
      <c r="T312" s="101"/>
      <c r="U312" s="101"/>
      <c r="V312" s="101"/>
      <c r="W312" s="101"/>
      <c r="X312" s="101"/>
      <c r="Y312" s="101"/>
      <c r="Z312" s="101"/>
    </row>
    <row r="313" spans="1:26" ht="32.25" customHeight="1" x14ac:dyDescent="0.3">
      <c r="A313" s="101"/>
      <c r="B313" s="101"/>
      <c r="C313" s="101"/>
      <c r="D313" s="101"/>
      <c r="E313" s="101"/>
      <c r="F313" s="101"/>
      <c r="G313" s="101"/>
      <c r="H313" s="101"/>
      <c r="I313" s="101"/>
      <c r="J313" s="101"/>
      <c r="K313" s="101"/>
      <c r="L313" s="164"/>
      <c r="M313" s="164"/>
      <c r="N313" s="164"/>
      <c r="O313" s="101"/>
      <c r="P313" s="101"/>
      <c r="Q313" s="101"/>
      <c r="R313" s="101"/>
      <c r="S313" s="101"/>
      <c r="T313" s="101"/>
      <c r="U313" s="101"/>
      <c r="V313" s="101"/>
      <c r="W313" s="101"/>
      <c r="X313" s="101"/>
      <c r="Y313" s="101"/>
      <c r="Z313" s="101"/>
    </row>
    <row r="314" spans="1:26" ht="32.25" customHeight="1" x14ac:dyDescent="0.3">
      <c r="A314" s="101"/>
      <c r="B314" s="101"/>
      <c r="C314" s="101"/>
      <c r="D314" s="101"/>
      <c r="E314" s="101"/>
      <c r="F314" s="101"/>
      <c r="G314" s="101"/>
      <c r="H314" s="101"/>
      <c r="I314" s="101"/>
      <c r="J314" s="101"/>
      <c r="K314" s="101"/>
      <c r="L314" s="164"/>
      <c r="M314" s="164"/>
      <c r="N314" s="164"/>
      <c r="O314" s="101"/>
      <c r="P314" s="101"/>
      <c r="Q314" s="101"/>
      <c r="R314" s="101"/>
      <c r="S314" s="101"/>
      <c r="T314" s="101"/>
      <c r="U314" s="101"/>
      <c r="V314" s="101"/>
      <c r="W314" s="101"/>
      <c r="X314" s="101"/>
      <c r="Y314" s="101"/>
      <c r="Z314" s="101"/>
    </row>
    <row r="315" spans="1:26" ht="32.25" customHeight="1" x14ac:dyDescent="0.3">
      <c r="A315" s="101"/>
      <c r="B315" s="101"/>
      <c r="C315" s="101"/>
      <c r="D315" s="101"/>
      <c r="E315" s="101"/>
      <c r="F315" s="101"/>
      <c r="G315" s="101"/>
      <c r="H315" s="101"/>
      <c r="I315" s="101"/>
      <c r="J315" s="101"/>
      <c r="K315" s="101"/>
      <c r="L315" s="164"/>
      <c r="M315" s="164"/>
      <c r="N315" s="164"/>
      <c r="O315" s="101"/>
      <c r="P315" s="101"/>
      <c r="Q315" s="101"/>
      <c r="R315" s="101"/>
      <c r="S315" s="101"/>
      <c r="T315" s="101"/>
      <c r="U315" s="101"/>
      <c r="V315" s="101"/>
      <c r="W315" s="101"/>
      <c r="X315" s="101"/>
      <c r="Y315" s="101"/>
      <c r="Z315" s="101"/>
    </row>
    <row r="316" spans="1:26" ht="32.25" customHeight="1" x14ac:dyDescent="0.3">
      <c r="A316" s="101"/>
      <c r="B316" s="101"/>
      <c r="C316" s="101"/>
      <c r="D316" s="101"/>
      <c r="E316" s="101"/>
      <c r="F316" s="101"/>
      <c r="G316" s="101"/>
      <c r="H316" s="101"/>
      <c r="I316" s="101"/>
      <c r="J316" s="101"/>
      <c r="K316" s="101"/>
      <c r="L316" s="164"/>
      <c r="M316" s="164"/>
      <c r="N316" s="164"/>
      <c r="O316" s="101"/>
      <c r="P316" s="101"/>
      <c r="Q316" s="101"/>
      <c r="R316" s="101"/>
      <c r="S316" s="101"/>
      <c r="T316" s="101"/>
      <c r="U316" s="101"/>
      <c r="V316" s="101"/>
      <c r="W316" s="101"/>
      <c r="X316" s="101"/>
      <c r="Y316" s="101"/>
      <c r="Z316" s="101"/>
    </row>
    <row r="317" spans="1:26" ht="32.25" customHeight="1" x14ac:dyDescent="0.3">
      <c r="A317" s="101"/>
      <c r="B317" s="101"/>
      <c r="C317" s="101"/>
      <c r="D317" s="101"/>
      <c r="E317" s="101"/>
      <c r="F317" s="101"/>
      <c r="G317" s="101"/>
      <c r="H317" s="101"/>
      <c r="I317" s="101"/>
      <c r="J317" s="101"/>
      <c r="K317" s="101"/>
      <c r="L317" s="164"/>
      <c r="M317" s="164"/>
      <c r="N317" s="164"/>
      <c r="O317" s="101"/>
      <c r="P317" s="101"/>
      <c r="Q317" s="101"/>
      <c r="R317" s="101"/>
      <c r="S317" s="101"/>
      <c r="T317" s="101"/>
      <c r="U317" s="101"/>
      <c r="V317" s="101"/>
      <c r="W317" s="101"/>
      <c r="X317" s="101"/>
      <c r="Y317" s="101"/>
      <c r="Z317" s="101"/>
    </row>
    <row r="318" spans="1:26" ht="32.25" customHeight="1" x14ac:dyDescent="0.3">
      <c r="A318" s="101"/>
      <c r="B318" s="101"/>
      <c r="C318" s="101"/>
      <c r="D318" s="101"/>
      <c r="E318" s="101"/>
      <c r="F318" s="101"/>
      <c r="G318" s="101"/>
      <c r="H318" s="101"/>
      <c r="I318" s="101"/>
      <c r="J318" s="101"/>
      <c r="K318" s="101"/>
      <c r="L318" s="164"/>
      <c r="M318" s="164"/>
      <c r="N318" s="164"/>
      <c r="O318" s="101"/>
      <c r="P318" s="101"/>
      <c r="Q318" s="101"/>
      <c r="R318" s="101"/>
      <c r="S318" s="101"/>
      <c r="T318" s="101"/>
      <c r="U318" s="101"/>
      <c r="V318" s="101"/>
      <c r="W318" s="101"/>
      <c r="X318" s="101"/>
      <c r="Y318" s="101"/>
      <c r="Z318" s="101"/>
    </row>
    <row r="319" spans="1:26" ht="32.25" customHeight="1" x14ac:dyDescent="0.3">
      <c r="A319" s="101"/>
      <c r="B319" s="101"/>
      <c r="C319" s="101"/>
      <c r="D319" s="101"/>
      <c r="E319" s="101"/>
      <c r="F319" s="101"/>
      <c r="G319" s="101"/>
      <c r="H319" s="101"/>
      <c r="I319" s="101"/>
      <c r="J319" s="101"/>
      <c r="K319" s="101"/>
      <c r="L319" s="164"/>
      <c r="M319" s="164"/>
      <c r="N319" s="164"/>
      <c r="O319" s="101"/>
      <c r="P319" s="101"/>
      <c r="Q319" s="101"/>
      <c r="R319" s="101"/>
      <c r="S319" s="101"/>
      <c r="T319" s="101"/>
      <c r="U319" s="101"/>
      <c r="V319" s="101"/>
      <c r="W319" s="101"/>
      <c r="X319" s="101"/>
      <c r="Y319" s="101"/>
      <c r="Z319" s="101"/>
    </row>
    <row r="320" spans="1:26" ht="32.25" customHeight="1" x14ac:dyDescent="0.3">
      <c r="A320" s="101"/>
      <c r="B320" s="101"/>
      <c r="C320" s="101"/>
      <c r="D320" s="101"/>
      <c r="E320" s="101"/>
      <c r="F320" s="101"/>
      <c r="G320" s="101"/>
      <c r="H320" s="101"/>
      <c r="I320" s="101"/>
      <c r="J320" s="101"/>
      <c r="K320" s="101"/>
      <c r="L320" s="164"/>
      <c r="M320" s="164"/>
      <c r="N320" s="164"/>
      <c r="O320" s="101"/>
      <c r="P320" s="101"/>
      <c r="Q320" s="101"/>
      <c r="R320" s="101"/>
      <c r="S320" s="101"/>
      <c r="T320" s="101"/>
      <c r="U320" s="101"/>
      <c r="V320" s="101"/>
      <c r="W320" s="101"/>
      <c r="X320" s="101"/>
      <c r="Y320" s="101"/>
      <c r="Z320" s="101"/>
    </row>
    <row r="321" spans="1:26" ht="32.25" customHeight="1" x14ac:dyDescent="0.3">
      <c r="A321" s="101"/>
      <c r="B321" s="101"/>
      <c r="C321" s="101"/>
      <c r="D321" s="101"/>
      <c r="E321" s="101"/>
      <c r="F321" s="101"/>
      <c r="G321" s="101"/>
      <c r="H321" s="101"/>
      <c r="I321" s="101"/>
      <c r="J321" s="101"/>
      <c r="K321" s="101"/>
      <c r="L321" s="164"/>
      <c r="M321" s="164"/>
      <c r="N321" s="164"/>
      <c r="O321" s="101"/>
      <c r="P321" s="101"/>
      <c r="Q321" s="101"/>
      <c r="R321" s="101"/>
      <c r="S321" s="101"/>
      <c r="T321" s="101"/>
      <c r="U321" s="101"/>
      <c r="V321" s="101"/>
      <c r="W321" s="101"/>
      <c r="X321" s="101"/>
      <c r="Y321" s="101"/>
      <c r="Z321" s="101"/>
    </row>
    <row r="322" spans="1:26" ht="32.25" customHeight="1" x14ac:dyDescent="0.3">
      <c r="A322" s="101"/>
      <c r="B322" s="101"/>
      <c r="C322" s="101"/>
      <c r="D322" s="101"/>
      <c r="E322" s="101"/>
      <c r="F322" s="101"/>
      <c r="G322" s="101"/>
      <c r="H322" s="101"/>
      <c r="I322" s="101"/>
      <c r="J322" s="101"/>
      <c r="K322" s="101"/>
      <c r="L322" s="164"/>
      <c r="M322" s="164"/>
      <c r="N322" s="164"/>
      <c r="O322" s="101"/>
      <c r="P322" s="101"/>
      <c r="Q322" s="101"/>
      <c r="R322" s="101"/>
      <c r="S322" s="101"/>
      <c r="T322" s="101"/>
      <c r="U322" s="101"/>
      <c r="V322" s="101"/>
      <c r="W322" s="101"/>
      <c r="X322" s="101"/>
      <c r="Y322" s="101"/>
      <c r="Z322" s="101"/>
    </row>
    <row r="323" spans="1:26" ht="32.25" customHeight="1" x14ac:dyDescent="0.3">
      <c r="A323" s="101"/>
      <c r="B323" s="101"/>
      <c r="C323" s="101"/>
      <c r="D323" s="101"/>
      <c r="E323" s="101"/>
      <c r="F323" s="101"/>
      <c r="G323" s="101"/>
      <c r="H323" s="101"/>
      <c r="I323" s="101"/>
      <c r="J323" s="101"/>
      <c r="K323" s="101"/>
      <c r="L323" s="164"/>
      <c r="M323" s="164"/>
      <c r="N323" s="164"/>
      <c r="O323" s="101"/>
      <c r="P323" s="101"/>
      <c r="Q323" s="101"/>
      <c r="R323" s="101"/>
      <c r="S323" s="101"/>
      <c r="T323" s="101"/>
      <c r="U323" s="101"/>
      <c r="V323" s="101"/>
      <c r="W323" s="101"/>
      <c r="X323" s="101"/>
      <c r="Y323" s="101"/>
      <c r="Z323" s="101"/>
    </row>
    <row r="324" spans="1:26" ht="32.25" customHeight="1" x14ac:dyDescent="0.3">
      <c r="A324" s="101"/>
      <c r="B324" s="101"/>
      <c r="C324" s="101"/>
      <c r="D324" s="101"/>
      <c r="E324" s="101"/>
      <c r="F324" s="101"/>
      <c r="G324" s="101"/>
      <c r="H324" s="101"/>
      <c r="I324" s="101"/>
      <c r="J324" s="101"/>
      <c r="K324" s="101"/>
      <c r="L324" s="164"/>
      <c r="M324" s="164"/>
      <c r="N324" s="164"/>
      <c r="O324" s="101"/>
      <c r="P324" s="101"/>
      <c r="Q324" s="101"/>
      <c r="R324" s="101"/>
      <c r="S324" s="101"/>
      <c r="T324" s="101"/>
      <c r="U324" s="101"/>
      <c r="V324" s="101"/>
      <c r="W324" s="101"/>
      <c r="X324" s="101"/>
      <c r="Y324" s="101"/>
      <c r="Z324" s="101"/>
    </row>
    <row r="325" spans="1:26" ht="32.25" customHeight="1" x14ac:dyDescent="0.3">
      <c r="A325" s="101"/>
      <c r="B325" s="101"/>
      <c r="C325" s="101"/>
      <c r="D325" s="101"/>
      <c r="E325" s="101"/>
      <c r="F325" s="101"/>
      <c r="G325" s="101"/>
      <c r="H325" s="101"/>
      <c r="I325" s="101"/>
      <c r="J325" s="101"/>
      <c r="K325" s="101"/>
      <c r="L325" s="164"/>
      <c r="M325" s="164"/>
      <c r="N325" s="164"/>
      <c r="O325" s="101"/>
      <c r="P325" s="101"/>
      <c r="Q325" s="101"/>
      <c r="R325" s="101"/>
      <c r="S325" s="101"/>
      <c r="T325" s="101"/>
      <c r="U325" s="101"/>
      <c r="V325" s="101"/>
      <c r="W325" s="101"/>
      <c r="X325" s="101"/>
      <c r="Y325" s="101"/>
      <c r="Z325" s="101"/>
    </row>
    <row r="326" spans="1:26" ht="32.25" customHeight="1" x14ac:dyDescent="0.3">
      <c r="A326" s="101"/>
      <c r="B326" s="101"/>
      <c r="C326" s="101"/>
      <c r="D326" s="101"/>
      <c r="E326" s="101"/>
      <c r="F326" s="101"/>
      <c r="G326" s="101"/>
      <c r="H326" s="101"/>
      <c r="I326" s="101"/>
      <c r="J326" s="101"/>
      <c r="K326" s="101"/>
      <c r="L326" s="164"/>
      <c r="M326" s="164"/>
      <c r="N326" s="164"/>
      <c r="O326" s="101"/>
      <c r="P326" s="101"/>
      <c r="Q326" s="101"/>
      <c r="R326" s="101"/>
      <c r="S326" s="101"/>
      <c r="T326" s="101"/>
      <c r="U326" s="101"/>
      <c r="V326" s="101"/>
      <c r="W326" s="101"/>
      <c r="X326" s="101"/>
      <c r="Y326" s="101"/>
      <c r="Z326" s="101"/>
    </row>
    <row r="327" spans="1:26" ht="32.25" customHeight="1" x14ac:dyDescent="0.3">
      <c r="A327" s="101"/>
      <c r="B327" s="101"/>
      <c r="C327" s="101"/>
      <c r="D327" s="101"/>
      <c r="E327" s="101"/>
      <c r="F327" s="101"/>
      <c r="G327" s="101"/>
      <c r="H327" s="101"/>
      <c r="I327" s="101"/>
      <c r="J327" s="101"/>
      <c r="K327" s="101"/>
      <c r="L327" s="164"/>
      <c r="M327" s="164"/>
      <c r="N327" s="164"/>
      <c r="O327" s="101"/>
      <c r="P327" s="101"/>
      <c r="Q327" s="101"/>
      <c r="R327" s="101"/>
      <c r="S327" s="101"/>
      <c r="T327" s="101"/>
      <c r="U327" s="101"/>
      <c r="V327" s="101"/>
      <c r="W327" s="101"/>
      <c r="X327" s="101"/>
      <c r="Y327" s="101"/>
      <c r="Z327" s="101"/>
    </row>
    <row r="328" spans="1:26" ht="32.25" customHeight="1" x14ac:dyDescent="0.3">
      <c r="A328" s="101"/>
      <c r="B328" s="101"/>
      <c r="C328" s="101"/>
      <c r="D328" s="101"/>
      <c r="E328" s="101"/>
      <c r="F328" s="101"/>
      <c r="G328" s="101"/>
      <c r="H328" s="101"/>
      <c r="I328" s="101"/>
      <c r="J328" s="101"/>
      <c r="K328" s="101"/>
      <c r="L328" s="164"/>
      <c r="M328" s="164"/>
      <c r="N328" s="164"/>
      <c r="O328" s="101"/>
      <c r="P328" s="101"/>
      <c r="Q328" s="101"/>
      <c r="R328" s="101"/>
      <c r="S328" s="101"/>
      <c r="T328" s="101"/>
      <c r="U328" s="101"/>
      <c r="V328" s="101"/>
      <c r="W328" s="101"/>
      <c r="X328" s="101"/>
      <c r="Y328" s="101"/>
      <c r="Z328" s="101"/>
    </row>
    <row r="329" spans="1:26" ht="32.25" customHeight="1" x14ac:dyDescent="0.3">
      <c r="A329" s="101"/>
      <c r="B329" s="101"/>
      <c r="C329" s="101"/>
      <c r="D329" s="101"/>
      <c r="E329" s="101"/>
      <c r="F329" s="101"/>
      <c r="G329" s="101"/>
      <c r="H329" s="101"/>
      <c r="I329" s="101"/>
      <c r="J329" s="101"/>
      <c r="K329" s="101"/>
      <c r="L329" s="164"/>
      <c r="M329" s="164"/>
      <c r="N329" s="164"/>
      <c r="O329" s="101"/>
      <c r="P329" s="101"/>
      <c r="Q329" s="101"/>
      <c r="R329" s="101"/>
      <c r="S329" s="101"/>
      <c r="T329" s="101"/>
      <c r="U329" s="101"/>
      <c r="V329" s="101"/>
      <c r="W329" s="101"/>
      <c r="X329" s="101"/>
      <c r="Y329" s="101"/>
      <c r="Z329" s="101"/>
    </row>
    <row r="330" spans="1:26" ht="15.75" customHeight="1" x14ac:dyDescent="0.2"/>
    <row r="331" spans="1:26" ht="15.75" customHeight="1" x14ac:dyDescent="0.2"/>
    <row r="332" spans="1:26" ht="15.75" customHeight="1" x14ac:dyDescent="0.2"/>
    <row r="333" spans="1:26" ht="15.75" customHeight="1" x14ac:dyDescent="0.2"/>
    <row r="334" spans="1:26" ht="15.75" customHeight="1" x14ac:dyDescent="0.2"/>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C1:C129"/>
  <mergeCells count="180">
    <mergeCell ref="N72:N79"/>
    <mergeCell ref="I72:I79"/>
    <mergeCell ref="G80:I81"/>
    <mergeCell ref="J80:J83"/>
    <mergeCell ref="K80:K83"/>
    <mergeCell ref="L80:L83"/>
    <mergeCell ref="M80:M83"/>
    <mergeCell ref="N80:N83"/>
    <mergeCell ref="I82:I83"/>
    <mergeCell ref="L56:L63"/>
    <mergeCell ref="M56:M63"/>
    <mergeCell ref="N56:N63"/>
    <mergeCell ref="E64:E71"/>
    <mergeCell ref="F64:F71"/>
    <mergeCell ref="E72:E79"/>
    <mergeCell ref="F72:F79"/>
    <mergeCell ref="E80:E83"/>
    <mergeCell ref="F80:F83"/>
    <mergeCell ref="K64:K71"/>
    <mergeCell ref="L64:L71"/>
    <mergeCell ref="M64:M71"/>
    <mergeCell ref="N64:N71"/>
    <mergeCell ref="E56:E63"/>
    <mergeCell ref="F56:F63"/>
    <mergeCell ref="I56:I63"/>
    <mergeCell ref="J56:J63"/>
    <mergeCell ref="K56:K63"/>
    <mergeCell ref="I64:I71"/>
    <mergeCell ref="J64:J71"/>
    <mergeCell ref="J72:J79"/>
    <mergeCell ref="K72:K79"/>
    <mergeCell ref="L72:L79"/>
    <mergeCell ref="M72:M79"/>
    <mergeCell ref="I122:I129"/>
    <mergeCell ref="J122:J129"/>
    <mergeCell ref="K122:K129"/>
    <mergeCell ref="L122:L129"/>
    <mergeCell ref="M122:M129"/>
    <mergeCell ref="N122:N129"/>
    <mergeCell ref="I108:I113"/>
    <mergeCell ref="I114:I121"/>
    <mergeCell ref="J114:J121"/>
    <mergeCell ref="K114:K121"/>
    <mergeCell ref="L114:L121"/>
    <mergeCell ref="M114:M121"/>
    <mergeCell ref="N114:N121"/>
    <mergeCell ref="J108:J113"/>
    <mergeCell ref="K108:K113"/>
    <mergeCell ref="L108:L113"/>
    <mergeCell ref="M108:M113"/>
    <mergeCell ref="I100:I107"/>
    <mergeCell ref="J100:J107"/>
    <mergeCell ref="K100:K107"/>
    <mergeCell ref="L100:L107"/>
    <mergeCell ref="M100:M107"/>
    <mergeCell ref="N100:N107"/>
    <mergeCell ref="N108:N113"/>
    <mergeCell ref="G82:G83"/>
    <mergeCell ref="H82:H83"/>
    <mergeCell ref="J84:J91"/>
    <mergeCell ref="K84:K91"/>
    <mergeCell ref="L84:L91"/>
    <mergeCell ref="M84:M91"/>
    <mergeCell ref="N84:N91"/>
    <mergeCell ref="I84:I91"/>
    <mergeCell ref="I92:I99"/>
    <mergeCell ref="J92:J99"/>
    <mergeCell ref="K92:K99"/>
    <mergeCell ref="L92:L99"/>
    <mergeCell ref="M92:M99"/>
    <mergeCell ref="N92:N99"/>
    <mergeCell ref="D114:D121"/>
    <mergeCell ref="E114:E121"/>
    <mergeCell ref="F114:F121"/>
    <mergeCell ref="D122:D129"/>
    <mergeCell ref="E122:E129"/>
    <mergeCell ref="F122:F129"/>
    <mergeCell ref="D92:D99"/>
    <mergeCell ref="E92:E99"/>
    <mergeCell ref="F92:F99"/>
    <mergeCell ref="D100:D107"/>
    <mergeCell ref="E100:E107"/>
    <mergeCell ref="F100:F107"/>
    <mergeCell ref="D108:D113"/>
    <mergeCell ref="D56:D63"/>
    <mergeCell ref="D64:D71"/>
    <mergeCell ref="B72:B79"/>
    <mergeCell ref="D72:D79"/>
    <mergeCell ref="B80:B83"/>
    <mergeCell ref="D80:D83"/>
    <mergeCell ref="D84:D91"/>
    <mergeCell ref="E108:E113"/>
    <mergeCell ref="F108:F113"/>
    <mergeCell ref="E84:E91"/>
    <mergeCell ref="F84:F91"/>
    <mergeCell ref="B56:B63"/>
    <mergeCell ref="B64:B71"/>
    <mergeCell ref="A38:A39"/>
    <mergeCell ref="B38:B45"/>
    <mergeCell ref="B46:B49"/>
    <mergeCell ref="B84:B91"/>
    <mergeCell ref="B92:B99"/>
    <mergeCell ref="B100:B107"/>
    <mergeCell ref="B108:B113"/>
    <mergeCell ref="B114:B121"/>
    <mergeCell ref="B122:B129"/>
    <mergeCell ref="L50:L55"/>
    <mergeCell ref="M50:M55"/>
    <mergeCell ref="N50:N55"/>
    <mergeCell ref="B50:B55"/>
    <mergeCell ref="D50:D55"/>
    <mergeCell ref="E50:E55"/>
    <mergeCell ref="F50:F55"/>
    <mergeCell ref="I50:I55"/>
    <mergeCell ref="J50:J55"/>
    <mergeCell ref="K50:K55"/>
    <mergeCell ref="B19:B26"/>
    <mergeCell ref="E19:E26"/>
    <mergeCell ref="F19:F26"/>
    <mergeCell ref="I19:I26"/>
    <mergeCell ref="B27:B31"/>
    <mergeCell ref="G48:G49"/>
    <mergeCell ref="H48:H49"/>
    <mergeCell ref="I38:I45"/>
    <mergeCell ref="G46:I47"/>
    <mergeCell ref="I48:I49"/>
    <mergeCell ref="D19:D26"/>
    <mergeCell ref="D27:D31"/>
    <mergeCell ref="B32:B37"/>
    <mergeCell ref="D32:D37"/>
    <mergeCell ref="E38:E45"/>
    <mergeCell ref="F38:F45"/>
    <mergeCell ref="J38:J45"/>
    <mergeCell ref="K38:K45"/>
    <mergeCell ref="L38:L45"/>
    <mergeCell ref="M38:M45"/>
    <mergeCell ref="N38:N45"/>
    <mergeCell ref="D38:D45"/>
    <mergeCell ref="D46:D49"/>
    <mergeCell ref="E46:E49"/>
    <mergeCell ref="F46:F49"/>
    <mergeCell ref="J46:J49"/>
    <mergeCell ref="K46:K49"/>
    <mergeCell ref="L46:L49"/>
    <mergeCell ref="M46:M49"/>
    <mergeCell ref="N46:N49"/>
    <mergeCell ref="L32:L37"/>
    <mergeCell ref="M32:M37"/>
    <mergeCell ref="N32:N37"/>
    <mergeCell ref="E27:E31"/>
    <mergeCell ref="F27:F31"/>
    <mergeCell ref="E32:E37"/>
    <mergeCell ref="F32:F37"/>
    <mergeCell ref="I32:I37"/>
    <mergeCell ref="J32:J37"/>
    <mergeCell ref="K32:K37"/>
    <mergeCell ref="J19:J26"/>
    <mergeCell ref="K19:K26"/>
    <mergeCell ref="L19:L26"/>
    <mergeCell ref="M19:M26"/>
    <mergeCell ref="N19:N26"/>
    <mergeCell ref="I27:I31"/>
    <mergeCell ref="J27:J31"/>
    <mergeCell ref="K27:K31"/>
    <mergeCell ref="L27:L31"/>
    <mergeCell ref="M27:M31"/>
    <mergeCell ref="N27:N31"/>
    <mergeCell ref="L15:L18"/>
    <mergeCell ref="M15:M18"/>
    <mergeCell ref="N15:N18"/>
    <mergeCell ref="B15:B18"/>
    <mergeCell ref="D15:D18"/>
    <mergeCell ref="E15:E18"/>
    <mergeCell ref="F15:F18"/>
    <mergeCell ref="G15:I16"/>
    <mergeCell ref="J15:J18"/>
    <mergeCell ref="K15:K18"/>
    <mergeCell ref="I17:I18"/>
    <mergeCell ref="G17:G18"/>
    <mergeCell ref="H17:H18"/>
  </mergeCells>
  <dataValidations count="1">
    <dataValidation type="list" allowBlank="1" showErrorMessage="1" sqref="F19 J19 F27 J27 F32 J32 F38 J38 F50 J50 F56 J56 F64 J64 F72 J72 F84 J84 F92 J92 F100 J100 F108 J108 F114 J114 F122 J122">
      <formula1>"1.0,2.0,3.0"</formula1>
    </dataValidation>
  </dataValidation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A1:Z1000"/>
  <sheetViews>
    <sheetView showGridLines="0" topLeftCell="A128" zoomScale="59" zoomScaleNormal="59" workbookViewId="0">
      <selection activeCell="C137" sqref="C137"/>
    </sheetView>
  </sheetViews>
  <sheetFormatPr baseColWidth="10" defaultColWidth="12.5703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51.5703125" customWidth="1"/>
    <col min="9" max="9" width="85.42578125" customWidth="1"/>
    <col min="10" max="10" width="7.42578125" customWidth="1"/>
    <col min="11" max="11" width="22.5703125" customWidth="1"/>
    <col min="12" max="12" width="4" customWidth="1"/>
    <col min="13" max="13" width="8.42578125" customWidth="1"/>
    <col min="14" max="14" width="9.5703125" customWidth="1"/>
    <col min="15" max="26" width="3.140625" customWidth="1"/>
  </cols>
  <sheetData>
    <row r="1" spans="1:26" ht="9.75" customHeight="1" x14ac:dyDescent="0.3">
      <c r="A1" s="101"/>
      <c r="B1" s="101"/>
      <c r="C1" s="101"/>
      <c r="D1" s="101"/>
      <c r="E1" s="101"/>
      <c r="F1" s="101"/>
      <c r="G1" s="101"/>
      <c r="H1" s="101"/>
      <c r="I1" s="101"/>
      <c r="J1" s="101"/>
      <c r="K1" s="101"/>
      <c r="L1" s="164"/>
      <c r="M1" s="164"/>
      <c r="N1" s="258"/>
      <c r="O1" s="101"/>
      <c r="P1" s="101"/>
      <c r="Q1" s="101"/>
      <c r="R1" s="101"/>
      <c r="S1" s="101"/>
      <c r="T1" s="101"/>
      <c r="U1" s="101"/>
      <c r="V1" s="101"/>
      <c r="W1" s="101"/>
      <c r="X1" s="101"/>
      <c r="Y1" s="101"/>
      <c r="Z1" s="101"/>
    </row>
    <row r="2" spans="1:26" ht="9.75" customHeight="1" x14ac:dyDescent="0.3">
      <c r="A2" s="101"/>
      <c r="B2" s="101"/>
      <c r="C2" s="101"/>
      <c r="D2" s="101"/>
      <c r="E2" s="101"/>
      <c r="F2" s="101"/>
      <c r="G2" s="101"/>
      <c r="H2" s="101"/>
      <c r="I2" s="101"/>
      <c r="J2" s="101"/>
      <c r="K2" s="101"/>
      <c r="L2" s="164"/>
      <c r="M2" s="164"/>
      <c r="N2" s="258"/>
      <c r="O2" s="101"/>
      <c r="P2" s="101"/>
      <c r="Q2" s="101"/>
      <c r="R2" s="101"/>
      <c r="S2" s="101"/>
      <c r="T2" s="101"/>
      <c r="U2" s="101"/>
      <c r="V2" s="101"/>
      <c r="W2" s="101"/>
      <c r="X2" s="101"/>
      <c r="Y2" s="101"/>
      <c r="Z2" s="101"/>
    </row>
    <row r="3" spans="1:26" ht="9.75" customHeight="1" x14ac:dyDescent="0.3">
      <c r="A3" s="101"/>
      <c r="B3" s="101"/>
      <c r="C3" s="101"/>
      <c r="D3" s="101"/>
      <c r="E3" s="101"/>
      <c r="F3" s="101"/>
      <c r="G3" s="101"/>
      <c r="H3" s="101"/>
      <c r="I3" s="101"/>
      <c r="J3" s="101"/>
      <c r="K3" s="101"/>
      <c r="L3" s="164"/>
      <c r="M3" s="164"/>
      <c r="N3" s="258"/>
      <c r="O3" s="101"/>
      <c r="P3" s="101"/>
      <c r="Q3" s="101"/>
      <c r="R3" s="101"/>
      <c r="S3" s="101"/>
      <c r="T3" s="101"/>
      <c r="U3" s="101"/>
      <c r="V3" s="101"/>
      <c r="W3" s="101"/>
      <c r="X3" s="101"/>
      <c r="Y3" s="101"/>
      <c r="Z3" s="101"/>
    </row>
    <row r="4" spans="1:26" ht="9.75" customHeight="1" x14ac:dyDescent="0.3">
      <c r="A4" s="101"/>
      <c r="B4" s="101"/>
      <c r="C4" s="101"/>
      <c r="D4" s="101"/>
      <c r="E4" s="101"/>
      <c r="F4" s="101"/>
      <c r="G4" s="101"/>
      <c r="H4" s="101"/>
      <c r="I4" s="101"/>
      <c r="J4" s="101"/>
      <c r="K4" s="101"/>
      <c r="L4" s="164"/>
      <c r="M4" s="164"/>
      <c r="N4" s="258"/>
      <c r="O4" s="101"/>
      <c r="P4" s="101"/>
      <c r="Q4" s="101"/>
      <c r="R4" s="101"/>
      <c r="S4" s="101"/>
      <c r="T4" s="101"/>
      <c r="U4" s="101"/>
      <c r="V4" s="101"/>
      <c r="W4" s="101"/>
      <c r="X4" s="101"/>
      <c r="Y4" s="101"/>
      <c r="Z4" s="101"/>
    </row>
    <row r="5" spans="1:26" ht="9.75" customHeight="1" x14ac:dyDescent="0.3">
      <c r="A5" s="101"/>
      <c r="B5" s="101"/>
      <c r="C5" s="101"/>
      <c r="D5" s="101"/>
      <c r="E5" s="101"/>
      <c r="F5" s="101"/>
      <c r="G5" s="101"/>
      <c r="H5" s="101"/>
      <c r="I5" s="101"/>
      <c r="J5" s="101"/>
      <c r="K5" s="101"/>
      <c r="L5" s="164"/>
      <c r="M5" s="164"/>
      <c r="N5" s="258"/>
      <c r="O5" s="101"/>
      <c r="P5" s="101"/>
      <c r="Q5" s="101"/>
      <c r="R5" s="101"/>
      <c r="S5" s="101"/>
      <c r="T5" s="101"/>
      <c r="U5" s="101"/>
      <c r="V5" s="101"/>
      <c r="W5" s="101"/>
      <c r="X5" s="101"/>
      <c r="Y5" s="101"/>
      <c r="Z5" s="101"/>
    </row>
    <row r="6" spans="1:26" ht="9.75" customHeight="1" x14ac:dyDescent="0.3">
      <c r="A6" s="101"/>
      <c r="B6" s="101"/>
      <c r="C6" s="101"/>
      <c r="D6" s="101"/>
      <c r="E6" s="101"/>
      <c r="F6" s="101"/>
      <c r="G6" s="101"/>
      <c r="H6" s="101"/>
      <c r="I6" s="101"/>
      <c r="J6" s="101"/>
      <c r="K6" s="101"/>
      <c r="L6" s="164"/>
      <c r="M6" s="164"/>
      <c r="N6" s="258"/>
      <c r="O6" s="101"/>
      <c r="P6" s="101"/>
      <c r="Q6" s="101"/>
      <c r="R6" s="101"/>
      <c r="S6" s="101"/>
      <c r="T6" s="101"/>
      <c r="U6" s="101"/>
      <c r="V6" s="101"/>
      <c r="W6" s="101"/>
      <c r="X6" s="101"/>
      <c r="Y6" s="101"/>
      <c r="Z6" s="101"/>
    </row>
    <row r="7" spans="1:26" ht="9.75" customHeight="1" x14ac:dyDescent="0.3">
      <c r="A7" s="101"/>
      <c r="B7" s="101"/>
      <c r="C7" s="101"/>
      <c r="D7" s="101"/>
      <c r="E7" s="101"/>
      <c r="F7" s="101"/>
      <c r="G7" s="101"/>
      <c r="H7" s="101"/>
      <c r="I7" s="101"/>
      <c r="J7" s="101"/>
      <c r="K7" s="101"/>
      <c r="L7" s="164"/>
      <c r="M7" s="164"/>
      <c r="N7" s="258"/>
      <c r="O7" s="101"/>
      <c r="P7" s="101"/>
      <c r="Q7" s="101"/>
      <c r="R7" s="101"/>
      <c r="S7" s="101"/>
      <c r="T7" s="101"/>
      <c r="U7" s="101"/>
      <c r="V7" s="101"/>
      <c r="W7" s="101"/>
      <c r="X7" s="101"/>
      <c r="Y7" s="101"/>
      <c r="Z7" s="101"/>
    </row>
    <row r="8" spans="1:26" ht="9.75" customHeight="1" x14ac:dyDescent="0.3">
      <c r="A8" s="101"/>
      <c r="B8" s="101"/>
      <c r="C8" s="101"/>
      <c r="D8" s="101"/>
      <c r="E8" s="101"/>
      <c r="F8" s="101"/>
      <c r="G8" s="101"/>
      <c r="H8" s="101"/>
      <c r="I8" s="101"/>
      <c r="J8" s="101"/>
      <c r="K8" s="101"/>
      <c r="L8" s="164"/>
      <c r="M8" s="164"/>
      <c r="N8" s="258"/>
      <c r="O8" s="101"/>
      <c r="P8" s="101"/>
      <c r="Q8" s="101"/>
      <c r="R8" s="101"/>
      <c r="S8" s="101"/>
      <c r="T8" s="101"/>
      <c r="U8" s="101"/>
      <c r="V8" s="101"/>
      <c r="W8" s="101"/>
      <c r="X8" s="101"/>
      <c r="Y8" s="101"/>
      <c r="Z8" s="101"/>
    </row>
    <row r="9" spans="1:26" ht="9.75" customHeight="1" x14ac:dyDescent="0.3">
      <c r="A9" s="101"/>
      <c r="B9" s="101"/>
      <c r="C9" s="101"/>
      <c r="D9" s="101"/>
      <c r="E9" s="101"/>
      <c r="F9" s="101"/>
      <c r="G9" s="101"/>
      <c r="H9" s="101"/>
      <c r="I9" s="101"/>
      <c r="J9" s="101"/>
      <c r="K9" s="101"/>
      <c r="L9" s="164"/>
      <c r="M9" s="164"/>
      <c r="N9" s="258"/>
      <c r="O9" s="101"/>
      <c r="P9" s="101"/>
      <c r="Q9" s="101"/>
      <c r="R9" s="101"/>
      <c r="S9" s="101"/>
      <c r="T9" s="101"/>
      <c r="U9" s="101"/>
      <c r="V9" s="101"/>
      <c r="W9" s="101"/>
      <c r="X9" s="101"/>
      <c r="Y9" s="101"/>
      <c r="Z9" s="101"/>
    </row>
    <row r="10" spans="1:26" ht="31.5" customHeight="1" x14ac:dyDescent="0.3">
      <c r="A10" s="101"/>
      <c r="B10" s="101"/>
      <c r="C10" s="101"/>
      <c r="D10" s="101"/>
      <c r="E10" s="101"/>
      <c r="F10" s="101"/>
      <c r="G10" s="101"/>
      <c r="H10" s="101"/>
      <c r="I10" s="101"/>
      <c r="J10" s="101"/>
      <c r="K10" s="101"/>
      <c r="L10" s="164"/>
      <c r="M10" s="164"/>
      <c r="N10" s="258"/>
      <c r="O10" s="101"/>
      <c r="P10" s="101"/>
      <c r="Q10" s="101"/>
      <c r="R10" s="101"/>
      <c r="S10" s="101"/>
      <c r="T10" s="101"/>
      <c r="U10" s="101"/>
      <c r="V10" s="101"/>
      <c r="W10" s="101"/>
      <c r="X10" s="101"/>
      <c r="Y10" s="101"/>
      <c r="Z10" s="101"/>
    </row>
    <row r="11" spans="1:26" ht="24.75" customHeight="1" x14ac:dyDescent="0.3">
      <c r="A11" s="101"/>
      <c r="B11" s="101"/>
      <c r="C11" s="101"/>
      <c r="D11" s="101"/>
      <c r="E11" s="101"/>
      <c r="F11" s="101"/>
      <c r="G11" s="101"/>
      <c r="H11" s="101"/>
      <c r="I11" s="101"/>
      <c r="J11" s="101"/>
      <c r="K11" s="101"/>
      <c r="L11" s="164"/>
      <c r="M11" s="164"/>
      <c r="N11" s="258"/>
      <c r="O11" s="101"/>
      <c r="P11" s="101"/>
      <c r="Q11" s="101"/>
      <c r="R11" s="101"/>
      <c r="S11" s="101"/>
      <c r="T11" s="101"/>
      <c r="U11" s="101"/>
      <c r="V11" s="101"/>
      <c r="W11" s="101"/>
      <c r="X11" s="101"/>
      <c r="Y11" s="101"/>
      <c r="Z11" s="101"/>
    </row>
    <row r="12" spans="1:26" ht="20.25" customHeight="1" x14ac:dyDescent="0.3">
      <c r="A12" s="101"/>
      <c r="B12" s="101"/>
      <c r="C12" s="101"/>
      <c r="D12" s="101"/>
      <c r="E12" s="101"/>
      <c r="F12" s="101"/>
      <c r="G12" s="101"/>
      <c r="H12" s="101"/>
      <c r="I12" s="101"/>
      <c r="J12" s="101"/>
      <c r="K12" s="101"/>
      <c r="L12" s="164"/>
      <c r="M12" s="164"/>
      <c r="N12" s="258"/>
      <c r="O12" s="101"/>
      <c r="P12" s="101"/>
      <c r="Q12" s="101"/>
      <c r="R12" s="101"/>
      <c r="S12" s="101"/>
      <c r="T12" s="101"/>
      <c r="U12" s="101"/>
      <c r="V12" s="101"/>
      <c r="W12" s="101"/>
      <c r="X12" s="101"/>
      <c r="Y12" s="101"/>
      <c r="Z12" s="101"/>
    </row>
    <row r="13" spans="1:26" ht="9.75" customHeight="1" x14ac:dyDescent="0.3">
      <c r="A13" s="101"/>
      <c r="B13" s="101"/>
      <c r="C13" s="101"/>
      <c r="D13" s="101"/>
      <c r="E13" s="101"/>
      <c r="F13" s="101"/>
      <c r="G13" s="101"/>
      <c r="H13" s="101"/>
      <c r="I13" s="101"/>
      <c r="J13" s="101"/>
      <c r="K13" s="101"/>
      <c r="L13" s="164"/>
      <c r="M13" s="164"/>
      <c r="N13" s="258"/>
      <c r="O13" s="101"/>
      <c r="P13" s="101"/>
      <c r="Q13" s="101"/>
      <c r="R13" s="101"/>
      <c r="S13" s="101"/>
      <c r="T13" s="101"/>
      <c r="U13" s="101"/>
      <c r="V13" s="101"/>
      <c r="W13" s="101"/>
      <c r="X13" s="101"/>
      <c r="Y13" s="101"/>
      <c r="Z13" s="101"/>
    </row>
    <row r="14" spans="1:26" ht="19.5" customHeight="1" x14ac:dyDescent="0.3">
      <c r="A14" s="101"/>
      <c r="B14" s="101"/>
      <c r="C14" s="833" t="s">
        <v>403</v>
      </c>
      <c r="D14" s="477"/>
      <c r="E14" s="477"/>
      <c r="F14" s="477"/>
      <c r="G14" s="477"/>
      <c r="H14" s="477"/>
      <c r="I14" s="477"/>
      <c r="J14" s="477"/>
      <c r="K14" s="461"/>
      <c r="L14" s="164"/>
      <c r="M14" s="164"/>
      <c r="N14" s="258"/>
      <c r="O14" s="101"/>
      <c r="P14" s="101"/>
      <c r="Q14" s="101"/>
      <c r="R14" s="101"/>
      <c r="S14" s="101"/>
      <c r="T14" s="101"/>
      <c r="U14" s="101"/>
      <c r="V14" s="101"/>
      <c r="W14" s="101"/>
      <c r="X14" s="101"/>
      <c r="Y14" s="101"/>
      <c r="Z14" s="101"/>
    </row>
    <row r="15" spans="1:26" ht="33" customHeight="1" x14ac:dyDescent="0.3">
      <c r="A15" s="101"/>
      <c r="B15" s="101"/>
      <c r="C15" s="712" t="s">
        <v>404</v>
      </c>
      <c r="D15" s="477"/>
      <c r="E15" s="477"/>
      <c r="F15" s="477"/>
      <c r="G15" s="477"/>
      <c r="H15" s="477"/>
      <c r="I15" s="477"/>
      <c r="J15" s="477"/>
      <c r="K15" s="461"/>
      <c r="L15" s="164"/>
      <c r="M15" s="164"/>
      <c r="N15" s="258"/>
      <c r="O15" s="101"/>
      <c r="P15" s="101"/>
      <c r="Q15" s="101"/>
      <c r="R15" s="101"/>
      <c r="S15" s="101"/>
      <c r="T15" s="101"/>
      <c r="U15" s="101"/>
      <c r="V15" s="101"/>
      <c r="W15" s="101"/>
      <c r="X15" s="101"/>
      <c r="Y15" s="101"/>
      <c r="Z15" s="101"/>
    </row>
    <row r="16" spans="1:26" ht="9.75" customHeight="1" x14ac:dyDescent="0.3">
      <c r="A16" s="101"/>
      <c r="B16" s="101"/>
      <c r="C16" s="106"/>
      <c r="D16" s="106"/>
      <c r="E16" s="101"/>
      <c r="F16" s="107"/>
      <c r="G16" s="101"/>
      <c r="H16" s="101"/>
      <c r="I16" s="101"/>
      <c r="J16" s="101"/>
      <c r="K16" s="101"/>
      <c r="L16" s="164"/>
      <c r="M16" s="164"/>
      <c r="N16" s="258"/>
      <c r="O16" s="101"/>
      <c r="P16" s="101"/>
      <c r="Q16" s="101"/>
      <c r="R16" s="101"/>
      <c r="S16" s="101"/>
      <c r="T16" s="101"/>
      <c r="U16" s="101"/>
      <c r="V16" s="101"/>
      <c r="W16" s="101"/>
      <c r="X16" s="101"/>
      <c r="Y16" s="101"/>
      <c r="Z16" s="101"/>
    </row>
    <row r="17" spans="1:26" ht="36.75" customHeight="1" x14ac:dyDescent="0.3">
      <c r="A17" s="101"/>
      <c r="B17" s="834" t="s">
        <v>147</v>
      </c>
      <c r="C17" s="835" t="s">
        <v>405</v>
      </c>
      <c r="D17" s="836" t="s">
        <v>8</v>
      </c>
      <c r="E17" s="836" t="s">
        <v>406</v>
      </c>
      <c r="F17" s="837" t="s">
        <v>407</v>
      </c>
      <c r="G17" s="838" t="s">
        <v>152</v>
      </c>
      <c r="H17" s="839"/>
      <c r="I17" s="840"/>
      <c r="J17" s="837" t="s">
        <v>408</v>
      </c>
      <c r="K17" s="842" t="s">
        <v>177</v>
      </c>
      <c r="L17" s="540"/>
      <c r="M17" s="540"/>
      <c r="N17" s="843"/>
      <c r="O17" s="101"/>
      <c r="P17" s="101"/>
      <c r="Q17" s="101"/>
      <c r="R17" s="101"/>
      <c r="S17" s="101"/>
      <c r="T17" s="101"/>
      <c r="U17" s="101"/>
      <c r="V17" s="101"/>
      <c r="W17" s="101"/>
      <c r="X17" s="101"/>
      <c r="Y17" s="101"/>
      <c r="Z17" s="101"/>
    </row>
    <row r="18" spans="1:26" ht="29.25" customHeight="1" x14ac:dyDescent="0.3">
      <c r="A18" s="101"/>
      <c r="B18" s="780"/>
      <c r="C18" s="780"/>
      <c r="D18" s="780"/>
      <c r="E18" s="780"/>
      <c r="F18" s="780"/>
      <c r="G18" s="841" t="s">
        <v>13</v>
      </c>
      <c r="H18" s="836" t="s">
        <v>15</v>
      </c>
      <c r="I18" s="836" t="s">
        <v>409</v>
      </c>
      <c r="J18" s="780"/>
      <c r="K18" s="792"/>
      <c r="L18" s="427"/>
      <c r="M18" s="427"/>
      <c r="N18" s="427"/>
      <c r="O18" s="101"/>
      <c r="P18" s="101"/>
      <c r="Q18" s="101"/>
      <c r="R18" s="101"/>
      <c r="S18" s="101"/>
      <c r="T18" s="101"/>
      <c r="U18" s="101"/>
      <c r="V18" s="101"/>
      <c r="W18" s="101"/>
      <c r="X18" s="101"/>
      <c r="Y18" s="101"/>
      <c r="Z18" s="101"/>
    </row>
    <row r="19" spans="1:26" ht="103.5" customHeight="1" x14ac:dyDescent="0.3">
      <c r="A19" s="101"/>
      <c r="B19" s="781"/>
      <c r="C19" s="781"/>
      <c r="D19" s="781"/>
      <c r="E19" s="783"/>
      <c r="F19" s="781"/>
      <c r="G19" s="781"/>
      <c r="H19" s="781"/>
      <c r="I19" s="781"/>
      <c r="J19" s="781"/>
      <c r="K19" s="793"/>
      <c r="L19" s="427"/>
      <c r="M19" s="427"/>
      <c r="N19" s="427"/>
      <c r="O19" s="101"/>
      <c r="P19" s="101"/>
      <c r="Q19" s="101"/>
      <c r="R19" s="101"/>
      <c r="S19" s="101"/>
      <c r="T19" s="101"/>
      <c r="U19" s="101"/>
      <c r="V19" s="101"/>
      <c r="W19" s="101"/>
      <c r="X19" s="101"/>
      <c r="Y19" s="101"/>
      <c r="Z19" s="101"/>
    </row>
    <row r="20" spans="1:26" ht="181.5" customHeight="1" x14ac:dyDescent="0.3">
      <c r="A20" s="101"/>
      <c r="B20" s="511" t="str">
        <f>+LEFT(C20,4)</f>
        <v>16.1</v>
      </c>
      <c r="C20" s="845" t="s">
        <v>410</v>
      </c>
      <c r="D20" s="604" t="s">
        <v>411</v>
      </c>
      <c r="E20" s="605" t="s">
        <v>412</v>
      </c>
      <c r="F20" s="606">
        <v>3</v>
      </c>
      <c r="G20" s="126">
        <v>1</v>
      </c>
      <c r="H20" s="159" t="s">
        <v>238</v>
      </c>
      <c r="I20" s="523" t="s">
        <v>413</v>
      </c>
      <c r="J20" s="608">
        <v>3</v>
      </c>
      <c r="K20" s="672"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506">
        <f>+IF(K20="",312,IF(K20="Deficiencia de control mayor (diseño y ejecución)",320,IF(K20="Deficiencia de control (diseño o ejecución)",340,IF(K20="Oportunidad de mejora",360,380))))</f>
        <v>380</v>
      </c>
      <c r="M20" s="505">
        <v>5.8745000000000003</v>
      </c>
      <c r="N20" s="844">
        <f>+L20+M20</f>
        <v>385.87450000000001</v>
      </c>
      <c r="O20" s="101"/>
      <c r="P20" s="101"/>
      <c r="Q20" s="101"/>
      <c r="R20" s="101"/>
      <c r="S20" s="101"/>
      <c r="T20" s="101"/>
      <c r="U20" s="101"/>
      <c r="V20" s="101"/>
      <c r="W20" s="101"/>
      <c r="X20" s="101"/>
      <c r="Y20" s="101"/>
      <c r="Z20" s="101"/>
    </row>
    <row r="21" spans="1:26" ht="22.5" customHeight="1" x14ac:dyDescent="0.3">
      <c r="A21" s="101"/>
      <c r="B21" s="512"/>
      <c r="C21" s="512"/>
      <c r="D21" s="515"/>
      <c r="E21" s="515"/>
      <c r="F21" s="515"/>
      <c r="G21" s="128">
        <v>2</v>
      </c>
      <c r="H21" s="259"/>
      <c r="I21" s="427"/>
      <c r="J21" s="609"/>
      <c r="K21" s="593"/>
      <c r="L21" s="507"/>
      <c r="M21" s="427"/>
      <c r="N21" s="427"/>
      <c r="O21" s="101"/>
      <c r="P21" s="101"/>
      <c r="Q21" s="101"/>
      <c r="R21" s="101"/>
      <c r="S21" s="101"/>
      <c r="T21" s="101"/>
      <c r="U21" s="101"/>
      <c r="V21" s="101"/>
      <c r="W21" s="101"/>
      <c r="X21" s="101"/>
      <c r="Y21" s="101"/>
      <c r="Z21" s="101"/>
    </row>
    <row r="22" spans="1:26" ht="22.5" customHeight="1" x14ac:dyDescent="0.3">
      <c r="A22" s="101"/>
      <c r="B22" s="512"/>
      <c r="C22" s="512"/>
      <c r="D22" s="515"/>
      <c r="E22" s="515"/>
      <c r="F22" s="515"/>
      <c r="G22" s="128">
        <v>3</v>
      </c>
      <c r="H22" s="128"/>
      <c r="I22" s="427"/>
      <c r="J22" s="609"/>
      <c r="K22" s="593"/>
      <c r="L22" s="507"/>
      <c r="M22" s="427"/>
      <c r="N22" s="427"/>
      <c r="O22" s="101"/>
      <c r="P22" s="101"/>
      <c r="Q22" s="101"/>
      <c r="R22" s="101"/>
      <c r="S22" s="101"/>
      <c r="T22" s="101"/>
      <c r="U22" s="101"/>
      <c r="V22" s="101"/>
      <c r="W22" s="101"/>
      <c r="X22" s="101"/>
      <c r="Y22" s="101"/>
      <c r="Z22" s="101"/>
    </row>
    <row r="23" spans="1:26" ht="22.5" customHeight="1" x14ac:dyDescent="0.3">
      <c r="A23" s="101"/>
      <c r="B23" s="512"/>
      <c r="C23" s="512"/>
      <c r="D23" s="515"/>
      <c r="E23" s="515"/>
      <c r="F23" s="515"/>
      <c r="G23" s="128">
        <v>4</v>
      </c>
      <c r="H23" s="128"/>
      <c r="I23" s="427"/>
      <c r="J23" s="609"/>
      <c r="K23" s="593"/>
      <c r="L23" s="507"/>
      <c r="M23" s="427"/>
      <c r="N23" s="427"/>
      <c r="O23" s="101"/>
      <c r="P23" s="101"/>
      <c r="Q23" s="101"/>
      <c r="R23" s="101"/>
      <c r="S23" s="101"/>
      <c r="T23" s="101"/>
      <c r="U23" s="101"/>
      <c r="V23" s="101"/>
      <c r="W23" s="101"/>
      <c r="X23" s="101"/>
      <c r="Y23" s="101"/>
      <c r="Z23" s="101"/>
    </row>
    <row r="24" spans="1:26" ht="22.5" customHeight="1" x14ac:dyDescent="0.3">
      <c r="A24" s="101"/>
      <c r="B24" s="512"/>
      <c r="C24" s="512"/>
      <c r="D24" s="515"/>
      <c r="E24" s="515"/>
      <c r="F24" s="515"/>
      <c r="G24" s="128">
        <v>5</v>
      </c>
      <c r="H24" s="128"/>
      <c r="I24" s="427"/>
      <c r="J24" s="609"/>
      <c r="K24" s="593"/>
      <c r="L24" s="507"/>
      <c r="M24" s="427"/>
      <c r="N24" s="427"/>
      <c r="O24" s="101"/>
      <c r="P24" s="101"/>
      <c r="Q24" s="101"/>
      <c r="R24" s="101"/>
      <c r="S24" s="101"/>
      <c r="T24" s="101"/>
      <c r="U24" s="101"/>
      <c r="V24" s="101"/>
      <c r="W24" s="101"/>
      <c r="X24" s="101"/>
      <c r="Y24" s="101"/>
      <c r="Z24" s="101"/>
    </row>
    <row r="25" spans="1:26" ht="22.5" customHeight="1" x14ac:dyDescent="0.3">
      <c r="A25" s="101"/>
      <c r="B25" s="512"/>
      <c r="C25" s="512"/>
      <c r="D25" s="515"/>
      <c r="E25" s="515"/>
      <c r="F25" s="515"/>
      <c r="G25" s="128">
        <v>6</v>
      </c>
      <c r="H25" s="128"/>
      <c r="I25" s="427"/>
      <c r="J25" s="609"/>
      <c r="K25" s="593"/>
      <c r="L25" s="507"/>
      <c r="M25" s="427"/>
      <c r="N25" s="427"/>
      <c r="O25" s="101"/>
      <c r="P25" s="101"/>
      <c r="Q25" s="101"/>
      <c r="R25" s="101"/>
      <c r="S25" s="101"/>
      <c r="T25" s="101"/>
      <c r="U25" s="101"/>
      <c r="V25" s="101"/>
      <c r="W25" s="101"/>
      <c r="X25" s="101"/>
      <c r="Y25" s="101"/>
      <c r="Z25" s="101"/>
    </row>
    <row r="26" spans="1:26" ht="22.5" customHeight="1" x14ac:dyDescent="0.3">
      <c r="A26" s="101"/>
      <c r="B26" s="512"/>
      <c r="C26" s="512"/>
      <c r="D26" s="515"/>
      <c r="E26" s="515"/>
      <c r="F26" s="515"/>
      <c r="G26" s="128">
        <v>7</v>
      </c>
      <c r="H26" s="128"/>
      <c r="I26" s="427"/>
      <c r="J26" s="609"/>
      <c r="K26" s="593"/>
      <c r="L26" s="507"/>
      <c r="M26" s="427"/>
      <c r="N26" s="427"/>
      <c r="O26" s="101"/>
      <c r="P26" s="101"/>
      <c r="Q26" s="101"/>
      <c r="R26" s="101"/>
      <c r="S26" s="101"/>
      <c r="T26" s="101"/>
      <c r="U26" s="101"/>
      <c r="V26" s="101"/>
      <c r="W26" s="101"/>
      <c r="X26" s="101"/>
      <c r="Y26" s="101"/>
      <c r="Z26" s="101"/>
    </row>
    <row r="27" spans="1:26" ht="16.5" customHeight="1" x14ac:dyDescent="0.3">
      <c r="A27" s="101"/>
      <c r="B27" s="494"/>
      <c r="C27" s="494"/>
      <c r="D27" s="499"/>
      <c r="E27" s="499"/>
      <c r="F27" s="499"/>
      <c r="G27" s="132">
        <v>8</v>
      </c>
      <c r="H27" s="132"/>
      <c r="I27" s="427"/>
      <c r="J27" s="610"/>
      <c r="K27" s="594"/>
      <c r="L27" s="508"/>
      <c r="M27" s="427"/>
      <c r="N27" s="427"/>
      <c r="O27" s="101"/>
      <c r="P27" s="101"/>
      <c r="Q27" s="101"/>
      <c r="R27" s="101"/>
      <c r="S27" s="101"/>
      <c r="T27" s="101"/>
      <c r="U27" s="101"/>
      <c r="V27" s="101"/>
      <c r="W27" s="101"/>
      <c r="X27" s="101"/>
      <c r="Y27" s="101"/>
      <c r="Z27" s="101"/>
    </row>
    <row r="28" spans="1:26" ht="193.5" customHeight="1" x14ac:dyDescent="0.3">
      <c r="A28" s="101"/>
      <c r="B28" s="511" t="str">
        <f>+LEFT(C28,4)</f>
        <v>16.2</v>
      </c>
      <c r="C28" s="511" t="s">
        <v>414</v>
      </c>
      <c r="D28" s="604" t="s">
        <v>411</v>
      </c>
      <c r="E28" s="605" t="s">
        <v>412</v>
      </c>
      <c r="F28" s="606">
        <v>3</v>
      </c>
      <c r="G28" s="126">
        <v>1</v>
      </c>
      <c r="H28" s="134" t="s">
        <v>365</v>
      </c>
      <c r="I28" s="846" t="s">
        <v>415</v>
      </c>
      <c r="J28" s="773">
        <v>3</v>
      </c>
      <c r="K28" s="672"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506">
        <f>+IF(K28="",312,IF(K28="Deficiencia de control mayor (diseño y ejecución)",320,IF(K28="Deficiencia de control (diseño o ejecución)",340,IF(K28="Oportunidad de mejora",360,380))))</f>
        <v>380</v>
      </c>
      <c r="M28" s="505">
        <v>5.9653999999999998</v>
      </c>
      <c r="N28" s="844">
        <f>+L28+M28</f>
        <v>385.96539999999999</v>
      </c>
      <c r="O28" s="101"/>
      <c r="P28" s="101"/>
      <c r="Q28" s="101"/>
      <c r="R28" s="101"/>
      <c r="S28" s="101"/>
      <c r="T28" s="101"/>
      <c r="U28" s="101"/>
      <c r="V28" s="101"/>
      <c r="W28" s="101"/>
      <c r="X28" s="101"/>
      <c r="Y28" s="101"/>
      <c r="Z28" s="101"/>
    </row>
    <row r="29" spans="1:26" ht="22.5" customHeight="1" x14ac:dyDescent="0.3">
      <c r="A29" s="101"/>
      <c r="B29" s="512"/>
      <c r="C29" s="512"/>
      <c r="D29" s="515"/>
      <c r="E29" s="515"/>
      <c r="F29" s="515"/>
      <c r="G29" s="128">
        <v>2</v>
      </c>
      <c r="H29" s="260"/>
      <c r="I29" s="488"/>
      <c r="J29" s="427"/>
      <c r="K29" s="593"/>
      <c r="L29" s="507"/>
      <c r="M29" s="427"/>
      <c r="N29" s="427"/>
      <c r="O29" s="101"/>
      <c r="P29" s="101"/>
      <c r="Q29" s="101"/>
      <c r="R29" s="101"/>
      <c r="S29" s="101"/>
      <c r="T29" s="101"/>
      <c r="U29" s="101"/>
      <c r="V29" s="101"/>
      <c r="W29" s="101"/>
      <c r="X29" s="101"/>
      <c r="Y29" s="101"/>
      <c r="Z29" s="101"/>
    </row>
    <row r="30" spans="1:26" ht="22.5" customHeight="1" x14ac:dyDescent="0.3">
      <c r="A30" s="101"/>
      <c r="B30" s="512"/>
      <c r="C30" s="512"/>
      <c r="D30" s="515"/>
      <c r="E30" s="515"/>
      <c r="F30" s="515"/>
      <c r="G30" s="128">
        <v>3</v>
      </c>
      <c r="H30" s="260"/>
      <c r="I30" s="488"/>
      <c r="J30" s="427"/>
      <c r="K30" s="593"/>
      <c r="L30" s="507"/>
      <c r="M30" s="427"/>
      <c r="N30" s="427"/>
      <c r="O30" s="101"/>
      <c r="P30" s="101"/>
      <c r="Q30" s="101"/>
      <c r="R30" s="101"/>
      <c r="S30" s="101"/>
      <c r="T30" s="101"/>
      <c r="U30" s="101"/>
      <c r="V30" s="101"/>
      <c r="W30" s="101"/>
      <c r="X30" s="101"/>
      <c r="Y30" s="101"/>
      <c r="Z30" s="101"/>
    </row>
    <row r="31" spans="1:26" ht="22.5" customHeight="1" x14ac:dyDescent="0.3">
      <c r="A31" s="101"/>
      <c r="B31" s="512"/>
      <c r="C31" s="512"/>
      <c r="D31" s="515"/>
      <c r="E31" s="515"/>
      <c r="F31" s="515"/>
      <c r="G31" s="128">
        <v>4</v>
      </c>
      <c r="H31" s="260"/>
      <c r="I31" s="488"/>
      <c r="J31" s="427"/>
      <c r="K31" s="593"/>
      <c r="L31" s="507"/>
      <c r="M31" s="427"/>
      <c r="N31" s="427"/>
      <c r="O31" s="101"/>
      <c r="P31" s="101"/>
      <c r="Q31" s="101"/>
      <c r="R31" s="101"/>
      <c r="S31" s="101"/>
      <c r="T31" s="101"/>
      <c r="U31" s="101"/>
      <c r="V31" s="101"/>
      <c r="W31" s="101"/>
      <c r="X31" s="101"/>
      <c r="Y31" s="101"/>
      <c r="Z31" s="101"/>
    </row>
    <row r="32" spans="1:26" ht="22.5" customHeight="1" x14ac:dyDescent="0.3">
      <c r="A32" s="101"/>
      <c r="B32" s="512"/>
      <c r="C32" s="512"/>
      <c r="D32" s="515"/>
      <c r="E32" s="515"/>
      <c r="F32" s="515"/>
      <c r="G32" s="128">
        <v>5</v>
      </c>
      <c r="H32" s="260"/>
      <c r="I32" s="489"/>
      <c r="J32" s="427"/>
      <c r="K32" s="593"/>
      <c r="L32" s="507"/>
      <c r="M32" s="427"/>
      <c r="N32" s="427"/>
      <c r="O32" s="101"/>
      <c r="P32" s="101"/>
      <c r="Q32" s="101"/>
      <c r="R32" s="101"/>
      <c r="S32" s="101"/>
      <c r="T32" s="101"/>
      <c r="U32" s="101"/>
      <c r="V32" s="101"/>
      <c r="W32" s="101"/>
      <c r="X32" s="101"/>
      <c r="Y32" s="101"/>
      <c r="Z32" s="101"/>
    </row>
    <row r="33" spans="1:26" ht="22.5" customHeight="1" x14ac:dyDescent="0.3">
      <c r="A33" s="101"/>
      <c r="B33" s="512"/>
      <c r="C33" s="512"/>
      <c r="D33" s="515"/>
      <c r="E33" s="515"/>
      <c r="F33" s="515"/>
      <c r="G33" s="128">
        <v>6</v>
      </c>
      <c r="H33" s="128"/>
      <c r="I33" s="191"/>
      <c r="J33" s="427"/>
      <c r="K33" s="593"/>
      <c r="L33" s="507"/>
      <c r="M33" s="427"/>
      <c r="N33" s="427"/>
      <c r="O33" s="101"/>
      <c r="P33" s="101"/>
      <c r="Q33" s="101"/>
      <c r="R33" s="101"/>
      <c r="S33" s="101"/>
      <c r="T33" s="101"/>
      <c r="U33" s="101"/>
      <c r="V33" s="101"/>
      <c r="W33" s="101"/>
      <c r="X33" s="101"/>
      <c r="Y33" s="101"/>
      <c r="Z33" s="101"/>
    </row>
    <row r="34" spans="1:26" ht="22.5" customHeight="1" x14ac:dyDescent="0.3">
      <c r="A34" s="101"/>
      <c r="B34" s="512"/>
      <c r="C34" s="512"/>
      <c r="D34" s="515"/>
      <c r="E34" s="515"/>
      <c r="F34" s="515"/>
      <c r="G34" s="128">
        <v>7</v>
      </c>
      <c r="H34" s="128"/>
      <c r="I34" s="191"/>
      <c r="J34" s="427"/>
      <c r="K34" s="593"/>
      <c r="L34" s="507"/>
      <c r="M34" s="427"/>
      <c r="N34" s="427"/>
      <c r="O34" s="101"/>
      <c r="P34" s="101"/>
      <c r="Q34" s="101"/>
      <c r="R34" s="101"/>
      <c r="S34" s="101"/>
      <c r="T34" s="101"/>
      <c r="U34" s="101"/>
      <c r="V34" s="101"/>
      <c r="W34" s="101"/>
      <c r="X34" s="101"/>
      <c r="Y34" s="101"/>
      <c r="Z34" s="101"/>
    </row>
    <row r="35" spans="1:26" ht="22.5" customHeight="1" x14ac:dyDescent="0.3">
      <c r="A35" s="101"/>
      <c r="B35" s="494"/>
      <c r="C35" s="494"/>
      <c r="D35" s="499"/>
      <c r="E35" s="499"/>
      <c r="F35" s="499"/>
      <c r="G35" s="132">
        <v>8</v>
      </c>
      <c r="H35" s="132"/>
      <c r="I35" s="261"/>
      <c r="J35" s="747"/>
      <c r="K35" s="594"/>
      <c r="L35" s="508"/>
      <c r="M35" s="427"/>
      <c r="N35" s="427"/>
      <c r="O35" s="101"/>
      <c r="P35" s="101"/>
      <c r="Q35" s="101"/>
      <c r="R35" s="101"/>
      <c r="S35" s="101"/>
      <c r="T35" s="101"/>
      <c r="U35" s="101"/>
      <c r="V35" s="101"/>
      <c r="W35" s="101"/>
      <c r="X35" s="101"/>
      <c r="Y35" s="101"/>
      <c r="Z35" s="101"/>
    </row>
    <row r="36" spans="1:26" ht="171" customHeight="1" x14ac:dyDescent="0.3">
      <c r="A36" s="101"/>
      <c r="B36" s="511" t="str">
        <f>+LEFT(C36,4)</f>
        <v>16.3</v>
      </c>
      <c r="C36" s="511" t="s">
        <v>416</v>
      </c>
      <c r="D36" s="604" t="s">
        <v>417</v>
      </c>
      <c r="E36" s="605" t="s">
        <v>296</v>
      </c>
      <c r="F36" s="606">
        <v>3</v>
      </c>
      <c r="G36" s="126">
        <v>1</v>
      </c>
      <c r="H36" s="159" t="s">
        <v>418</v>
      </c>
      <c r="I36" s="554" t="s">
        <v>614</v>
      </c>
      <c r="J36" s="608">
        <v>3</v>
      </c>
      <c r="K36" s="672"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506">
        <f>+IF(K36="",312,IF(K36="Deficiencia de control mayor (diseño y ejecución)",320,IF(K36="Deficiencia de control (diseño o ejecución)",340,IF(K36="Oportunidad de mejora",360,380))))</f>
        <v>380</v>
      </c>
      <c r="M36" s="505">
        <v>6.0122999999999998</v>
      </c>
      <c r="N36" s="844">
        <f>+L36+M36</f>
        <v>386.01229999999998</v>
      </c>
      <c r="O36" s="101"/>
      <c r="P36" s="101"/>
      <c r="Q36" s="101"/>
      <c r="R36" s="101"/>
      <c r="S36" s="101"/>
      <c r="T36" s="101"/>
      <c r="U36" s="101"/>
      <c r="V36" s="101"/>
      <c r="W36" s="101"/>
      <c r="X36" s="101"/>
      <c r="Y36" s="101"/>
      <c r="Z36" s="101"/>
    </row>
    <row r="37" spans="1:26" ht="22.5" customHeight="1" x14ac:dyDescent="0.3">
      <c r="A37" s="101"/>
      <c r="B37" s="512"/>
      <c r="C37" s="512"/>
      <c r="D37" s="515"/>
      <c r="E37" s="515"/>
      <c r="F37" s="515"/>
      <c r="G37" s="128">
        <v>2</v>
      </c>
      <c r="H37" s="128"/>
      <c r="I37" s="555"/>
      <c r="J37" s="609"/>
      <c r="K37" s="593"/>
      <c r="L37" s="507"/>
      <c r="M37" s="427"/>
      <c r="N37" s="427"/>
      <c r="O37" s="101"/>
      <c r="P37" s="101"/>
      <c r="Q37" s="101"/>
      <c r="R37" s="101"/>
      <c r="S37" s="101"/>
      <c r="T37" s="101"/>
      <c r="U37" s="101"/>
      <c r="V37" s="101"/>
      <c r="W37" s="101"/>
      <c r="X37" s="101"/>
      <c r="Y37" s="101"/>
      <c r="Z37" s="101"/>
    </row>
    <row r="38" spans="1:26" ht="22.5" customHeight="1" x14ac:dyDescent="0.3">
      <c r="A38" s="101"/>
      <c r="B38" s="512"/>
      <c r="C38" s="512"/>
      <c r="D38" s="515"/>
      <c r="E38" s="515"/>
      <c r="F38" s="515"/>
      <c r="G38" s="128">
        <v>3</v>
      </c>
      <c r="H38" s="128"/>
      <c r="I38" s="555"/>
      <c r="J38" s="609"/>
      <c r="K38" s="593"/>
      <c r="L38" s="507"/>
      <c r="M38" s="427"/>
      <c r="N38" s="427"/>
      <c r="O38" s="101"/>
      <c r="P38" s="101"/>
      <c r="Q38" s="101"/>
      <c r="R38" s="101"/>
      <c r="S38" s="101"/>
      <c r="T38" s="101"/>
      <c r="U38" s="101"/>
      <c r="V38" s="101"/>
      <c r="W38" s="101"/>
      <c r="X38" s="101"/>
      <c r="Y38" s="101"/>
      <c r="Z38" s="101"/>
    </row>
    <row r="39" spans="1:26" ht="22.5" customHeight="1" x14ac:dyDescent="0.3">
      <c r="A39" s="101"/>
      <c r="B39" s="512"/>
      <c r="C39" s="512"/>
      <c r="D39" s="515"/>
      <c r="E39" s="515"/>
      <c r="F39" s="515"/>
      <c r="G39" s="128">
        <v>4</v>
      </c>
      <c r="H39" s="128"/>
      <c r="I39" s="555"/>
      <c r="J39" s="609"/>
      <c r="K39" s="593"/>
      <c r="L39" s="507"/>
      <c r="M39" s="427"/>
      <c r="N39" s="427"/>
      <c r="O39" s="101"/>
      <c r="P39" s="101"/>
      <c r="Q39" s="101"/>
      <c r="R39" s="101"/>
      <c r="S39" s="101"/>
      <c r="T39" s="101"/>
      <c r="U39" s="101"/>
      <c r="V39" s="101"/>
      <c r="W39" s="101"/>
      <c r="X39" s="101"/>
      <c r="Y39" s="101"/>
      <c r="Z39" s="101"/>
    </row>
    <row r="40" spans="1:26" ht="22.5" customHeight="1" x14ac:dyDescent="0.3">
      <c r="A40" s="101"/>
      <c r="B40" s="512"/>
      <c r="C40" s="512"/>
      <c r="D40" s="515"/>
      <c r="E40" s="515"/>
      <c r="F40" s="515"/>
      <c r="G40" s="128">
        <v>5</v>
      </c>
      <c r="H40" s="128"/>
      <c r="I40" s="555"/>
      <c r="J40" s="609"/>
      <c r="K40" s="593"/>
      <c r="L40" s="507"/>
      <c r="M40" s="427"/>
      <c r="N40" s="427"/>
      <c r="O40" s="101"/>
      <c r="P40" s="101"/>
      <c r="Q40" s="101"/>
      <c r="R40" s="101"/>
      <c r="S40" s="101"/>
      <c r="T40" s="101"/>
      <c r="U40" s="101"/>
      <c r="V40" s="101"/>
      <c r="W40" s="101"/>
      <c r="X40" s="101"/>
      <c r="Y40" s="101"/>
      <c r="Z40" s="101"/>
    </row>
    <row r="41" spans="1:26" ht="22.5" customHeight="1" x14ac:dyDescent="0.3">
      <c r="A41" s="101"/>
      <c r="B41" s="512"/>
      <c r="C41" s="512"/>
      <c r="D41" s="515"/>
      <c r="E41" s="515"/>
      <c r="F41" s="515"/>
      <c r="G41" s="128">
        <v>6</v>
      </c>
      <c r="H41" s="128"/>
      <c r="I41" s="555"/>
      <c r="J41" s="609"/>
      <c r="K41" s="593"/>
      <c r="L41" s="507"/>
      <c r="M41" s="427"/>
      <c r="N41" s="427"/>
      <c r="O41" s="101"/>
      <c r="P41" s="101"/>
      <c r="Q41" s="101"/>
      <c r="R41" s="101"/>
      <c r="S41" s="101"/>
      <c r="T41" s="101"/>
      <c r="U41" s="101"/>
      <c r="V41" s="101"/>
      <c r="W41" s="101"/>
      <c r="X41" s="101"/>
      <c r="Y41" s="101"/>
      <c r="Z41" s="101"/>
    </row>
    <row r="42" spans="1:26" ht="22.5" customHeight="1" x14ac:dyDescent="0.3">
      <c r="A42" s="101"/>
      <c r="B42" s="512"/>
      <c r="C42" s="512"/>
      <c r="D42" s="515"/>
      <c r="E42" s="515"/>
      <c r="F42" s="515"/>
      <c r="G42" s="128">
        <v>7</v>
      </c>
      <c r="H42" s="128"/>
      <c r="I42" s="555"/>
      <c r="J42" s="609"/>
      <c r="K42" s="593"/>
      <c r="L42" s="507"/>
      <c r="M42" s="427"/>
      <c r="N42" s="427"/>
      <c r="O42" s="101"/>
      <c r="P42" s="101"/>
      <c r="Q42" s="101"/>
      <c r="R42" s="101"/>
      <c r="S42" s="101"/>
      <c r="T42" s="101"/>
      <c r="U42" s="101"/>
      <c r="V42" s="101"/>
      <c r="W42" s="101"/>
      <c r="X42" s="101"/>
      <c r="Y42" s="101"/>
      <c r="Z42" s="101"/>
    </row>
    <row r="43" spans="1:26" ht="22.5" customHeight="1" thickBot="1" x14ac:dyDescent="0.35">
      <c r="A43" s="101"/>
      <c r="B43" s="494"/>
      <c r="C43" s="494"/>
      <c r="D43" s="499"/>
      <c r="E43" s="499"/>
      <c r="F43" s="499"/>
      <c r="G43" s="132">
        <v>8</v>
      </c>
      <c r="H43" s="132"/>
      <c r="I43" s="555"/>
      <c r="J43" s="610"/>
      <c r="K43" s="594"/>
      <c r="L43" s="508"/>
      <c r="M43" s="427"/>
      <c r="N43" s="427"/>
      <c r="O43" s="101"/>
      <c r="P43" s="101"/>
      <c r="Q43" s="101"/>
      <c r="R43" s="101"/>
      <c r="S43" s="101"/>
      <c r="T43" s="101"/>
      <c r="U43" s="101"/>
      <c r="V43" s="101"/>
      <c r="W43" s="101"/>
      <c r="X43" s="101"/>
      <c r="Y43" s="101"/>
      <c r="Z43" s="101"/>
    </row>
    <row r="44" spans="1:26" ht="180" customHeight="1" x14ac:dyDescent="0.3">
      <c r="A44" s="101"/>
      <c r="B44" s="511" t="str">
        <f>+LEFT(C44,4)</f>
        <v>16.4</v>
      </c>
      <c r="C44" s="657" t="s">
        <v>419</v>
      </c>
      <c r="D44" s="650" t="s">
        <v>420</v>
      </c>
      <c r="E44" s="652"/>
      <c r="F44" s="606" t="s">
        <v>169</v>
      </c>
      <c r="G44" s="136">
        <v>1</v>
      </c>
      <c r="H44" s="382" t="s">
        <v>181</v>
      </c>
      <c r="I44" s="694" t="s">
        <v>421</v>
      </c>
      <c r="J44" s="608">
        <v>3</v>
      </c>
      <c r="K44" s="672"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506">
        <f>+IF(K44="",312,IF(K44="Deficiencia de control mayor (diseño y ejecución)",320,IF(K44="Deficiencia de control (diseño o ejecución)",340,IF(K44="Oportunidad de mejora",360,380))))</f>
        <v>380</v>
      </c>
      <c r="M44" s="505">
        <v>6.1235999999999997</v>
      </c>
      <c r="N44" s="844">
        <f>+L44+M44</f>
        <v>386.12360000000001</v>
      </c>
      <c r="O44" s="101"/>
      <c r="P44" s="101"/>
      <c r="Q44" s="101"/>
      <c r="R44" s="101"/>
      <c r="S44" s="101"/>
      <c r="T44" s="101"/>
      <c r="U44" s="101"/>
      <c r="V44" s="101"/>
      <c r="W44" s="101"/>
      <c r="X44" s="101"/>
      <c r="Y44" s="101"/>
      <c r="Z44" s="101"/>
    </row>
    <row r="45" spans="1:26" ht="191.25" customHeight="1" x14ac:dyDescent="0.3">
      <c r="A45" s="101"/>
      <c r="B45" s="512"/>
      <c r="C45" s="512"/>
      <c r="D45" s="515"/>
      <c r="E45" s="515"/>
      <c r="F45" s="515"/>
      <c r="G45" s="111">
        <v>2</v>
      </c>
      <c r="H45" s="399" t="s">
        <v>317</v>
      </c>
      <c r="I45" s="600"/>
      <c r="J45" s="609"/>
      <c r="K45" s="593"/>
      <c r="L45" s="507"/>
      <c r="M45" s="427"/>
      <c r="N45" s="427"/>
      <c r="O45" s="101"/>
      <c r="P45" s="101"/>
      <c r="Q45" s="101"/>
      <c r="R45" s="101"/>
      <c r="S45" s="101"/>
      <c r="T45" s="101"/>
      <c r="U45" s="101"/>
      <c r="V45" s="101"/>
      <c r="W45" s="101"/>
      <c r="X45" s="101"/>
      <c r="Y45" s="101"/>
      <c r="Z45" s="101"/>
    </row>
    <row r="46" spans="1:26" ht="30" customHeight="1" x14ac:dyDescent="0.3">
      <c r="A46" s="101"/>
      <c r="B46" s="512"/>
      <c r="C46" s="512"/>
      <c r="D46" s="515"/>
      <c r="E46" s="515"/>
      <c r="F46" s="515"/>
      <c r="G46" s="112">
        <v>3</v>
      </c>
      <c r="H46" s="398"/>
      <c r="I46" s="488"/>
      <c r="J46" s="609"/>
      <c r="K46" s="593"/>
      <c r="L46" s="507"/>
      <c r="M46" s="427"/>
      <c r="N46" s="427"/>
      <c r="O46" s="101"/>
      <c r="P46" s="101"/>
      <c r="Q46" s="101"/>
      <c r="R46" s="101"/>
      <c r="S46" s="101"/>
      <c r="T46" s="101"/>
      <c r="U46" s="101"/>
      <c r="V46" s="101"/>
      <c r="W46" s="101"/>
      <c r="X46" s="101"/>
      <c r="Y46" s="101"/>
      <c r="Z46" s="101"/>
    </row>
    <row r="47" spans="1:26" ht="22.5" customHeight="1" x14ac:dyDescent="0.3">
      <c r="A47" s="101"/>
      <c r="B47" s="512"/>
      <c r="C47" s="512"/>
      <c r="D47" s="515"/>
      <c r="E47" s="515"/>
      <c r="F47" s="515"/>
      <c r="G47" s="112">
        <v>4</v>
      </c>
      <c r="H47" s="112"/>
      <c r="I47" s="488"/>
      <c r="J47" s="609"/>
      <c r="K47" s="593"/>
      <c r="L47" s="507"/>
      <c r="M47" s="427"/>
      <c r="N47" s="427"/>
      <c r="O47" s="101"/>
      <c r="P47" s="101"/>
      <c r="Q47" s="101"/>
      <c r="R47" s="101"/>
      <c r="S47" s="101"/>
      <c r="T47" s="101"/>
      <c r="U47" s="101"/>
      <c r="V47" s="101"/>
      <c r="W47" s="101"/>
      <c r="X47" s="101"/>
      <c r="Y47" s="101"/>
      <c r="Z47" s="101"/>
    </row>
    <row r="48" spans="1:26" ht="22.5" customHeight="1" x14ac:dyDescent="0.3">
      <c r="A48" s="101"/>
      <c r="B48" s="512"/>
      <c r="C48" s="512"/>
      <c r="D48" s="515"/>
      <c r="E48" s="515"/>
      <c r="F48" s="515"/>
      <c r="G48" s="112">
        <v>5</v>
      </c>
      <c r="H48" s="112"/>
      <c r="I48" s="488"/>
      <c r="J48" s="609"/>
      <c r="K48" s="593"/>
      <c r="L48" s="507"/>
      <c r="M48" s="427"/>
      <c r="N48" s="427"/>
      <c r="O48" s="101"/>
      <c r="P48" s="101"/>
      <c r="Q48" s="101"/>
      <c r="R48" s="101"/>
      <c r="S48" s="101"/>
      <c r="T48" s="101"/>
      <c r="U48" s="101"/>
      <c r="V48" s="101"/>
      <c r="W48" s="101"/>
      <c r="X48" s="101"/>
      <c r="Y48" s="101"/>
      <c r="Z48" s="101"/>
    </row>
    <row r="49" spans="1:26" ht="22.5" customHeight="1" x14ac:dyDescent="0.3">
      <c r="A49" s="101"/>
      <c r="B49" s="512"/>
      <c r="C49" s="512"/>
      <c r="D49" s="515"/>
      <c r="E49" s="515"/>
      <c r="F49" s="515"/>
      <c r="G49" s="112">
        <v>6</v>
      </c>
      <c r="H49" s="112"/>
      <c r="I49" s="488"/>
      <c r="J49" s="609"/>
      <c r="K49" s="593"/>
      <c r="L49" s="507"/>
      <c r="M49" s="427"/>
      <c r="N49" s="427"/>
      <c r="O49" s="101"/>
      <c r="P49" s="101"/>
      <c r="Q49" s="101"/>
      <c r="R49" s="101"/>
      <c r="S49" s="101"/>
      <c r="T49" s="101"/>
      <c r="U49" s="101"/>
      <c r="V49" s="101"/>
      <c r="W49" s="101"/>
      <c r="X49" s="101"/>
      <c r="Y49" s="101"/>
      <c r="Z49" s="101"/>
    </row>
    <row r="50" spans="1:26" ht="66" customHeight="1" x14ac:dyDescent="0.3">
      <c r="A50" s="101"/>
      <c r="B50" s="512"/>
      <c r="C50" s="512"/>
      <c r="D50" s="515"/>
      <c r="E50" s="515"/>
      <c r="F50" s="515"/>
      <c r="G50" s="112">
        <v>7</v>
      </c>
      <c r="H50" s="112"/>
      <c r="I50" s="488"/>
      <c r="J50" s="609"/>
      <c r="K50" s="593"/>
      <c r="L50" s="507"/>
      <c r="M50" s="427"/>
      <c r="N50" s="427"/>
      <c r="O50" s="101"/>
      <c r="P50" s="101"/>
      <c r="Q50" s="101"/>
      <c r="R50" s="101"/>
      <c r="S50" s="101"/>
      <c r="T50" s="101"/>
      <c r="U50" s="101"/>
      <c r="V50" s="101"/>
      <c r="W50" s="101"/>
      <c r="X50" s="101"/>
      <c r="Y50" s="101"/>
      <c r="Z50" s="101"/>
    </row>
    <row r="51" spans="1:26" ht="27" customHeight="1" thickBot="1" x14ac:dyDescent="0.35">
      <c r="A51" s="101"/>
      <c r="B51" s="494"/>
      <c r="C51" s="494"/>
      <c r="D51" s="499"/>
      <c r="E51" s="499"/>
      <c r="F51" s="499"/>
      <c r="G51" s="139">
        <v>8</v>
      </c>
      <c r="H51" s="139"/>
      <c r="I51" s="634"/>
      <c r="J51" s="610"/>
      <c r="K51" s="594"/>
      <c r="L51" s="508"/>
      <c r="M51" s="427"/>
      <c r="N51" s="427"/>
      <c r="O51" s="101"/>
      <c r="P51" s="101"/>
      <c r="Q51" s="101"/>
      <c r="R51" s="101"/>
      <c r="S51" s="101"/>
      <c r="T51" s="101"/>
      <c r="U51" s="101"/>
      <c r="V51" s="101"/>
      <c r="W51" s="101"/>
      <c r="X51" s="101"/>
      <c r="Y51" s="101"/>
      <c r="Z51" s="101"/>
    </row>
    <row r="52" spans="1:26" ht="190.5" customHeight="1" thickBot="1" x14ac:dyDescent="0.35">
      <c r="A52" s="101"/>
      <c r="B52" s="511" t="str">
        <f>+LEFT(C52,4)</f>
        <v>16.5</v>
      </c>
      <c r="C52" s="621" t="s">
        <v>422</v>
      </c>
      <c r="D52" s="629" t="s">
        <v>298</v>
      </c>
      <c r="E52" s="632"/>
      <c r="F52" s="632">
        <v>3</v>
      </c>
      <c r="G52" s="125">
        <v>1</v>
      </c>
      <c r="H52" s="378" t="s">
        <v>181</v>
      </c>
      <c r="I52" s="720" t="s">
        <v>694</v>
      </c>
      <c r="J52" s="628">
        <v>3</v>
      </c>
      <c r="K52" s="603"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587">
        <f>+IF(K52="",312,IF(K52="Deficiencia de control mayor (diseño y ejecución)",320,IF(K52="Deficiencia de control (diseño o ejecución)",340,IF(K52="Oportunidad de mejora",360,380))))</f>
        <v>380</v>
      </c>
      <c r="M52" s="505">
        <v>6.2135999999999996</v>
      </c>
      <c r="N52" s="844">
        <f>+L52+M52</f>
        <v>386.21359999999999</v>
      </c>
      <c r="O52" s="101"/>
      <c r="P52" s="101"/>
      <c r="Q52" s="101"/>
      <c r="R52" s="101"/>
      <c r="S52" s="101"/>
      <c r="T52" s="101"/>
      <c r="U52" s="101"/>
      <c r="V52" s="101"/>
      <c r="W52" s="101"/>
      <c r="X52" s="101"/>
      <c r="Y52" s="101"/>
      <c r="Z52" s="101"/>
    </row>
    <row r="53" spans="1:26" ht="35.25" customHeight="1" x14ac:dyDescent="0.3">
      <c r="A53" s="101"/>
      <c r="B53" s="512"/>
      <c r="C53" s="512"/>
      <c r="D53" s="515"/>
      <c r="E53" s="515"/>
      <c r="F53" s="515"/>
      <c r="G53" s="119">
        <v>2</v>
      </c>
      <c r="H53" s="389"/>
      <c r="I53" s="721"/>
      <c r="J53" s="507"/>
      <c r="K53" s="593"/>
      <c r="L53" s="507"/>
      <c r="M53" s="427"/>
      <c r="N53" s="427"/>
      <c r="O53" s="101"/>
      <c r="P53" s="101"/>
      <c r="Q53" s="101"/>
      <c r="R53" s="101"/>
      <c r="S53" s="101"/>
      <c r="T53" s="101"/>
      <c r="U53" s="101"/>
      <c r="V53" s="101"/>
      <c r="W53" s="101"/>
      <c r="X53" s="101"/>
      <c r="Y53" s="101"/>
      <c r="Z53" s="101"/>
    </row>
    <row r="54" spans="1:26" ht="22.5" customHeight="1" x14ac:dyDescent="0.3">
      <c r="A54" s="101"/>
      <c r="B54" s="512"/>
      <c r="C54" s="512"/>
      <c r="D54" s="515"/>
      <c r="E54" s="515"/>
      <c r="F54" s="515"/>
      <c r="G54" s="119">
        <v>3</v>
      </c>
      <c r="H54" s="172"/>
      <c r="I54" s="721"/>
      <c r="J54" s="507"/>
      <c r="K54" s="593"/>
      <c r="L54" s="507"/>
      <c r="M54" s="427"/>
      <c r="N54" s="427"/>
      <c r="O54" s="101"/>
      <c r="P54" s="101"/>
      <c r="Q54" s="101"/>
      <c r="R54" s="101"/>
      <c r="S54" s="101"/>
      <c r="T54" s="101"/>
      <c r="U54" s="101"/>
      <c r="V54" s="101"/>
      <c r="W54" s="101"/>
      <c r="X54" s="101"/>
      <c r="Y54" s="101"/>
      <c r="Z54" s="101"/>
    </row>
    <row r="55" spans="1:26" ht="22.5" customHeight="1" x14ac:dyDescent="0.3">
      <c r="A55" s="101"/>
      <c r="B55" s="512"/>
      <c r="C55" s="512"/>
      <c r="D55" s="515"/>
      <c r="E55" s="515"/>
      <c r="F55" s="515"/>
      <c r="G55" s="119">
        <v>4</v>
      </c>
      <c r="H55" s="172"/>
      <c r="I55" s="721"/>
      <c r="J55" s="507"/>
      <c r="K55" s="593"/>
      <c r="L55" s="507"/>
      <c r="M55" s="427"/>
      <c r="N55" s="427"/>
      <c r="O55" s="101"/>
      <c r="P55" s="101"/>
      <c r="Q55" s="101"/>
      <c r="R55" s="101"/>
      <c r="S55" s="101"/>
      <c r="T55" s="101"/>
      <c r="U55" s="101"/>
      <c r="V55" s="101"/>
      <c r="W55" s="101"/>
      <c r="X55" s="101"/>
      <c r="Y55" s="101"/>
      <c r="Z55" s="101"/>
    </row>
    <row r="56" spans="1:26" ht="22.5" customHeight="1" x14ac:dyDescent="0.3">
      <c r="A56" s="101"/>
      <c r="B56" s="512"/>
      <c r="C56" s="512"/>
      <c r="D56" s="515"/>
      <c r="E56" s="515"/>
      <c r="F56" s="515"/>
      <c r="G56" s="119">
        <v>5</v>
      </c>
      <c r="H56" s="172"/>
      <c r="I56" s="721"/>
      <c r="J56" s="507"/>
      <c r="K56" s="593"/>
      <c r="L56" s="507"/>
      <c r="M56" s="427"/>
      <c r="N56" s="427"/>
      <c r="O56" s="101"/>
      <c r="P56" s="101"/>
      <c r="Q56" s="101"/>
      <c r="R56" s="101"/>
      <c r="S56" s="101"/>
      <c r="T56" s="101"/>
      <c r="U56" s="101"/>
      <c r="V56" s="101"/>
      <c r="W56" s="101"/>
      <c r="X56" s="101"/>
      <c r="Y56" s="101"/>
      <c r="Z56" s="101"/>
    </row>
    <row r="57" spans="1:26" ht="22.5" customHeight="1" x14ac:dyDescent="0.3">
      <c r="A57" s="101"/>
      <c r="B57" s="512"/>
      <c r="C57" s="512"/>
      <c r="D57" s="515"/>
      <c r="E57" s="515"/>
      <c r="F57" s="515"/>
      <c r="G57" s="119">
        <v>6</v>
      </c>
      <c r="H57" s="172"/>
      <c r="I57" s="721"/>
      <c r="J57" s="507"/>
      <c r="K57" s="593"/>
      <c r="L57" s="507"/>
      <c r="M57" s="427"/>
      <c r="N57" s="427"/>
      <c r="O57" s="101"/>
      <c r="P57" s="101"/>
      <c r="Q57" s="101"/>
      <c r="R57" s="101"/>
      <c r="S57" s="101"/>
      <c r="T57" s="101"/>
      <c r="U57" s="101"/>
      <c r="V57" s="101"/>
      <c r="W57" s="101"/>
      <c r="X57" s="101"/>
      <c r="Y57" s="101"/>
      <c r="Z57" s="101"/>
    </row>
    <row r="58" spans="1:26" ht="22.5" customHeight="1" x14ac:dyDescent="0.3">
      <c r="A58" s="101"/>
      <c r="B58" s="512"/>
      <c r="C58" s="512"/>
      <c r="D58" s="515"/>
      <c r="E58" s="515"/>
      <c r="F58" s="515"/>
      <c r="G58" s="119">
        <v>7</v>
      </c>
      <c r="H58" s="172"/>
      <c r="I58" s="721"/>
      <c r="J58" s="507"/>
      <c r="K58" s="593"/>
      <c r="L58" s="507"/>
      <c r="M58" s="427"/>
      <c r="N58" s="427"/>
      <c r="O58" s="101"/>
      <c r="P58" s="101"/>
      <c r="Q58" s="101"/>
      <c r="R58" s="101"/>
      <c r="S58" s="101"/>
      <c r="T58" s="101"/>
      <c r="U58" s="101"/>
      <c r="V58" s="101"/>
      <c r="W58" s="101"/>
      <c r="X58" s="101"/>
      <c r="Y58" s="101"/>
      <c r="Z58" s="101"/>
    </row>
    <row r="59" spans="1:26" ht="22.5" customHeight="1" thickBot="1" x14ac:dyDescent="0.35">
      <c r="A59" s="101"/>
      <c r="B59" s="494"/>
      <c r="C59" s="494"/>
      <c r="D59" s="499"/>
      <c r="E59" s="499"/>
      <c r="F59" s="499"/>
      <c r="G59" s="123">
        <v>8</v>
      </c>
      <c r="H59" s="185"/>
      <c r="I59" s="721"/>
      <c r="J59" s="664"/>
      <c r="K59" s="594"/>
      <c r="L59" s="508"/>
      <c r="M59" s="427"/>
      <c r="N59" s="427"/>
      <c r="O59" s="101"/>
      <c r="P59" s="101"/>
      <c r="Q59" s="101"/>
      <c r="R59" s="101"/>
      <c r="S59" s="101"/>
      <c r="T59" s="101"/>
      <c r="U59" s="101"/>
      <c r="V59" s="101"/>
      <c r="W59" s="101"/>
      <c r="X59" s="101"/>
      <c r="Y59" s="101"/>
      <c r="Z59" s="101"/>
    </row>
    <row r="60" spans="1:26" ht="22.5" customHeight="1" x14ac:dyDescent="0.3">
      <c r="A60" s="101"/>
      <c r="B60" s="835"/>
      <c r="C60" s="849" t="s">
        <v>423</v>
      </c>
      <c r="D60" s="850" t="s">
        <v>8</v>
      </c>
      <c r="E60" s="851" t="s">
        <v>424</v>
      </c>
      <c r="F60" s="852" t="s">
        <v>425</v>
      </c>
      <c r="G60" s="847" t="s">
        <v>152</v>
      </c>
      <c r="H60" s="839"/>
      <c r="I60" s="790"/>
      <c r="J60" s="853" t="s">
        <v>426</v>
      </c>
      <c r="K60" s="854" t="s">
        <v>177</v>
      </c>
      <c r="L60" s="848"/>
      <c r="M60" s="540"/>
      <c r="N60" s="843"/>
      <c r="O60" s="101"/>
      <c r="P60" s="101"/>
      <c r="Q60" s="101"/>
      <c r="R60" s="101"/>
      <c r="S60" s="101"/>
      <c r="T60" s="101"/>
      <c r="U60" s="101"/>
      <c r="V60" s="101"/>
      <c r="W60" s="101"/>
      <c r="X60" s="101"/>
      <c r="Y60" s="101"/>
      <c r="Z60" s="101"/>
    </row>
    <row r="61" spans="1:26" ht="22.5" customHeight="1" x14ac:dyDescent="0.3">
      <c r="A61" s="101"/>
      <c r="B61" s="780"/>
      <c r="C61" s="780"/>
      <c r="D61" s="780"/>
      <c r="E61" s="780"/>
      <c r="F61" s="780"/>
      <c r="G61" s="855" t="s">
        <v>13</v>
      </c>
      <c r="H61" s="851" t="s">
        <v>15</v>
      </c>
      <c r="I61" s="851" t="s">
        <v>409</v>
      </c>
      <c r="J61" s="780"/>
      <c r="K61" s="792"/>
      <c r="L61" s="507"/>
      <c r="M61" s="427"/>
      <c r="N61" s="427"/>
      <c r="O61" s="101"/>
      <c r="P61" s="101"/>
      <c r="Q61" s="101"/>
      <c r="R61" s="101"/>
      <c r="S61" s="101"/>
      <c r="T61" s="101"/>
      <c r="U61" s="101"/>
      <c r="V61" s="101"/>
      <c r="W61" s="101"/>
      <c r="X61" s="101"/>
      <c r="Y61" s="101"/>
      <c r="Z61" s="101"/>
    </row>
    <row r="62" spans="1:26" ht="114.75" customHeight="1" x14ac:dyDescent="0.3">
      <c r="A62" s="101"/>
      <c r="B62" s="781"/>
      <c r="C62" s="781"/>
      <c r="D62" s="781"/>
      <c r="E62" s="783"/>
      <c r="F62" s="781"/>
      <c r="G62" s="781"/>
      <c r="H62" s="781"/>
      <c r="I62" s="781"/>
      <c r="J62" s="781"/>
      <c r="K62" s="803"/>
      <c r="L62" s="508"/>
      <c r="M62" s="427"/>
      <c r="N62" s="427"/>
      <c r="O62" s="101"/>
      <c r="P62" s="101"/>
      <c r="Q62" s="101"/>
      <c r="R62" s="101"/>
      <c r="S62" s="101"/>
      <c r="T62" s="101"/>
      <c r="U62" s="101"/>
      <c r="V62" s="101"/>
      <c r="W62" s="101"/>
      <c r="X62" s="101"/>
      <c r="Y62" s="101"/>
      <c r="Z62" s="101"/>
    </row>
    <row r="63" spans="1:26" ht="154.5" customHeight="1" x14ac:dyDescent="0.3">
      <c r="A63" s="101"/>
      <c r="B63" s="511" t="str">
        <f>+LEFT(C63,5)</f>
        <v xml:space="preserve">17.1 </v>
      </c>
      <c r="C63" s="621" t="s">
        <v>427</v>
      </c>
      <c r="D63" s="629" t="s">
        <v>298</v>
      </c>
      <c r="E63" s="632"/>
      <c r="F63" s="632">
        <v>3</v>
      </c>
      <c r="G63" s="125">
        <v>1</v>
      </c>
      <c r="H63" s="134" t="s">
        <v>365</v>
      </c>
      <c r="I63" s="718" t="s">
        <v>615</v>
      </c>
      <c r="J63" s="635">
        <v>3</v>
      </c>
      <c r="K63" s="603" t="str">
        <f>+IF(OR(ISBLANK(F63),ISBLANK(J63)),"",IF(OR(AND(F63=1,J63=1),AND(F63=1,J63=2),AND(F63=1,J63=3)),"Deficiencia de control mayor (diseño y ejecución)",IF(OR(AND(F63=2,J63=2),AND(F63=3,J63=1),AND(F63=3,J63=2),AND(F63=2,J63=1)),"Deficiencia de control (diseño o ejecución)",IF(AND(F63=2,J63=3),"Oportunidad de mejora","Mantenimiento del control"))))</f>
        <v>Mantenimiento del control</v>
      </c>
      <c r="L63" s="587">
        <f>+IF(K63="",312,IF(K63="Deficiencia de control mayor (diseño y ejecución)",320,IF(K63="Deficiencia de control (diseño o ejecución)",340,IF(K63="Oportunidad de mejora",360,380))))</f>
        <v>380</v>
      </c>
      <c r="M63" s="505">
        <v>6.3258000000000001</v>
      </c>
      <c r="N63" s="844">
        <f>+L63+M63</f>
        <v>386.32580000000002</v>
      </c>
      <c r="O63" s="101"/>
      <c r="P63" s="101"/>
      <c r="Q63" s="101"/>
      <c r="R63" s="101"/>
      <c r="S63" s="101"/>
      <c r="T63" s="101"/>
      <c r="U63" s="101"/>
      <c r="V63" s="101"/>
      <c r="W63" s="101"/>
      <c r="X63" s="101"/>
      <c r="Y63" s="101"/>
      <c r="Z63" s="101"/>
    </row>
    <row r="64" spans="1:26" ht="45" customHeight="1" x14ac:dyDescent="0.3">
      <c r="A64" s="101"/>
      <c r="B64" s="512"/>
      <c r="C64" s="512"/>
      <c r="D64" s="515"/>
      <c r="E64" s="515"/>
      <c r="F64" s="515"/>
      <c r="G64" s="119">
        <v>2</v>
      </c>
      <c r="H64" s="119"/>
      <c r="I64" s="515"/>
      <c r="J64" s="636"/>
      <c r="K64" s="593"/>
      <c r="L64" s="507"/>
      <c r="M64" s="427"/>
      <c r="N64" s="427"/>
      <c r="O64" s="101"/>
      <c r="P64" s="101"/>
      <c r="Q64" s="101"/>
      <c r="R64" s="101"/>
      <c r="S64" s="101"/>
      <c r="T64" s="101"/>
      <c r="U64" s="101"/>
      <c r="V64" s="101"/>
      <c r="W64" s="101"/>
      <c r="X64" s="101"/>
      <c r="Y64" s="101"/>
      <c r="Z64" s="101"/>
    </row>
    <row r="65" spans="1:26" ht="22.5" customHeight="1" x14ac:dyDescent="0.3">
      <c r="A65" s="101"/>
      <c r="B65" s="512"/>
      <c r="C65" s="512"/>
      <c r="D65" s="515"/>
      <c r="E65" s="515"/>
      <c r="F65" s="515"/>
      <c r="G65" s="119">
        <v>3</v>
      </c>
      <c r="H65" s="119"/>
      <c r="I65" s="515"/>
      <c r="J65" s="636"/>
      <c r="K65" s="593"/>
      <c r="L65" s="507"/>
      <c r="M65" s="427"/>
      <c r="N65" s="427"/>
      <c r="O65" s="101"/>
      <c r="P65" s="101"/>
      <c r="Q65" s="101"/>
      <c r="R65" s="101"/>
      <c r="S65" s="101"/>
      <c r="T65" s="101"/>
      <c r="U65" s="101"/>
      <c r="V65" s="101"/>
      <c r="W65" s="101"/>
      <c r="X65" s="101"/>
      <c r="Y65" s="101"/>
      <c r="Z65" s="101"/>
    </row>
    <row r="66" spans="1:26" ht="22.5" customHeight="1" x14ac:dyDescent="0.3">
      <c r="A66" s="101"/>
      <c r="B66" s="512"/>
      <c r="C66" s="512"/>
      <c r="D66" s="515"/>
      <c r="E66" s="515"/>
      <c r="F66" s="515"/>
      <c r="G66" s="119">
        <v>4</v>
      </c>
      <c r="H66" s="119"/>
      <c r="I66" s="515"/>
      <c r="J66" s="636"/>
      <c r="K66" s="593"/>
      <c r="L66" s="507"/>
      <c r="M66" s="427"/>
      <c r="N66" s="427"/>
      <c r="O66" s="101"/>
      <c r="P66" s="101"/>
      <c r="Q66" s="101"/>
      <c r="R66" s="101"/>
      <c r="S66" s="101"/>
      <c r="T66" s="101"/>
      <c r="U66" s="101"/>
      <c r="V66" s="101"/>
      <c r="W66" s="101"/>
      <c r="X66" s="101"/>
      <c r="Y66" s="101"/>
      <c r="Z66" s="101"/>
    </row>
    <row r="67" spans="1:26" ht="22.5" customHeight="1" x14ac:dyDescent="0.3">
      <c r="A67" s="101"/>
      <c r="B67" s="512"/>
      <c r="C67" s="512"/>
      <c r="D67" s="515"/>
      <c r="E67" s="515"/>
      <c r="F67" s="515"/>
      <c r="G67" s="119">
        <v>5</v>
      </c>
      <c r="H67" s="119"/>
      <c r="I67" s="515"/>
      <c r="J67" s="636"/>
      <c r="K67" s="593"/>
      <c r="L67" s="507"/>
      <c r="M67" s="427"/>
      <c r="N67" s="427"/>
      <c r="O67" s="101"/>
      <c r="P67" s="101"/>
      <c r="Q67" s="101"/>
      <c r="R67" s="101"/>
      <c r="S67" s="101"/>
      <c r="T67" s="101"/>
      <c r="U67" s="101"/>
      <c r="V67" s="101"/>
      <c r="W67" s="101"/>
      <c r="X67" s="101"/>
      <c r="Y67" s="101"/>
      <c r="Z67" s="101"/>
    </row>
    <row r="68" spans="1:26" ht="22.5" customHeight="1" x14ac:dyDescent="0.3">
      <c r="A68" s="101"/>
      <c r="B68" s="512"/>
      <c r="C68" s="512"/>
      <c r="D68" s="515"/>
      <c r="E68" s="515"/>
      <c r="F68" s="515"/>
      <c r="G68" s="119">
        <v>6</v>
      </c>
      <c r="H68" s="119"/>
      <c r="I68" s="515"/>
      <c r="J68" s="636"/>
      <c r="K68" s="593"/>
      <c r="L68" s="507"/>
      <c r="M68" s="427"/>
      <c r="N68" s="427"/>
      <c r="O68" s="101"/>
      <c r="P68" s="101"/>
      <c r="Q68" s="101"/>
      <c r="R68" s="101"/>
      <c r="S68" s="101"/>
      <c r="T68" s="101"/>
      <c r="U68" s="101"/>
      <c r="V68" s="101"/>
      <c r="W68" s="101"/>
      <c r="X68" s="101"/>
      <c r="Y68" s="101"/>
      <c r="Z68" s="101"/>
    </row>
    <row r="69" spans="1:26" ht="22.5" customHeight="1" x14ac:dyDescent="0.3">
      <c r="A69" s="101"/>
      <c r="B69" s="512"/>
      <c r="C69" s="512"/>
      <c r="D69" s="515"/>
      <c r="E69" s="515"/>
      <c r="F69" s="515"/>
      <c r="G69" s="119">
        <v>7</v>
      </c>
      <c r="H69" s="119"/>
      <c r="I69" s="515"/>
      <c r="J69" s="636"/>
      <c r="K69" s="593"/>
      <c r="L69" s="507"/>
      <c r="M69" s="427"/>
      <c r="N69" s="427"/>
      <c r="O69" s="101"/>
      <c r="P69" s="101"/>
      <c r="Q69" s="101"/>
      <c r="R69" s="101"/>
      <c r="S69" s="101"/>
      <c r="T69" s="101"/>
      <c r="U69" s="101"/>
      <c r="V69" s="101"/>
      <c r="W69" s="101"/>
      <c r="X69" s="101"/>
      <c r="Y69" s="101"/>
      <c r="Z69" s="101"/>
    </row>
    <row r="70" spans="1:26" ht="22.5" customHeight="1" x14ac:dyDescent="0.3">
      <c r="A70" s="101"/>
      <c r="B70" s="494"/>
      <c r="C70" s="494"/>
      <c r="D70" s="499"/>
      <c r="E70" s="499"/>
      <c r="F70" s="499"/>
      <c r="G70" s="123">
        <v>8</v>
      </c>
      <c r="H70" s="123"/>
      <c r="I70" s="499"/>
      <c r="J70" s="637"/>
      <c r="K70" s="594"/>
      <c r="L70" s="508"/>
      <c r="M70" s="427"/>
      <c r="N70" s="427"/>
      <c r="O70" s="101"/>
      <c r="P70" s="101"/>
      <c r="Q70" s="101"/>
      <c r="R70" s="101"/>
      <c r="S70" s="101"/>
      <c r="T70" s="101"/>
      <c r="U70" s="101"/>
      <c r="V70" s="101"/>
      <c r="W70" s="101"/>
      <c r="X70" s="101"/>
      <c r="Y70" s="101"/>
      <c r="Z70" s="101"/>
    </row>
    <row r="71" spans="1:26" ht="162.75" customHeight="1" x14ac:dyDescent="0.3">
      <c r="A71" s="101"/>
      <c r="B71" s="511" t="str">
        <f>+LEFT(C71,5)</f>
        <v xml:space="preserve">17.2 </v>
      </c>
      <c r="C71" s="856" t="s">
        <v>428</v>
      </c>
      <c r="D71" s="629" t="s">
        <v>298</v>
      </c>
      <c r="E71" s="662" t="s">
        <v>429</v>
      </c>
      <c r="F71" s="632">
        <v>3</v>
      </c>
      <c r="G71" s="125">
        <v>1</v>
      </c>
      <c r="H71" s="134" t="s">
        <v>181</v>
      </c>
      <c r="I71" s="662" t="s">
        <v>430</v>
      </c>
      <c r="J71" s="635">
        <v>3</v>
      </c>
      <c r="K71" s="603"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587">
        <f>+IF(K71="",312,IF(K71="Deficiencia de control mayor (diseño y ejecución)",320,IF(K71="Deficiencia de control (diseño o ejecución)",340,IF(K71="Oportunidad de mejora",360,380))))</f>
        <v>380</v>
      </c>
      <c r="M71" s="505">
        <v>6.4569000000000001</v>
      </c>
      <c r="N71" s="844">
        <f>+L71+M71</f>
        <v>386.45690000000002</v>
      </c>
      <c r="O71" s="101"/>
      <c r="P71" s="101"/>
      <c r="Q71" s="101"/>
      <c r="R71" s="101"/>
      <c r="S71" s="101"/>
      <c r="T71" s="101"/>
      <c r="U71" s="101"/>
      <c r="V71" s="101"/>
      <c r="W71" s="101"/>
      <c r="X71" s="101"/>
      <c r="Y71" s="101"/>
      <c r="Z71" s="101"/>
    </row>
    <row r="72" spans="1:26" ht="26.25" customHeight="1" x14ac:dyDescent="0.3">
      <c r="A72" s="101"/>
      <c r="B72" s="512"/>
      <c r="C72" s="512"/>
      <c r="D72" s="515"/>
      <c r="E72" s="515"/>
      <c r="F72" s="515"/>
      <c r="G72" s="119">
        <v>2</v>
      </c>
      <c r="H72" s="389"/>
      <c r="I72" s="515"/>
      <c r="J72" s="636"/>
      <c r="K72" s="593"/>
      <c r="L72" s="507"/>
      <c r="M72" s="427"/>
      <c r="N72" s="427"/>
      <c r="O72" s="101"/>
      <c r="P72" s="101"/>
      <c r="Q72" s="101"/>
      <c r="R72" s="101"/>
      <c r="S72" s="101"/>
      <c r="T72" s="101"/>
      <c r="U72" s="101"/>
      <c r="V72" s="101"/>
      <c r="W72" s="101"/>
      <c r="X72" s="101"/>
      <c r="Y72" s="101"/>
      <c r="Z72" s="101"/>
    </row>
    <row r="73" spans="1:26" ht="34.5" customHeight="1" x14ac:dyDescent="0.3">
      <c r="A73" s="101"/>
      <c r="B73" s="512"/>
      <c r="C73" s="512"/>
      <c r="D73" s="515"/>
      <c r="E73" s="515"/>
      <c r="F73" s="515"/>
      <c r="G73" s="119">
        <v>3</v>
      </c>
      <c r="H73" s="119"/>
      <c r="I73" s="515"/>
      <c r="J73" s="636"/>
      <c r="K73" s="593"/>
      <c r="L73" s="507"/>
      <c r="M73" s="427"/>
      <c r="N73" s="427"/>
      <c r="O73" s="101"/>
      <c r="P73" s="101"/>
      <c r="Q73" s="101"/>
      <c r="R73" s="101"/>
      <c r="S73" s="101"/>
      <c r="T73" s="101"/>
      <c r="U73" s="101"/>
      <c r="V73" s="101"/>
      <c r="W73" s="101"/>
      <c r="X73" s="101"/>
      <c r="Y73" s="101"/>
      <c r="Z73" s="101"/>
    </row>
    <row r="74" spans="1:26" ht="34.5" customHeight="1" x14ac:dyDescent="0.3">
      <c r="A74" s="101"/>
      <c r="B74" s="512"/>
      <c r="C74" s="512"/>
      <c r="D74" s="515"/>
      <c r="E74" s="515"/>
      <c r="F74" s="515"/>
      <c r="G74" s="119">
        <v>4</v>
      </c>
      <c r="H74" s="119"/>
      <c r="I74" s="515"/>
      <c r="J74" s="636"/>
      <c r="K74" s="593"/>
      <c r="L74" s="507"/>
      <c r="M74" s="427"/>
      <c r="N74" s="427"/>
      <c r="O74" s="101"/>
      <c r="P74" s="101"/>
      <c r="Q74" s="101"/>
      <c r="R74" s="101"/>
      <c r="S74" s="101"/>
      <c r="T74" s="101"/>
      <c r="U74" s="101"/>
      <c r="V74" s="101"/>
      <c r="W74" s="101"/>
      <c r="X74" s="101"/>
      <c r="Y74" s="101"/>
      <c r="Z74" s="101"/>
    </row>
    <row r="75" spans="1:26" ht="34.5" customHeight="1" x14ac:dyDescent="0.3">
      <c r="A75" s="101"/>
      <c r="B75" s="512"/>
      <c r="C75" s="512"/>
      <c r="D75" s="515"/>
      <c r="E75" s="515"/>
      <c r="F75" s="515"/>
      <c r="G75" s="119">
        <v>5</v>
      </c>
      <c r="H75" s="119"/>
      <c r="I75" s="515"/>
      <c r="J75" s="636"/>
      <c r="K75" s="593"/>
      <c r="L75" s="507"/>
      <c r="M75" s="427"/>
      <c r="N75" s="427"/>
      <c r="O75" s="101"/>
      <c r="P75" s="101"/>
      <c r="Q75" s="101"/>
      <c r="R75" s="101"/>
      <c r="S75" s="101"/>
      <c r="T75" s="101"/>
      <c r="U75" s="101"/>
      <c r="V75" s="101"/>
      <c r="W75" s="101"/>
      <c r="X75" s="101"/>
      <c r="Y75" s="101"/>
      <c r="Z75" s="101"/>
    </row>
    <row r="76" spans="1:26" ht="34.5" customHeight="1" x14ac:dyDescent="0.3">
      <c r="A76" s="101"/>
      <c r="B76" s="512"/>
      <c r="C76" s="512"/>
      <c r="D76" s="515"/>
      <c r="E76" s="515"/>
      <c r="F76" s="515"/>
      <c r="G76" s="119">
        <v>6</v>
      </c>
      <c r="H76" s="119"/>
      <c r="I76" s="515"/>
      <c r="J76" s="636"/>
      <c r="K76" s="593"/>
      <c r="L76" s="507"/>
      <c r="M76" s="427"/>
      <c r="N76" s="427"/>
      <c r="O76" s="101"/>
      <c r="P76" s="101"/>
      <c r="Q76" s="101"/>
      <c r="R76" s="101"/>
      <c r="S76" s="101"/>
      <c r="T76" s="101"/>
      <c r="U76" s="101"/>
      <c r="V76" s="101"/>
      <c r="W76" s="101"/>
      <c r="X76" s="101"/>
      <c r="Y76" s="101"/>
      <c r="Z76" s="101"/>
    </row>
    <row r="77" spans="1:26" ht="34.5" customHeight="1" x14ac:dyDescent="0.3">
      <c r="A77" s="101"/>
      <c r="B77" s="512"/>
      <c r="C77" s="512"/>
      <c r="D77" s="515"/>
      <c r="E77" s="515"/>
      <c r="F77" s="515"/>
      <c r="G77" s="119">
        <v>7</v>
      </c>
      <c r="H77" s="119"/>
      <c r="I77" s="515"/>
      <c r="J77" s="636"/>
      <c r="K77" s="593"/>
      <c r="L77" s="507"/>
      <c r="M77" s="427"/>
      <c r="N77" s="427"/>
      <c r="O77" s="101"/>
      <c r="P77" s="101"/>
      <c r="Q77" s="101"/>
      <c r="R77" s="101"/>
      <c r="S77" s="101"/>
      <c r="T77" s="101"/>
      <c r="U77" s="101"/>
      <c r="V77" s="101"/>
      <c r="W77" s="101"/>
      <c r="X77" s="101"/>
      <c r="Y77" s="101"/>
      <c r="Z77" s="101"/>
    </row>
    <row r="78" spans="1:26" ht="34.5" customHeight="1" x14ac:dyDescent="0.3">
      <c r="A78" s="101"/>
      <c r="B78" s="494"/>
      <c r="C78" s="494"/>
      <c r="D78" s="499"/>
      <c r="E78" s="499"/>
      <c r="F78" s="499"/>
      <c r="G78" s="123">
        <v>8</v>
      </c>
      <c r="H78" s="123"/>
      <c r="I78" s="499"/>
      <c r="J78" s="637"/>
      <c r="K78" s="594"/>
      <c r="L78" s="508"/>
      <c r="M78" s="427"/>
      <c r="N78" s="427"/>
      <c r="O78" s="101"/>
      <c r="P78" s="101"/>
      <c r="Q78" s="101"/>
      <c r="R78" s="101"/>
      <c r="S78" s="101"/>
      <c r="T78" s="101"/>
      <c r="U78" s="101"/>
      <c r="V78" s="101"/>
      <c r="W78" s="101"/>
      <c r="X78" s="101"/>
      <c r="Y78" s="101"/>
      <c r="Z78" s="101"/>
    </row>
    <row r="79" spans="1:26" ht="143.25" customHeight="1" x14ac:dyDescent="0.3">
      <c r="A79" s="101"/>
      <c r="B79" s="511" t="str">
        <f>+LEFT(C79,5)</f>
        <v xml:space="preserve">17.3 </v>
      </c>
      <c r="C79" s="621" t="s">
        <v>431</v>
      </c>
      <c r="D79" s="629" t="s">
        <v>298</v>
      </c>
      <c r="E79" s="662" t="s">
        <v>432</v>
      </c>
      <c r="F79" s="632">
        <v>3</v>
      </c>
      <c r="G79" s="125">
        <v>1</v>
      </c>
      <c r="H79" s="134" t="s">
        <v>181</v>
      </c>
      <c r="I79" s="857" t="s">
        <v>616</v>
      </c>
      <c r="J79" s="635">
        <v>3</v>
      </c>
      <c r="K79" s="603" t="str">
        <f>+IF(OR(ISBLANK(F79),ISBLANK(J79)),"",IF(OR(AND(F79=1,J79=1),AND(F79=1,J79=2),AND(F79=1,J79=3)),"Deficiencia de control mayor (diseño y ejecución)",IF(OR(AND(F79=2,J79=2),AND(F79=3,J79=1),AND(F79=3,J79=2),AND(F79=2,J79=1)),"Deficiencia de control (diseño o ejecución)",IF(AND(F79=2,J79=3),"Oportunidad de mejora","Mantenimiento del control"))))</f>
        <v>Mantenimiento del control</v>
      </c>
      <c r="L79" s="587">
        <f>+IF(K79="",312,IF(K79="Deficiencia de control mayor (diseño y ejecución)",320,IF(K79="Deficiencia de control (diseño o ejecución)",340,IF(K79="Oportunidad de mejora",360,380))))</f>
        <v>380</v>
      </c>
      <c r="M79" s="505">
        <v>6.5632000000000001</v>
      </c>
      <c r="N79" s="844">
        <f>+L79+M79</f>
        <v>386.56319999999999</v>
      </c>
      <c r="O79" s="101"/>
      <c r="P79" s="101"/>
      <c r="Q79" s="101"/>
      <c r="R79" s="101"/>
      <c r="S79" s="101"/>
      <c r="T79" s="101"/>
      <c r="U79" s="101"/>
      <c r="V79" s="101"/>
      <c r="W79" s="101"/>
      <c r="X79" s="101"/>
      <c r="Y79" s="101"/>
      <c r="Z79" s="101"/>
    </row>
    <row r="80" spans="1:26" ht="174.75" customHeight="1" x14ac:dyDescent="0.3">
      <c r="A80" s="101"/>
      <c r="B80" s="512"/>
      <c r="C80" s="512"/>
      <c r="D80" s="515"/>
      <c r="E80" s="515"/>
      <c r="F80" s="515"/>
      <c r="G80" s="119">
        <v>2</v>
      </c>
      <c r="H80" s="399" t="s">
        <v>643</v>
      </c>
      <c r="I80" s="488"/>
      <c r="J80" s="636"/>
      <c r="K80" s="593"/>
      <c r="L80" s="507"/>
      <c r="M80" s="427"/>
      <c r="N80" s="427"/>
      <c r="O80" s="101"/>
      <c r="P80" s="101"/>
      <c r="Q80" s="101"/>
      <c r="R80" s="101"/>
      <c r="S80" s="101"/>
      <c r="T80" s="101"/>
      <c r="U80" s="101"/>
      <c r="V80" s="101"/>
      <c r="W80" s="101"/>
      <c r="X80" s="101"/>
      <c r="Y80" s="101"/>
      <c r="Z80" s="101"/>
    </row>
    <row r="81" spans="1:26" ht="22.5" customHeight="1" x14ac:dyDescent="0.3">
      <c r="A81" s="101"/>
      <c r="B81" s="512"/>
      <c r="C81" s="512"/>
      <c r="D81" s="515"/>
      <c r="E81" s="515"/>
      <c r="F81" s="515"/>
      <c r="G81" s="119">
        <v>3</v>
      </c>
      <c r="H81" s="119"/>
      <c r="I81" s="488"/>
      <c r="J81" s="636"/>
      <c r="K81" s="593"/>
      <c r="L81" s="507"/>
      <c r="M81" s="427"/>
      <c r="N81" s="427"/>
      <c r="O81" s="101"/>
      <c r="P81" s="101"/>
      <c r="Q81" s="101"/>
      <c r="R81" s="101"/>
      <c r="S81" s="101"/>
      <c r="T81" s="101"/>
      <c r="U81" s="101"/>
      <c r="V81" s="101"/>
      <c r="W81" s="101"/>
      <c r="X81" s="101"/>
      <c r="Y81" s="101"/>
      <c r="Z81" s="101"/>
    </row>
    <row r="82" spans="1:26" ht="32.25" customHeight="1" x14ac:dyDescent="0.3">
      <c r="A82" s="101"/>
      <c r="B82" s="512"/>
      <c r="C82" s="512"/>
      <c r="D82" s="515"/>
      <c r="E82" s="515"/>
      <c r="F82" s="515"/>
      <c r="G82" s="119">
        <v>4</v>
      </c>
      <c r="H82" s="119"/>
      <c r="I82" s="488"/>
      <c r="J82" s="636"/>
      <c r="K82" s="593"/>
      <c r="L82" s="507"/>
      <c r="M82" s="427"/>
      <c r="N82" s="427"/>
      <c r="O82" s="101"/>
      <c r="P82" s="101"/>
      <c r="Q82" s="101"/>
      <c r="R82" s="101"/>
      <c r="S82" s="101"/>
      <c r="T82" s="101"/>
      <c r="U82" s="101"/>
      <c r="V82" s="101"/>
      <c r="W82" s="101"/>
      <c r="X82" s="101"/>
      <c r="Y82" s="101"/>
      <c r="Z82" s="101"/>
    </row>
    <row r="83" spans="1:26" ht="30.75" customHeight="1" x14ac:dyDescent="0.3">
      <c r="A83" s="101"/>
      <c r="B83" s="512"/>
      <c r="C83" s="512"/>
      <c r="D83" s="515"/>
      <c r="E83" s="515"/>
      <c r="F83" s="515"/>
      <c r="G83" s="119">
        <v>5</v>
      </c>
      <c r="H83" s="119"/>
      <c r="I83" s="488"/>
      <c r="J83" s="636"/>
      <c r="K83" s="593"/>
      <c r="L83" s="507"/>
      <c r="M83" s="427"/>
      <c r="N83" s="427"/>
      <c r="O83" s="101"/>
      <c r="P83" s="101"/>
      <c r="Q83" s="101"/>
      <c r="R83" s="101"/>
      <c r="S83" s="101"/>
      <c r="T83" s="101"/>
      <c r="U83" s="101"/>
      <c r="V83" s="101"/>
      <c r="W83" s="101"/>
      <c r="X83" s="101"/>
      <c r="Y83" s="101"/>
      <c r="Z83" s="101"/>
    </row>
    <row r="84" spans="1:26" ht="22.5" customHeight="1" x14ac:dyDescent="0.3">
      <c r="A84" s="101"/>
      <c r="B84" s="512"/>
      <c r="C84" s="512"/>
      <c r="D84" s="515"/>
      <c r="E84" s="515"/>
      <c r="F84" s="515"/>
      <c r="G84" s="119">
        <v>6</v>
      </c>
      <c r="H84" s="119"/>
      <c r="I84" s="488"/>
      <c r="J84" s="636"/>
      <c r="K84" s="593"/>
      <c r="L84" s="507"/>
      <c r="M84" s="427"/>
      <c r="N84" s="427"/>
      <c r="O84" s="101"/>
      <c r="P84" s="101"/>
      <c r="Q84" s="101"/>
      <c r="R84" s="101"/>
      <c r="S84" s="101"/>
      <c r="T84" s="101"/>
      <c r="U84" s="101"/>
      <c r="V84" s="101"/>
      <c r="W84" s="101"/>
      <c r="X84" s="101"/>
      <c r="Y84" s="101"/>
      <c r="Z84" s="101"/>
    </row>
    <row r="85" spans="1:26" ht="27" customHeight="1" x14ac:dyDescent="0.3">
      <c r="A85" s="101"/>
      <c r="B85" s="512"/>
      <c r="C85" s="512"/>
      <c r="D85" s="515"/>
      <c r="E85" s="515"/>
      <c r="F85" s="515"/>
      <c r="G85" s="119">
        <v>7</v>
      </c>
      <c r="H85" s="119"/>
      <c r="I85" s="488"/>
      <c r="J85" s="636"/>
      <c r="K85" s="593"/>
      <c r="L85" s="507"/>
      <c r="M85" s="427"/>
      <c r="N85" s="427"/>
      <c r="O85" s="101"/>
      <c r="P85" s="101"/>
      <c r="Q85" s="101"/>
      <c r="R85" s="101"/>
      <c r="S85" s="101"/>
      <c r="T85" s="101"/>
      <c r="U85" s="101"/>
      <c r="V85" s="101"/>
      <c r="W85" s="101"/>
      <c r="X85" s="101"/>
      <c r="Y85" s="101"/>
      <c r="Z85" s="101"/>
    </row>
    <row r="86" spans="1:26" ht="17.25" customHeight="1" x14ac:dyDescent="0.3">
      <c r="A86" s="101"/>
      <c r="B86" s="494"/>
      <c r="C86" s="494"/>
      <c r="D86" s="499"/>
      <c r="E86" s="499"/>
      <c r="F86" s="499"/>
      <c r="G86" s="123">
        <v>8</v>
      </c>
      <c r="H86" s="123"/>
      <c r="I86" s="489"/>
      <c r="J86" s="637"/>
      <c r="K86" s="594"/>
      <c r="L86" s="508"/>
      <c r="M86" s="427"/>
      <c r="N86" s="427"/>
      <c r="O86" s="101"/>
      <c r="P86" s="101"/>
      <c r="Q86" s="101"/>
      <c r="R86" s="101"/>
      <c r="S86" s="101"/>
      <c r="T86" s="101"/>
      <c r="U86" s="101"/>
      <c r="V86" s="101"/>
      <c r="W86" s="101"/>
      <c r="X86" s="101"/>
      <c r="Y86" s="101"/>
      <c r="Z86" s="101"/>
    </row>
    <row r="87" spans="1:26" ht="165" customHeight="1" x14ac:dyDescent="0.3">
      <c r="A87" s="101"/>
      <c r="B87" s="511" t="str">
        <f>+LEFT(C87,5)</f>
        <v xml:space="preserve">17.4 </v>
      </c>
      <c r="C87" s="621" t="s">
        <v>433</v>
      </c>
      <c r="D87" s="629" t="s">
        <v>298</v>
      </c>
      <c r="E87" s="662" t="s">
        <v>432</v>
      </c>
      <c r="F87" s="606" t="s">
        <v>169</v>
      </c>
      <c r="G87" s="125">
        <v>1</v>
      </c>
      <c r="H87" s="134" t="s">
        <v>181</v>
      </c>
      <c r="I87" s="718" t="s">
        <v>617</v>
      </c>
      <c r="J87" s="635">
        <v>3</v>
      </c>
      <c r="K87" s="603" t="str">
        <f>+IF(OR(ISBLANK(F87),ISBLANK(J87)),"",IF(OR(AND(F87=1,J87=1),AND(F87=1,J87=2),AND(F87=1,J87=3)),"Deficiencia de control mayor (diseño y ejecución)",IF(OR(AND(F87=2,J87=2),AND(F87=3,J87=1),AND(F87=3,J87=2),AND(F87=2,J87=1)),"Deficiencia de control (diseño o ejecución)",IF(AND(F87=2,J87=3),"Oportunidad de mejora","Mantenimiento del control"))))</f>
        <v>Mantenimiento del control</v>
      </c>
      <c r="L87" s="587">
        <f>+IF(K87="",312,IF(K87="Deficiencia de control mayor (diseño y ejecución)",320,IF(K87="Deficiencia de control (diseño o ejecución)",340,IF(K87="Oportunidad de mejora",360,380))))</f>
        <v>380</v>
      </c>
      <c r="M87" s="587">
        <v>6.7854000000000001</v>
      </c>
      <c r="N87" s="844">
        <f>+L87+M87</f>
        <v>386.78539999999998</v>
      </c>
      <c r="O87" s="101"/>
      <c r="P87" s="101"/>
      <c r="Q87" s="101"/>
      <c r="R87" s="101"/>
      <c r="S87" s="101"/>
      <c r="T87" s="101"/>
      <c r="U87" s="101"/>
      <c r="V87" s="101"/>
      <c r="W87" s="101"/>
      <c r="X87" s="101"/>
      <c r="Y87" s="101"/>
      <c r="Z87" s="101"/>
    </row>
    <row r="88" spans="1:26" ht="30.75" customHeight="1" x14ac:dyDescent="0.3">
      <c r="A88" s="101"/>
      <c r="B88" s="512"/>
      <c r="C88" s="512"/>
      <c r="D88" s="515"/>
      <c r="E88" s="515"/>
      <c r="F88" s="515"/>
      <c r="G88" s="119">
        <v>2</v>
      </c>
      <c r="H88" s="121"/>
      <c r="I88" s="515"/>
      <c r="J88" s="636"/>
      <c r="K88" s="593"/>
      <c r="L88" s="507"/>
      <c r="M88" s="507"/>
      <c r="N88" s="427"/>
      <c r="O88" s="101"/>
      <c r="P88" s="101"/>
      <c r="Q88" s="101"/>
      <c r="R88" s="101"/>
      <c r="S88" s="101"/>
      <c r="T88" s="101"/>
      <c r="U88" s="101"/>
      <c r="V88" s="101"/>
      <c r="W88" s="101"/>
      <c r="X88" s="101"/>
      <c r="Y88" s="101"/>
      <c r="Z88" s="101"/>
    </row>
    <row r="89" spans="1:26" ht="22.5" customHeight="1" x14ac:dyDescent="0.3">
      <c r="A89" s="101"/>
      <c r="B89" s="512"/>
      <c r="C89" s="512"/>
      <c r="D89" s="515"/>
      <c r="E89" s="515"/>
      <c r="F89" s="515"/>
      <c r="G89" s="119">
        <v>3</v>
      </c>
      <c r="H89" s="119"/>
      <c r="I89" s="515"/>
      <c r="J89" s="636"/>
      <c r="K89" s="593"/>
      <c r="L89" s="507"/>
      <c r="M89" s="507"/>
      <c r="N89" s="427"/>
      <c r="O89" s="101"/>
      <c r="P89" s="101"/>
      <c r="Q89" s="101"/>
      <c r="R89" s="101"/>
      <c r="S89" s="101"/>
      <c r="T89" s="101"/>
      <c r="U89" s="101"/>
      <c r="V89" s="101"/>
      <c r="W89" s="101"/>
      <c r="X89" s="101"/>
      <c r="Y89" s="101"/>
      <c r="Z89" s="101"/>
    </row>
    <row r="90" spans="1:26" ht="22.5" customHeight="1" x14ac:dyDescent="0.3">
      <c r="A90" s="101"/>
      <c r="B90" s="512"/>
      <c r="C90" s="512"/>
      <c r="D90" s="515"/>
      <c r="E90" s="515"/>
      <c r="F90" s="515"/>
      <c r="G90" s="119">
        <v>4</v>
      </c>
      <c r="H90" s="119"/>
      <c r="I90" s="515"/>
      <c r="J90" s="636"/>
      <c r="K90" s="593"/>
      <c r="L90" s="507"/>
      <c r="M90" s="507"/>
      <c r="N90" s="427"/>
      <c r="O90" s="101"/>
      <c r="P90" s="101"/>
      <c r="Q90" s="101"/>
      <c r="R90" s="101"/>
      <c r="S90" s="101"/>
      <c r="T90" s="101"/>
      <c r="U90" s="101"/>
      <c r="V90" s="101"/>
      <c r="W90" s="101"/>
      <c r="X90" s="101"/>
      <c r="Y90" s="101"/>
      <c r="Z90" s="101"/>
    </row>
    <row r="91" spans="1:26" ht="22.5" customHeight="1" x14ac:dyDescent="0.3">
      <c r="A91" s="101"/>
      <c r="B91" s="512"/>
      <c r="C91" s="512"/>
      <c r="D91" s="515"/>
      <c r="E91" s="515"/>
      <c r="F91" s="515"/>
      <c r="G91" s="119">
        <v>5</v>
      </c>
      <c r="H91" s="119"/>
      <c r="I91" s="515"/>
      <c r="J91" s="636"/>
      <c r="K91" s="593"/>
      <c r="L91" s="507"/>
      <c r="M91" s="507"/>
      <c r="N91" s="427"/>
      <c r="O91" s="101"/>
      <c r="P91" s="101"/>
      <c r="Q91" s="101"/>
      <c r="R91" s="101"/>
      <c r="S91" s="101"/>
      <c r="T91" s="101"/>
      <c r="U91" s="101"/>
      <c r="V91" s="101"/>
      <c r="W91" s="101"/>
      <c r="X91" s="101"/>
      <c r="Y91" s="101"/>
      <c r="Z91" s="101"/>
    </row>
    <row r="92" spans="1:26" ht="22.5" customHeight="1" x14ac:dyDescent="0.3">
      <c r="A92" s="101"/>
      <c r="B92" s="512"/>
      <c r="C92" s="512"/>
      <c r="D92" s="515"/>
      <c r="E92" s="515"/>
      <c r="F92" s="515"/>
      <c r="G92" s="119">
        <v>6</v>
      </c>
      <c r="H92" s="119"/>
      <c r="I92" s="515"/>
      <c r="J92" s="636"/>
      <c r="K92" s="593"/>
      <c r="L92" s="507"/>
      <c r="M92" s="507"/>
      <c r="N92" s="427"/>
      <c r="O92" s="101"/>
      <c r="P92" s="101"/>
      <c r="Q92" s="101"/>
      <c r="R92" s="101"/>
      <c r="S92" s="101"/>
      <c r="T92" s="101"/>
      <c r="U92" s="101"/>
      <c r="V92" s="101"/>
      <c r="W92" s="101"/>
      <c r="X92" s="101"/>
      <c r="Y92" s="101"/>
      <c r="Z92" s="101"/>
    </row>
    <row r="93" spans="1:26" ht="22.5" customHeight="1" x14ac:dyDescent="0.3">
      <c r="A93" s="101"/>
      <c r="B93" s="512"/>
      <c r="C93" s="512"/>
      <c r="D93" s="515"/>
      <c r="E93" s="515"/>
      <c r="F93" s="515"/>
      <c r="G93" s="119">
        <v>7</v>
      </c>
      <c r="H93" s="119"/>
      <c r="I93" s="515"/>
      <c r="J93" s="636"/>
      <c r="K93" s="593"/>
      <c r="L93" s="507"/>
      <c r="M93" s="507"/>
      <c r="N93" s="427"/>
      <c r="O93" s="101"/>
      <c r="P93" s="101"/>
      <c r="Q93" s="101"/>
      <c r="R93" s="101"/>
      <c r="S93" s="101"/>
      <c r="T93" s="101"/>
      <c r="U93" s="101"/>
      <c r="V93" s="101"/>
      <c r="W93" s="101"/>
      <c r="X93" s="101"/>
      <c r="Y93" s="101"/>
      <c r="Z93" s="101"/>
    </row>
    <row r="94" spans="1:26" ht="22.5" customHeight="1" x14ac:dyDescent="0.3">
      <c r="A94" s="101"/>
      <c r="B94" s="494"/>
      <c r="C94" s="494"/>
      <c r="D94" s="499"/>
      <c r="E94" s="499"/>
      <c r="F94" s="499"/>
      <c r="G94" s="123">
        <v>8</v>
      </c>
      <c r="H94" s="123"/>
      <c r="I94" s="499"/>
      <c r="J94" s="637"/>
      <c r="K94" s="594"/>
      <c r="L94" s="508"/>
      <c r="M94" s="508"/>
      <c r="N94" s="427"/>
      <c r="O94" s="101"/>
      <c r="P94" s="101"/>
      <c r="Q94" s="101"/>
      <c r="R94" s="101"/>
      <c r="S94" s="101"/>
      <c r="T94" s="101"/>
      <c r="U94" s="101"/>
      <c r="V94" s="101"/>
      <c r="W94" s="101"/>
      <c r="X94" s="101"/>
      <c r="Y94" s="101"/>
      <c r="Z94" s="101"/>
    </row>
    <row r="95" spans="1:26" ht="22.5" customHeight="1" x14ac:dyDescent="0.3">
      <c r="A95" s="101"/>
      <c r="B95" s="511" t="str">
        <f>+LEFT(C95,5)</f>
        <v xml:space="preserve">17.5 </v>
      </c>
      <c r="C95" s="621" t="s">
        <v>434</v>
      </c>
      <c r="D95" s="629" t="s">
        <v>298</v>
      </c>
      <c r="E95" s="858" t="s">
        <v>299</v>
      </c>
      <c r="F95" s="632">
        <v>3</v>
      </c>
      <c r="G95" s="125">
        <v>1</v>
      </c>
      <c r="H95" s="125"/>
      <c r="I95" s="858" t="s">
        <v>299</v>
      </c>
      <c r="J95" s="859">
        <v>3</v>
      </c>
      <c r="K95" s="603"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587">
        <f>+IF(K95="",312,IF(K95="Deficiencia de control mayor (diseño y ejecución)",320,IF(K95="Deficiencia de control (diseño o ejecución)",340,IF(K95="Oportunidad de mejora",360,380))))</f>
        <v>380</v>
      </c>
      <c r="M95" s="505">
        <v>6.8745000000000003</v>
      </c>
      <c r="N95" s="844">
        <f>+L95+M95</f>
        <v>386.87450000000001</v>
      </c>
      <c r="O95" s="101"/>
      <c r="P95" s="101"/>
      <c r="Q95" s="101"/>
      <c r="R95" s="101"/>
      <c r="S95" s="101"/>
      <c r="T95" s="101"/>
      <c r="U95" s="101"/>
      <c r="V95" s="101"/>
      <c r="W95" s="101"/>
      <c r="X95" s="101"/>
      <c r="Y95" s="101"/>
      <c r="Z95" s="101"/>
    </row>
    <row r="96" spans="1:26" ht="22.5" customHeight="1" x14ac:dyDescent="0.3">
      <c r="A96" s="101"/>
      <c r="B96" s="512"/>
      <c r="C96" s="512"/>
      <c r="D96" s="515"/>
      <c r="E96" s="515"/>
      <c r="F96" s="515"/>
      <c r="G96" s="119">
        <v>2</v>
      </c>
      <c r="H96" s="119"/>
      <c r="I96" s="515"/>
      <c r="J96" s="636"/>
      <c r="K96" s="593"/>
      <c r="L96" s="507"/>
      <c r="M96" s="427"/>
      <c r="N96" s="427"/>
      <c r="O96" s="101"/>
      <c r="P96" s="101"/>
      <c r="Q96" s="101"/>
      <c r="R96" s="101"/>
      <c r="S96" s="101"/>
      <c r="T96" s="101"/>
      <c r="U96" s="101"/>
      <c r="V96" s="101"/>
      <c r="W96" s="101"/>
      <c r="X96" s="101"/>
      <c r="Y96" s="101"/>
      <c r="Z96" s="101"/>
    </row>
    <row r="97" spans="1:26" ht="22.5" customHeight="1" x14ac:dyDescent="0.3">
      <c r="A97" s="101"/>
      <c r="B97" s="512"/>
      <c r="C97" s="512"/>
      <c r="D97" s="515"/>
      <c r="E97" s="515"/>
      <c r="F97" s="515"/>
      <c r="G97" s="119">
        <v>3</v>
      </c>
      <c r="H97" s="119"/>
      <c r="I97" s="515"/>
      <c r="J97" s="636"/>
      <c r="K97" s="593"/>
      <c r="L97" s="507"/>
      <c r="M97" s="427"/>
      <c r="N97" s="427"/>
      <c r="O97" s="101"/>
      <c r="P97" s="101"/>
      <c r="Q97" s="101"/>
      <c r="R97" s="101"/>
      <c r="S97" s="101"/>
      <c r="T97" s="101"/>
      <c r="U97" s="101"/>
      <c r="V97" s="101"/>
      <c r="W97" s="101"/>
      <c r="X97" s="101"/>
      <c r="Y97" s="101"/>
      <c r="Z97" s="101"/>
    </row>
    <row r="98" spans="1:26" ht="22.5" customHeight="1" x14ac:dyDescent="0.3">
      <c r="A98" s="101"/>
      <c r="B98" s="512"/>
      <c r="C98" s="512"/>
      <c r="D98" s="515"/>
      <c r="E98" s="515"/>
      <c r="F98" s="515"/>
      <c r="G98" s="119">
        <v>4</v>
      </c>
      <c r="H98" s="119"/>
      <c r="I98" s="515"/>
      <c r="J98" s="636"/>
      <c r="K98" s="593"/>
      <c r="L98" s="507"/>
      <c r="M98" s="427"/>
      <c r="N98" s="427"/>
      <c r="O98" s="101"/>
      <c r="P98" s="101"/>
      <c r="Q98" s="101"/>
      <c r="R98" s="101"/>
      <c r="S98" s="101"/>
      <c r="T98" s="101"/>
      <c r="U98" s="101"/>
      <c r="V98" s="101"/>
      <c r="W98" s="101"/>
      <c r="X98" s="101"/>
      <c r="Y98" s="101"/>
      <c r="Z98" s="101"/>
    </row>
    <row r="99" spans="1:26" ht="22.5" customHeight="1" x14ac:dyDescent="0.3">
      <c r="A99" s="101"/>
      <c r="B99" s="512"/>
      <c r="C99" s="512"/>
      <c r="D99" s="515"/>
      <c r="E99" s="515"/>
      <c r="F99" s="515"/>
      <c r="G99" s="119">
        <v>5</v>
      </c>
      <c r="H99" s="119"/>
      <c r="I99" s="515"/>
      <c r="J99" s="636"/>
      <c r="K99" s="593"/>
      <c r="L99" s="507"/>
      <c r="M99" s="427"/>
      <c r="N99" s="427"/>
      <c r="O99" s="101"/>
      <c r="P99" s="101"/>
      <c r="Q99" s="101"/>
      <c r="R99" s="101"/>
      <c r="S99" s="101"/>
      <c r="T99" s="101"/>
      <c r="U99" s="101"/>
      <c r="V99" s="101"/>
      <c r="W99" s="101"/>
      <c r="X99" s="101"/>
      <c r="Y99" s="101"/>
      <c r="Z99" s="101"/>
    </row>
    <row r="100" spans="1:26" ht="22.5" customHeight="1" x14ac:dyDescent="0.3">
      <c r="A100" s="101"/>
      <c r="B100" s="512"/>
      <c r="C100" s="512"/>
      <c r="D100" s="515"/>
      <c r="E100" s="515"/>
      <c r="F100" s="515"/>
      <c r="G100" s="119">
        <v>6</v>
      </c>
      <c r="H100" s="119"/>
      <c r="I100" s="515"/>
      <c r="J100" s="636"/>
      <c r="K100" s="593"/>
      <c r="L100" s="507"/>
      <c r="M100" s="427"/>
      <c r="N100" s="427"/>
      <c r="O100" s="101"/>
      <c r="P100" s="101"/>
      <c r="Q100" s="101"/>
      <c r="R100" s="101"/>
      <c r="S100" s="101"/>
      <c r="T100" s="101"/>
      <c r="U100" s="101"/>
      <c r="V100" s="101"/>
      <c r="W100" s="101"/>
      <c r="X100" s="101"/>
      <c r="Y100" s="101"/>
      <c r="Z100" s="101"/>
    </row>
    <row r="101" spans="1:26" ht="22.5" customHeight="1" x14ac:dyDescent="0.3">
      <c r="A101" s="101"/>
      <c r="B101" s="512"/>
      <c r="C101" s="512"/>
      <c r="D101" s="515"/>
      <c r="E101" s="515"/>
      <c r="F101" s="515"/>
      <c r="G101" s="119">
        <v>7</v>
      </c>
      <c r="H101" s="119"/>
      <c r="I101" s="515"/>
      <c r="J101" s="636"/>
      <c r="K101" s="593"/>
      <c r="L101" s="507"/>
      <c r="M101" s="427"/>
      <c r="N101" s="427"/>
      <c r="O101" s="101"/>
      <c r="P101" s="101"/>
      <c r="Q101" s="101"/>
      <c r="R101" s="101"/>
      <c r="S101" s="101"/>
      <c r="T101" s="101"/>
      <c r="U101" s="101"/>
      <c r="V101" s="101"/>
      <c r="W101" s="101"/>
      <c r="X101" s="101"/>
      <c r="Y101" s="101"/>
      <c r="Z101" s="101"/>
    </row>
    <row r="102" spans="1:26" ht="22.5" customHeight="1" thickBot="1" x14ac:dyDescent="0.35">
      <c r="A102" s="101"/>
      <c r="B102" s="494"/>
      <c r="C102" s="494"/>
      <c r="D102" s="499"/>
      <c r="E102" s="499"/>
      <c r="F102" s="499"/>
      <c r="G102" s="123">
        <v>8</v>
      </c>
      <c r="H102" s="372"/>
      <c r="I102" s="499"/>
      <c r="J102" s="637"/>
      <c r="K102" s="594"/>
      <c r="L102" s="508"/>
      <c r="M102" s="427"/>
      <c r="N102" s="427"/>
      <c r="O102" s="101"/>
      <c r="P102" s="101"/>
      <c r="Q102" s="101"/>
      <c r="R102" s="101"/>
      <c r="S102" s="101"/>
      <c r="T102" s="101"/>
      <c r="U102" s="101"/>
      <c r="V102" s="101"/>
      <c r="W102" s="101"/>
      <c r="X102" s="101"/>
      <c r="Y102" s="101"/>
      <c r="Z102" s="101"/>
    </row>
    <row r="103" spans="1:26" ht="154.5" customHeight="1" x14ac:dyDescent="0.3">
      <c r="A103" s="101"/>
      <c r="B103" s="511" t="str">
        <f>+LEFT(C103,5)</f>
        <v xml:space="preserve">17.6 </v>
      </c>
      <c r="C103" s="860" t="s">
        <v>435</v>
      </c>
      <c r="D103" s="650" t="s">
        <v>436</v>
      </c>
      <c r="E103" s="651" t="s">
        <v>437</v>
      </c>
      <c r="F103" s="861">
        <v>3</v>
      </c>
      <c r="G103" s="248">
        <v>1</v>
      </c>
      <c r="H103" s="358" t="s">
        <v>181</v>
      </c>
      <c r="I103" s="862" t="s">
        <v>642</v>
      </c>
      <c r="J103" s="859">
        <v>3</v>
      </c>
      <c r="K103" s="603"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Mantenimiento del control</v>
      </c>
      <c r="L103" s="587">
        <f>+IF(K103="",312,IF(K103="Deficiencia de control mayor (diseño y ejecución)",320,IF(K103="Deficiencia de control (diseño o ejecución)",340,IF(K103="Oportunidad de mejora",360,380))))</f>
        <v>380</v>
      </c>
      <c r="M103" s="505">
        <v>6.9874000000000001</v>
      </c>
      <c r="N103" s="844">
        <f>+L103+M103</f>
        <v>386.98739999999998</v>
      </c>
      <c r="O103" s="101"/>
      <c r="P103" s="101"/>
      <c r="Q103" s="101"/>
      <c r="R103" s="101"/>
      <c r="S103" s="101"/>
      <c r="T103" s="101"/>
      <c r="U103" s="101"/>
      <c r="V103" s="101"/>
      <c r="W103" s="101"/>
      <c r="X103" s="101"/>
      <c r="Y103" s="101"/>
      <c r="Z103" s="101"/>
    </row>
    <row r="104" spans="1:26" ht="151.5" customHeight="1" x14ac:dyDescent="0.3">
      <c r="A104" s="101"/>
      <c r="B104" s="512"/>
      <c r="C104" s="512"/>
      <c r="D104" s="515"/>
      <c r="E104" s="515"/>
      <c r="F104" s="515"/>
      <c r="G104" s="112">
        <v>2</v>
      </c>
      <c r="H104" s="399" t="s">
        <v>643</v>
      </c>
      <c r="I104" s="863"/>
      <c r="J104" s="636"/>
      <c r="K104" s="593"/>
      <c r="L104" s="507"/>
      <c r="M104" s="427"/>
      <c r="N104" s="427"/>
      <c r="O104" s="101"/>
      <c r="P104" s="101"/>
      <c r="Q104" s="101"/>
      <c r="R104" s="101"/>
      <c r="S104" s="101"/>
      <c r="T104" s="101"/>
      <c r="U104" s="101"/>
      <c r="V104" s="101"/>
      <c r="W104" s="101"/>
      <c r="X104" s="101"/>
      <c r="Y104" s="101"/>
      <c r="Z104" s="101"/>
    </row>
    <row r="105" spans="1:26" ht="63.75" customHeight="1" x14ac:dyDescent="0.3">
      <c r="A105" s="101"/>
      <c r="B105" s="512"/>
      <c r="C105" s="512"/>
      <c r="D105" s="515"/>
      <c r="E105" s="515"/>
      <c r="F105" s="515"/>
      <c r="G105" s="112">
        <v>3</v>
      </c>
      <c r="H105" s="137"/>
      <c r="I105" s="863"/>
      <c r="J105" s="636"/>
      <c r="K105" s="593"/>
      <c r="L105" s="507"/>
      <c r="M105" s="427"/>
      <c r="N105" s="427"/>
      <c r="O105" s="101"/>
      <c r="P105" s="101"/>
      <c r="Q105" s="101"/>
      <c r="R105" s="101"/>
      <c r="S105" s="101"/>
      <c r="T105" s="101"/>
      <c r="U105" s="101"/>
      <c r="V105" s="101"/>
      <c r="W105" s="101"/>
      <c r="X105" s="101"/>
      <c r="Y105" s="101"/>
      <c r="Z105" s="101"/>
    </row>
    <row r="106" spans="1:26" ht="51" customHeight="1" x14ac:dyDescent="0.3">
      <c r="A106" s="101"/>
      <c r="B106" s="512"/>
      <c r="C106" s="512"/>
      <c r="D106" s="515"/>
      <c r="E106" s="515"/>
      <c r="F106" s="515"/>
      <c r="G106" s="112">
        <v>4</v>
      </c>
      <c r="H106" s="198"/>
      <c r="I106" s="863"/>
      <c r="J106" s="636"/>
      <c r="K106" s="593"/>
      <c r="L106" s="507"/>
      <c r="M106" s="427"/>
      <c r="N106" s="427"/>
      <c r="O106" s="101"/>
      <c r="P106" s="101"/>
      <c r="Q106" s="101"/>
      <c r="R106" s="101"/>
      <c r="S106" s="101"/>
      <c r="T106" s="101"/>
      <c r="U106" s="101"/>
      <c r="V106" s="101"/>
      <c r="W106" s="101"/>
      <c r="X106" s="101"/>
      <c r="Y106" s="101"/>
      <c r="Z106" s="101"/>
    </row>
    <row r="107" spans="1:26" ht="56.25" customHeight="1" x14ac:dyDescent="0.3">
      <c r="A107" s="101"/>
      <c r="B107" s="512"/>
      <c r="C107" s="512"/>
      <c r="D107" s="515"/>
      <c r="E107" s="515"/>
      <c r="F107" s="515"/>
      <c r="G107" s="112">
        <v>5</v>
      </c>
      <c r="H107" s="138"/>
      <c r="I107" s="863"/>
      <c r="J107" s="636"/>
      <c r="K107" s="593"/>
      <c r="L107" s="507"/>
      <c r="M107" s="427"/>
      <c r="N107" s="427"/>
      <c r="O107" s="101"/>
      <c r="P107" s="101"/>
      <c r="Q107" s="101"/>
      <c r="R107" s="101"/>
      <c r="S107" s="101"/>
      <c r="T107" s="101"/>
      <c r="U107" s="101"/>
      <c r="V107" s="101"/>
      <c r="W107" s="101"/>
      <c r="X107" s="101"/>
      <c r="Y107" s="101"/>
      <c r="Z107" s="101"/>
    </row>
    <row r="108" spans="1:26" ht="47.25" customHeight="1" x14ac:dyDescent="0.3">
      <c r="A108" s="101"/>
      <c r="B108" s="512"/>
      <c r="C108" s="512"/>
      <c r="D108" s="515"/>
      <c r="E108" s="515"/>
      <c r="F108" s="515"/>
      <c r="G108" s="112">
        <v>6</v>
      </c>
      <c r="H108" s="198"/>
      <c r="I108" s="863"/>
      <c r="J108" s="636"/>
      <c r="K108" s="593"/>
      <c r="L108" s="507"/>
      <c r="M108" s="427"/>
      <c r="N108" s="427"/>
      <c r="O108" s="101"/>
      <c r="P108" s="101"/>
      <c r="Q108" s="101"/>
      <c r="R108" s="101"/>
      <c r="S108" s="101"/>
      <c r="T108" s="101"/>
      <c r="U108" s="101"/>
      <c r="V108" s="101"/>
      <c r="W108" s="101"/>
      <c r="X108" s="101"/>
      <c r="Y108" s="101"/>
      <c r="Z108" s="101"/>
    </row>
    <row r="109" spans="1:26" ht="22.5" customHeight="1" x14ac:dyDescent="0.3">
      <c r="A109" s="101"/>
      <c r="B109" s="512"/>
      <c r="C109" s="512"/>
      <c r="D109" s="515"/>
      <c r="E109" s="515"/>
      <c r="F109" s="515"/>
      <c r="G109" s="112">
        <v>7</v>
      </c>
      <c r="H109" s="112"/>
      <c r="I109" s="863"/>
      <c r="J109" s="636"/>
      <c r="K109" s="593"/>
      <c r="L109" s="507"/>
      <c r="M109" s="427"/>
      <c r="N109" s="427"/>
      <c r="O109" s="101"/>
      <c r="P109" s="101"/>
      <c r="Q109" s="101"/>
      <c r="R109" s="101"/>
      <c r="S109" s="101"/>
      <c r="T109" s="101"/>
      <c r="U109" s="101"/>
      <c r="V109" s="101"/>
      <c r="W109" s="101"/>
      <c r="X109" s="101"/>
      <c r="Y109" s="101"/>
      <c r="Z109" s="101"/>
    </row>
    <row r="110" spans="1:26" ht="51" customHeight="1" thickBot="1" x14ac:dyDescent="0.35">
      <c r="A110" s="101"/>
      <c r="B110" s="494"/>
      <c r="C110" s="494"/>
      <c r="D110" s="499"/>
      <c r="E110" s="499"/>
      <c r="F110" s="499"/>
      <c r="G110" s="139">
        <v>8</v>
      </c>
      <c r="H110" s="400"/>
      <c r="I110" s="863"/>
      <c r="J110" s="637"/>
      <c r="K110" s="594"/>
      <c r="L110" s="508"/>
      <c r="M110" s="427"/>
      <c r="N110" s="427"/>
      <c r="O110" s="101"/>
      <c r="P110" s="101"/>
      <c r="Q110" s="101"/>
      <c r="R110" s="101"/>
      <c r="S110" s="101"/>
      <c r="T110" s="101"/>
      <c r="U110" s="101"/>
      <c r="V110" s="101"/>
      <c r="W110" s="101"/>
      <c r="X110" s="101"/>
      <c r="Y110" s="101"/>
      <c r="Z110" s="101"/>
    </row>
    <row r="111" spans="1:26" ht="160.5" customHeight="1" x14ac:dyDescent="0.3">
      <c r="A111" s="101"/>
      <c r="B111" s="511" t="str">
        <f>+LEFT(C111,5)</f>
        <v xml:space="preserve">17.7 </v>
      </c>
      <c r="C111" s="545" t="s">
        <v>438</v>
      </c>
      <c r="D111" s="650" t="s">
        <v>439</v>
      </c>
      <c r="E111" s="651" t="s">
        <v>432</v>
      </c>
      <c r="F111" s="652">
        <v>3</v>
      </c>
      <c r="G111" s="248">
        <v>1</v>
      </c>
      <c r="H111" s="401" t="s">
        <v>181</v>
      </c>
      <c r="I111" s="720" t="s">
        <v>618</v>
      </c>
      <c r="J111" s="628">
        <v>3</v>
      </c>
      <c r="K111" s="603"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Mantenimiento del control</v>
      </c>
      <c r="L111" s="587">
        <f>+IF(K111="",312,IF(K111="Deficiencia de control mayor (diseño y ejecución)",320,IF(K111="Deficiencia de control (diseño o ejecución)",340,IF(K111="Oportunidad de mejora",360,380))))</f>
        <v>380</v>
      </c>
      <c r="M111" s="505">
        <v>6.9874499999999999</v>
      </c>
      <c r="N111" s="844">
        <f>+L111+M111</f>
        <v>386.98745000000002</v>
      </c>
      <c r="O111" s="101"/>
      <c r="P111" s="101"/>
      <c r="Q111" s="101"/>
      <c r="R111" s="101"/>
      <c r="S111" s="101"/>
      <c r="T111" s="101"/>
      <c r="U111" s="101"/>
      <c r="V111" s="101"/>
      <c r="W111" s="101"/>
      <c r="X111" s="101"/>
      <c r="Y111" s="101"/>
      <c r="Z111" s="101"/>
    </row>
    <row r="112" spans="1:26" ht="156.75" customHeight="1" x14ac:dyDescent="0.3">
      <c r="A112" s="101"/>
      <c r="B112" s="512"/>
      <c r="C112" s="512"/>
      <c r="D112" s="515"/>
      <c r="E112" s="515"/>
      <c r="F112" s="515"/>
      <c r="G112" s="112">
        <v>2</v>
      </c>
      <c r="H112" s="402" t="s">
        <v>643</v>
      </c>
      <c r="I112" s="721"/>
      <c r="J112" s="507"/>
      <c r="K112" s="593"/>
      <c r="L112" s="507"/>
      <c r="M112" s="427"/>
      <c r="N112" s="427"/>
      <c r="O112" s="101"/>
      <c r="P112" s="101"/>
      <c r="Q112" s="101"/>
      <c r="R112" s="101"/>
      <c r="S112" s="101"/>
      <c r="T112" s="101"/>
      <c r="U112" s="101"/>
      <c r="V112" s="101"/>
      <c r="W112" s="101"/>
      <c r="X112" s="101"/>
      <c r="Y112" s="101"/>
      <c r="Z112" s="101"/>
    </row>
    <row r="113" spans="1:26" ht="22.5" customHeight="1" x14ac:dyDescent="0.3">
      <c r="A113" s="101"/>
      <c r="B113" s="512"/>
      <c r="C113" s="512"/>
      <c r="D113" s="515"/>
      <c r="E113" s="515"/>
      <c r="F113" s="515"/>
      <c r="G113" s="112">
        <v>3</v>
      </c>
      <c r="H113" s="111"/>
      <c r="I113" s="721"/>
      <c r="J113" s="507"/>
      <c r="K113" s="593"/>
      <c r="L113" s="507"/>
      <c r="M113" s="427"/>
      <c r="N113" s="427"/>
      <c r="O113" s="101"/>
      <c r="P113" s="101"/>
      <c r="Q113" s="101"/>
      <c r="R113" s="101"/>
      <c r="S113" s="101"/>
      <c r="T113" s="101"/>
      <c r="U113" s="101"/>
      <c r="V113" s="101"/>
      <c r="W113" s="101"/>
      <c r="X113" s="101"/>
      <c r="Y113" s="101"/>
      <c r="Z113" s="101"/>
    </row>
    <row r="114" spans="1:26" ht="22.5" customHeight="1" x14ac:dyDescent="0.3">
      <c r="A114" s="101"/>
      <c r="B114" s="512"/>
      <c r="C114" s="512"/>
      <c r="D114" s="515"/>
      <c r="E114" s="515"/>
      <c r="F114" s="515"/>
      <c r="G114" s="112">
        <v>4</v>
      </c>
      <c r="H114" s="111"/>
      <c r="I114" s="721"/>
      <c r="J114" s="507"/>
      <c r="K114" s="593"/>
      <c r="L114" s="507"/>
      <c r="M114" s="427"/>
      <c r="N114" s="427"/>
      <c r="O114" s="101"/>
      <c r="P114" s="101"/>
      <c r="Q114" s="101"/>
      <c r="R114" s="101"/>
      <c r="S114" s="101"/>
      <c r="T114" s="101"/>
      <c r="U114" s="101"/>
      <c r="V114" s="101"/>
      <c r="W114" s="101"/>
      <c r="X114" s="101"/>
      <c r="Y114" s="101"/>
      <c r="Z114" s="101"/>
    </row>
    <row r="115" spans="1:26" ht="22.5" customHeight="1" x14ac:dyDescent="0.3">
      <c r="A115" s="101"/>
      <c r="B115" s="512"/>
      <c r="C115" s="512"/>
      <c r="D115" s="515"/>
      <c r="E115" s="515"/>
      <c r="F115" s="515"/>
      <c r="G115" s="112">
        <v>5</v>
      </c>
      <c r="H115" s="111"/>
      <c r="I115" s="721"/>
      <c r="J115" s="507"/>
      <c r="K115" s="593"/>
      <c r="L115" s="507"/>
      <c r="M115" s="427"/>
      <c r="N115" s="427"/>
      <c r="O115" s="101"/>
      <c r="P115" s="101"/>
      <c r="Q115" s="101"/>
      <c r="R115" s="101"/>
      <c r="S115" s="101"/>
      <c r="T115" s="101"/>
      <c r="U115" s="101"/>
      <c r="V115" s="101"/>
      <c r="W115" s="101"/>
      <c r="X115" s="101"/>
      <c r="Y115" s="101"/>
      <c r="Z115" s="101"/>
    </row>
    <row r="116" spans="1:26" ht="22.5" customHeight="1" x14ac:dyDescent="0.3">
      <c r="A116" s="101"/>
      <c r="B116" s="512"/>
      <c r="C116" s="512"/>
      <c r="D116" s="515"/>
      <c r="E116" s="515"/>
      <c r="F116" s="515"/>
      <c r="G116" s="112">
        <v>6</v>
      </c>
      <c r="H116" s="111"/>
      <c r="I116" s="721"/>
      <c r="J116" s="507"/>
      <c r="K116" s="593"/>
      <c r="L116" s="507"/>
      <c r="M116" s="427"/>
      <c r="N116" s="427"/>
      <c r="O116" s="101"/>
      <c r="P116" s="101"/>
      <c r="Q116" s="101"/>
      <c r="R116" s="101"/>
      <c r="S116" s="101"/>
      <c r="T116" s="101"/>
      <c r="U116" s="101"/>
      <c r="V116" s="101"/>
      <c r="W116" s="101"/>
      <c r="X116" s="101"/>
      <c r="Y116" s="101"/>
      <c r="Z116" s="101"/>
    </row>
    <row r="117" spans="1:26" ht="22.5" customHeight="1" x14ac:dyDescent="0.3">
      <c r="A117" s="101"/>
      <c r="B117" s="512"/>
      <c r="C117" s="512"/>
      <c r="D117" s="515"/>
      <c r="E117" s="515"/>
      <c r="F117" s="515"/>
      <c r="G117" s="112">
        <v>7</v>
      </c>
      <c r="H117" s="111"/>
      <c r="I117" s="721"/>
      <c r="J117" s="507"/>
      <c r="K117" s="593"/>
      <c r="L117" s="507"/>
      <c r="M117" s="427"/>
      <c r="N117" s="427"/>
      <c r="O117" s="101"/>
      <c r="P117" s="101"/>
      <c r="Q117" s="101"/>
      <c r="R117" s="101"/>
      <c r="S117" s="101"/>
      <c r="T117" s="101"/>
      <c r="U117" s="101"/>
      <c r="V117" s="101"/>
      <c r="W117" s="101"/>
      <c r="X117" s="101"/>
      <c r="Y117" s="101"/>
      <c r="Z117" s="101"/>
    </row>
    <row r="118" spans="1:26" ht="22.5" customHeight="1" thickBot="1" x14ac:dyDescent="0.35">
      <c r="A118" s="101"/>
      <c r="B118" s="494"/>
      <c r="C118" s="494"/>
      <c r="D118" s="499"/>
      <c r="E118" s="499"/>
      <c r="F118" s="499"/>
      <c r="G118" s="139">
        <v>8</v>
      </c>
      <c r="H118" s="213"/>
      <c r="I118" s="721"/>
      <c r="J118" s="664"/>
      <c r="K118" s="594"/>
      <c r="L118" s="508"/>
      <c r="M118" s="427"/>
      <c r="N118" s="427"/>
      <c r="O118" s="101"/>
      <c r="P118" s="101"/>
      <c r="Q118" s="101"/>
      <c r="R118" s="101"/>
      <c r="S118" s="101"/>
      <c r="T118" s="101"/>
      <c r="U118" s="101"/>
      <c r="V118" s="101"/>
      <c r="W118" s="101"/>
      <c r="X118" s="101"/>
      <c r="Y118" s="101"/>
      <c r="Z118" s="101"/>
    </row>
    <row r="119" spans="1:26" ht="146.25" customHeight="1" thickBot="1" x14ac:dyDescent="0.35">
      <c r="A119" s="101"/>
      <c r="B119" s="511" t="str">
        <f>+LEFT(C119,5)</f>
        <v xml:space="preserve">17.8 </v>
      </c>
      <c r="C119" s="621" t="s">
        <v>440</v>
      </c>
      <c r="D119" s="629" t="s">
        <v>439</v>
      </c>
      <c r="E119" s="662" t="s">
        <v>441</v>
      </c>
      <c r="F119" s="632">
        <v>3</v>
      </c>
      <c r="G119" s="118">
        <v>1</v>
      </c>
      <c r="H119" s="378" t="s">
        <v>181</v>
      </c>
      <c r="I119" s="720" t="s">
        <v>619</v>
      </c>
      <c r="J119" s="628">
        <v>3</v>
      </c>
      <c r="K119" s="603"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587">
        <f>+IF(K119="",312,IF(K119="Deficiencia de control mayor (diseño y ejecución)",320,IF(K119="Deficiencia de control (diseño o ejecución)",340,IF(K119="Oportunidad de mejora",360,380))))</f>
        <v>380</v>
      </c>
      <c r="M119" s="505">
        <v>6.9874559999999999</v>
      </c>
      <c r="N119" s="844">
        <f>+L119+M119</f>
        <v>386.98745600000001</v>
      </c>
      <c r="O119" s="101"/>
      <c r="P119" s="101"/>
      <c r="Q119" s="101"/>
      <c r="R119" s="101"/>
      <c r="S119" s="101"/>
      <c r="T119" s="101"/>
      <c r="U119" s="101"/>
      <c r="V119" s="101"/>
      <c r="W119" s="101"/>
      <c r="X119" s="101"/>
      <c r="Y119" s="101"/>
      <c r="Z119" s="101"/>
    </row>
    <row r="120" spans="1:26" ht="176.25" customHeight="1" x14ac:dyDescent="0.3">
      <c r="A120" s="101"/>
      <c r="B120" s="512"/>
      <c r="C120" s="512"/>
      <c r="D120" s="515"/>
      <c r="E120" s="515"/>
      <c r="F120" s="515"/>
      <c r="G120" s="119">
        <v>2</v>
      </c>
      <c r="H120" s="262" t="s">
        <v>644</v>
      </c>
      <c r="I120" s="721"/>
      <c r="J120" s="507"/>
      <c r="K120" s="593"/>
      <c r="L120" s="507"/>
      <c r="M120" s="427"/>
      <c r="N120" s="427"/>
      <c r="O120" s="101"/>
      <c r="P120" s="101"/>
      <c r="Q120" s="101"/>
      <c r="R120" s="101"/>
      <c r="S120" s="101"/>
      <c r="T120" s="101"/>
      <c r="U120" s="101"/>
      <c r="V120" s="101"/>
      <c r="W120" s="101"/>
      <c r="X120" s="101"/>
      <c r="Y120" s="101"/>
      <c r="Z120" s="101"/>
    </row>
    <row r="121" spans="1:26" ht="22.5" customHeight="1" x14ac:dyDescent="0.3">
      <c r="A121" s="101"/>
      <c r="B121" s="512"/>
      <c r="C121" s="512"/>
      <c r="D121" s="515"/>
      <c r="E121" s="515"/>
      <c r="F121" s="515"/>
      <c r="G121" s="119">
        <v>3</v>
      </c>
      <c r="H121" s="172"/>
      <c r="I121" s="721"/>
      <c r="J121" s="507"/>
      <c r="K121" s="593"/>
      <c r="L121" s="507"/>
      <c r="M121" s="427"/>
      <c r="N121" s="427"/>
      <c r="O121" s="101"/>
      <c r="P121" s="101"/>
      <c r="Q121" s="101"/>
      <c r="R121" s="101"/>
      <c r="S121" s="101"/>
      <c r="T121" s="101"/>
      <c r="U121" s="101"/>
      <c r="V121" s="101"/>
      <c r="W121" s="101"/>
      <c r="X121" s="101"/>
      <c r="Y121" s="101"/>
      <c r="Z121" s="101"/>
    </row>
    <row r="122" spans="1:26" ht="22.5" customHeight="1" x14ac:dyDescent="0.3">
      <c r="A122" s="101"/>
      <c r="B122" s="512"/>
      <c r="C122" s="512"/>
      <c r="D122" s="515"/>
      <c r="E122" s="515"/>
      <c r="F122" s="515"/>
      <c r="G122" s="119">
        <v>4</v>
      </c>
      <c r="H122" s="172"/>
      <c r="I122" s="721"/>
      <c r="J122" s="507"/>
      <c r="K122" s="593"/>
      <c r="L122" s="507"/>
      <c r="M122" s="427"/>
      <c r="N122" s="427"/>
      <c r="O122" s="101"/>
      <c r="P122" s="101"/>
      <c r="Q122" s="101"/>
      <c r="R122" s="101"/>
      <c r="S122" s="101"/>
      <c r="T122" s="101"/>
      <c r="U122" s="101"/>
      <c r="V122" s="101"/>
      <c r="W122" s="101"/>
      <c r="X122" s="101"/>
      <c r="Y122" s="101"/>
      <c r="Z122" s="101"/>
    </row>
    <row r="123" spans="1:26" ht="22.5" customHeight="1" x14ac:dyDescent="0.3">
      <c r="A123" s="101"/>
      <c r="B123" s="512"/>
      <c r="C123" s="512"/>
      <c r="D123" s="515"/>
      <c r="E123" s="515"/>
      <c r="F123" s="515"/>
      <c r="G123" s="119">
        <v>5</v>
      </c>
      <c r="H123" s="172"/>
      <c r="I123" s="721"/>
      <c r="J123" s="507"/>
      <c r="K123" s="593"/>
      <c r="L123" s="507"/>
      <c r="M123" s="427"/>
      <c r="N123" s="427"/>
      <c r="O123" s="101"/>
      <c r="P123" s="101"/>
      <c r="Q123" s="101"/>
      <c r="R123" s="101"/>
      <c r="S123" s="101"/>
      <c r="T123" s="101"/>
      <c r="U123" s="101"/>
      <c r="V123" s="101"/>
      <c r="W123" s="101"/>
      <c r="X123" s="101"/>
      <c r="Y123" s="101"/>
      <c r="Z123" s="101"/>
    </row>
    <row r="124" spans="1:26" ht="22.5" customHeight="1" x14ac:dyDescent="0.3">
      <c r="A124" s="101"/>
      <c r="B124" s="512"/>
      <c r="C124" s="512"/>
      <c r="D124" s="515"/>
      <c r="E124" s="515"/>
      <c r="F124" s="515"/>
      <c r="G124" s="119">
        <v>6</v>
      </c>
      <c r="H124" s="172"/>
      <c r="I124" s="721"/>
      <c r="J124" s="507"/>
      <c r="K124" s="593"/>
      <c r="L124" s="507"/>
      <c r="M124" s="427"/>
      <c r="N124" s="427"/>
      <c r="O124" s="101"/>
      <c r="P124" s="101"/>
      <c r="Q124" s="101"/>
      <c r="R124" s="101"/>
      <c r="S124" s="101"/>
      <c r="T124" s="101"/>
      <c r="U124" s="101"/>
      <c r="V124" s="101"/>
      <c r="W124" s="101"/>
      <c r="X124" s="101"/>
      <c r="Y124" s="101"/>
      <c r="Z124" s="101"/>
    </row>
    <row r="125" spans="1:26" ht="11.25" customHeight="1" x14ac:dyDescent="0.3">
      <c r="A125" s="101"/>
      <c r="B125" s="512"/>
      <c r="C125" s="512"/>
      <c r="D125" s="515"/>
      <c r="E125" s="515"/>
      <c r="F125" s="515"/>
      <c r="G125" s="119">
        <v>7</v>
      </c>
      <c r="H125" s="172"/>
      <c r="I125" s="721"/>
      <c r="J125" s="507"/>
      <c r="K125" s="593"/>
      <c r="L125" s="507"/>
      <c r="M125" s="427"/>
      <c r="N125" s="427"/>
      <c r="O125" s="101"/>
      <c r="P125" s="101"/>
      <c r="Q125" s="101"/>
      <c r="R125" s="101"/>
      <c r="S125" s="101"/>
      <c r="T125" s="101"/>
      <c r="U125" s="101"/>
      <c r="V125" s="101"/>
      <c r="W125" s="101"/>
      <c r="X125" s="101"/>
      <c r="Y125" s="101"/>
      <c r="Z125" s="101"/>
    </row>
    <row r="126" spans="1:26" ht="25.5" customHeight="1" thickBot="1" x14ac:dyDescent="0.35">
      <c r="A126" s="101"/>
      <c r="B126" s="494"/>
      <c r="C126" s="494"/>
      <c r="D126" s="499"/>
      <c r="E126" s="499"/>
      <c r="F126" s="499"/>
      <c r="G126" s="123">
        <v>8</v>
      </c>
      <c r="H126" s="380"/>
      <c r="I126" s="721"/>
      <c r="J126" s="664"/>
      <c r="K126" s="594"/>
      <c r="L126" s="508"/>
      <c r="M126" s="427"/>
      <c r="N126" s="427"/>
      <c r="O126" s="101"/>
      <c r="P126" s="101"/>
      <c r="Q126" s="101"/>
      <c r="R126" s="101"/>
      <c r="S126" s="101"/>
      <c r="T126" s="101"/>
      <c r="U126" s="101"/>
      <c r="V126" s="101"/>
      <c r="W126" s="101"/>
      <c r="X126" s="101"/>
      <c r="Y126" s="101"/>
      <c r="Z126" s="101"/>
    </row>
    <row r="127" spans="1:26" ht="161.25" customHeight="1" x14ac:dyDescent="0.3">
      <c r="A127" s="101"/>
      <c r="B127" s="511" t="str">
        <f>+LEFT(C127,5)</f>
        <v xml:space="preserve">17.9 </v>
      </c>
      <c r="C127" s="621" t="s">
        <v>442</v>
      </c>
      <c r="D127" s="629" t="s">
        <v>439</v>
      </c>
      <c r="E127" s="662" t="s">
        <v>441</v>
      </c>
      <c r="F127" s="632">
        <v>3</v>
      </c>
      <c r="G127" s="171">
        <v>1</v>
      </c>
      <c r="H127" s="401" t="s">
        <v>181</v>
      </c>
      <c r="I127" s="720" t="s">
        <v>620</v>
      </c>
      <c r="J127" s="628">
        <v>3</v>
      </c>
      <c r="K127" s="603"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587">
        <f>+IF(K127="",312,IF(K127="Deficiencia de control mayor (diseño y ejecución)",320,IF(K127="Deficiencia de control (diseño o ejecución)",340,IF(K127="Oportunidad de mejora",360,380))))</f>
        <v>380</v>
      </c>
      <c r="M127" s="505">
        <v>7.0122999999999998</v>
      </c>
      <c r="N127" s="844">
        <f>+L127+M127</f>
        <v>387.01229999999998</v>
      </c>
      <c r="O127" s="101"/>
      <c r="P127" s="101"/>
      <c r="Q127" s="101"/>
      <c r="R127" s="101"/>
      <c r="S127" s="101"/>
      <c r="T127" s="101"/>
      <c r="U127" s="101"/>
      <c r="V127" s="101"/>
      <c r="W127" s="101"/>
      <c r="X127" s="101"/>
      <c r="Y127" s="101"/>
      <c r="Z127" s="101"/>
    </row>
    <row r="128" spans="1:26" ht="158.25" customHeight="1" x14ac:dyDescent="0.3">
      <c r="A128" s="101"/>
      <c r="B128" s="512"/>
      <c r="C128" s="512"/>
      <c r="D128" s="515"/>
      <c r="E128" s="515"/>
      <c r="F128" s="515"/>
      <c r="G128" s="172">
        <v>2</v>
      </c>
      <c r="H128" s="403" t="s">
        <v>644</v>
      </c>
      <c r="I128" s="721"/>
      <c r="J128" s="507"/>
      <c r="K128" s="593"/>
      <c r="L128" s="507"/>
      <c r="M128" s="427"/>
      <c r="N128" s="427"/>
      <c r="O128" s="101"/>
      <c r="P128" s="101"/>
      <c r="Q128" s="101"/>
      <c r="R128" s="101"/>
      <c r="S128" s="101"/>
      <c r="T128" s="101"/>
      <c r="U128" s="101"/>
      <c r="V128" s="101"/>
      <c r="W128" s="101"/>
      <c r="X128" s="101"/>
      <c r="Y128" s="101"/>
      <c r="Z128" s="101"/>
    </row>
    <row r="129" spans="1:26" ht="22.5" customHeight="1" x14ac:dyDescent="0.3">
      <c r="A129" s="101"/>
      <c r="B129" s="512"/>
      <c r="C129" s="512"/>
      <c r="D129" s="515"/>
      <c r="E129" s="515"/>
      <c r="F129" s="515"/>
      <c r="G129" s="119">
        <v>3</v>
      </c>
      <c r="H129" s="404"/>
      <c r="I129" s="721"/>
      <c r="J129" s="507"/>
      <c r="K129" s="593"/>
      <c r="L129" s="507"/>
      <c r="M129" s="427"/>
      <c r="N129" s="427"/>
      <c r="O129" s="101"/>
      <c r="P129" s="101"/>
      <c r="Q129" s="101"/>
      <c r="R129" s="101"/>
      <c r="S129" s="101"/>
      <c r="T129" s="101"/>
      <c r="U129" s="101"/>
      <c r="V129" s="101"/>
      <c r="W129" s="101"/>
      <c r="X129" s="101"/>
      <c r="Y129" s="101"/>
      <c r="Z129" s="101"/>
    </row>
    <row r="130" spans="1:26" ht="22.5" customHeight="1" x14ac:dyDescent="0.3">
      <c r="A130" s="101"/>
      <c r="B130" s="512"/>
      <c r="C130" s="512"/>
      <c r="D130" s="515"/>
      <c r="E130" s="515"/>
      <c r="F130" s="515"/>
      <c r="G130" s="119">
        <v>4</v>
      </c>
      <c r="H130" s="172"/>
      <c r="I130" s="721"/>
      <c r="J130" s="507"/>
      <c r="K130" s="593"/>
      <c r="L130" s="507"/>
      <c r="M130" s="427"/>
      <c r="N130" s="427"/>
      <c r="O130" s="101"/>
      <c r="P130" s="101"/>
      <c r="Q130" s="101"/>
      <c r="R130" s="101"/>
      <c r="S130" s="101"/>
      <c r="T130" s="101"/>
      <c r="U130" s="101"/>
      <c r="V130" s="101"/>
      <c r="W130" s="101"/>
      <c r="X130" s="101"/>
      <c r="Y130" s="101"/>
      <c r="Z130" s="101"/>
    </row>
    <row r="131" spans="1:26" ht="22.5" customHeight="1" x14ac:dyDescent="0.3">
      <c r="A131" s="101"/>
      <c r="B131" s="512"/>
      <c r="C131" s="512"/>
      <c r="D131" s="515"/>
      <c r="E131" s="515"/>
      <c r="F131" s="515"/>
      <c r="G131" s="119">
        <v>5</v>
      </c>
      <c r="H131" s="172"/>
      <c r="I131" s="721"/>
      <c r="J131" s="507"/>
      <c r="K131" s="593"/>
      <c r="L131" s="507"/>
      <c r="M131" s="427"/>
      <c r="N131" s="427"/>
      <c r="O131" s="101"/>
      <c r="P131" s="101"/>
      <c r="Q131" s="101"/>
      <c r="R131" s="101"/>
      <c r="S131" s="101"/>
      <c r="T131" s="101"/>
      <c r="U131" s="101"/>
      <c r="V131" s="101"/>
      <c r="W131" s="101"/>
      <c r="X131" s="101"/>
      <c r="Y131" s="101"/>
      <c r="Z131" s="101"/>
    </row>
    <row r="132" spans="1:26" ht="22.5" customHeight="1" x14ac:dyDescent="0.3">
      <c r="A132" s="101"/>
      <c r="B132" s="512"/>
      <c r="C132" s="512"/>
      <c r="D132" s="515"/>
      <c r="E132" s="515"/>
      <c r="F132" s="515"/>
      <c r="G132" s="119">
        <v>6</v>
      </c>
      <c r="H132" s="172"/>
      <c r="I132" s="721"/>
      <c r="J132" s="507"/>
      <c r="K132" s="593"/>
      <c r="L132" s="507"/>
      <c r="M132" s="427"/>
      <c r="N132" s="427"/>
      <c r="O132" s="101"/>
      <c r="P132" s="101"/>
      <c r="Q132" s="101"/>
      <c r="R132" s="101"/>
      <c r="S132" s="101"/>
      <c r="T132" s="101"/>
      <c r="U132" s="101"/>
      <c r="V132" s="101"/>
      <c r="W132" s="101"/>
      <c r="X132" s="101"/>
      <c r="Y132" s="101"/>
      <c r="Z132" s="101"/>
    </row>
    <row r="133" spans="1:26" ht="22.5" customHeight="1" x14ac:dyDescent="0.3">
      <c r="A133" s="101"/>
      <c r="B133" s="512"/>
      <c r="C133" s="512"/>
      <c r="D133" s="515"/>
      <c r="E133" s="515"/>
      <c r="F133" s="515"/>
      <c r="G133" s="119">
        <v>7</v>
      </c>
      <c r="H133" s="172"/>
      <c r="I133" s="721"/>
      <c r="J133" s="507"/>
      <c r="K133" s="593"/>
      <c r="L133" s="507"/>
      <c r="M133" s="427"/>
      <c r="N133" s="427"/>
      <c r="O133" s="101"/>
      <c r="P133" s="101"/>
      <c r="Q133" s="101"/>
      <c r="R133" s="101"/>
      <c r="S133" s="101"/>
      <c r="T133" s="101"/>
      <c r="U133" s="101"/>
      <c r="V133" s="101"/>
      <c r="W133" s="101"/>
      <c r="X133" s="101"/>
      <c r="Y133" s="101"/>
      <c r="Z133" s="101"/>
    </row>
    <row r="134" spans="1:26" ht="22.5" customHeight="1" thickBot="1" x14ac:dyDescent="0.35">
      <c r="A134" s="101"/>
      <c r="B134" s="494"/>
      <c r="C134" s="494"/>
      <c r="D134" s="499"/>
      <c r="E134" s="499"/>
      <c r="F134" s="499"/>
      <c r="G134" s="123">
        <v>8</v>
      </c>
      <c r="H134" s="185"/>
      <c r="I134" s="721"/>
      <c r="J134" s="664"/>
      <c r="K134" s="594"/>
      <c r="L134" s="508"/>
      <c r="M134" s="427"/>
      <c r="N134" s="427"/>
      <c r="O134" s="101"/>
      <c r="P134" s="101"/>
      <c r="Q134" s="101"/>
      <c r="R134" s="101"/>
      <c r="S134" s="101"/>
      <c r="T134" s="101"/>
      <c r="U134" s="101"/>
      <c r="V134" s="101"/>
      <c r="W134" s="101"/>
      <c r="X134" s="101"/>
      <c r="Y134" s="101"/>
      <c r="Z134" s="101"/>
    </row>
    <row r="135" spans="1:26" ht="22.5" customHeight="1" x14ac:dyDescent="0.3">
      <c r="A135" s="101"/>
      <c r="B135" s="101"/>
      <c r="C135" s="27"/>
      <c r="D135" s="27"/>
      <c r="E135" s="1"/>
      <c r="F135" s="1"/>
      <c r="G135" s="1"/>
      <c r="H135" s="1"/>
      <c r="I135" s="1"/>
      <c r="J135" s="27"/>
      <c r="K135" s="27"/>
      <c r="L135" s="164"/>
      <c r="M135" s="164"/>
      <c r="N135" s="258"/>
      <c r="O135" s="101"/>
      <c r="P135" s="101"/>
      <c r="Q135" s="101"/>
      <c r="R135" s="101"/>
      <c r="S135" s="101"/>
      <c r="T135" s="101"/>
      <c r="U135" s="101"/>
      <c r="V135" s="101"/>
      <c r="W135" s="101"/>
      <c r="X135" s="101"/>
      <c r="Y135" s="101"/>
      <c r="Z135" s="101"/>
    </row>
    <row r="136" spans="1:26" ht="22.5" customHeight="1" x14ac:dyDescent="0.3">
      <c r="A136" s="101"/>
      <c r="B136" s="101"/>
      <c r="C136" s="27"/>
      <c r="D136" s="27"/>
      <c r="E136" s="1"/>
      <c r="F136" s="1"/>
      <c r="G136" s="1"/>
      <c r="H136" s="1"/>
      <c r="I136" s="1"/>
      <c r="J136" s="27"/>
      <c r="K136" s="27"/>
      <c r="L136" s="164"/>
      <c r="M136" s="164"/>
      <c r="N136" s="258"/>
      <c r="O136" s="101"/>
      <c r="P136" s="101"/>
      <c r="Q136" s="101"/>
      <c r="R136" s="101"/>
      <c r="S136" s="101"/>
      <c r="T136" s="101"/>
      <c r="U136" s="101"/>
      <c r="V136" s="101"/>
      <c r="W136" s="101"/>
      <c r="X136" s="101"/>
      <c r="Y136" s="101"/>
      <c r="Z136" s="101"/>
    </row>
    <row r="137" spans="1:26" ht="22.5" customHeight="1" x14ac:dyDescent="0.3">
      <c r="A137" s="101"/>
      <c r="B137" s="101"/>
      <c r="C137" s="27"/>
      <c r="D137" s="27"/>
      <c r="E137" s="1"/>
      <c r="F137" s="1"/>
      <c r="G137" s="1"/>
      <c r="H137" s="1"/>
      <c r="I137" s="1"/>
      <c r="J137" s="27"/>
      <c r="K137" s="27"/>
      <c r="L137" s="164"/>
      <c r="M137" s="164"/>
      <c r="N137" s="258"/>
      <c r="O137" s="101"/>
      <c r="P137" s="101"/>
      <c r="Q137" s="101"/>
      <c r="R137" s="101"/>
      <c r="S137" s="101"/>
      <c r="T137" s="101"/>
      <c r="U137" s="101"/>
      <c r="V137" s="101"/>
      <c r="W137" s="101"/>
      <c r="X137" s="101"/>
      <c r="Y137" s="101"/>
      <c r="Z137" s="101"/>
    </row>
    <row r="138" spans="1:26" ht="22.5" customHeight="1" x14ac:dyDescent="0.3">
      <c r="A138" s="101"/>
      <c r="B138" s="101"/>
      <c r="C138" s="27"/>
      <c r="D138" s="27"/>
      <c r="E138" s="1"/>
      <c r="F138" s="1"/>
      <c r="G138" s="1"/>
      <c r="H138" s="1"/>
      <c r="I138" s="1"/>
      <c r="J138" s="27"/>
      <c r="K138" s="27"/>
      <c r="L138" s="164"/>
      <c r="M138" s="164"/>
      <c r="N138" s="258"/>
      <c r="O138" s="101"/>
      <c r="P138" s="101"/>
      <c r="Q138" s="101"/>
      <c r="R138" s="101"/>
      <c r="S138" s="101"/>
      <c r="T138" s="101"/>
      <c r="U138" s="101"/>
      <c r="V138" s="101"/>
      <c r="W138" s="101"/>
      <c r="X138" s="101"/>
      <c r="Y138" s="101"/>
      <c r="Z138" s="101"/>
    </row>
    <row r="139" spans="1:26" ht="22.5" customHeight="1" x14ac:dyDescent="0.3">
      <c r="A139" s="101"/>
      <c r="B139" s="101"/>
      <c r="C139" s="27"/>
      <c r="D139" s="27"/>
      <c r="E139" s="1"/>
      <c r="F139" s="1"/>
      <c r="G139" s="1"/>
      <c r="H139" s="1"/>
      <c r="I139" s="1"/>
      <c r="J139" s="27"/>
      <c r="K139" s="27"/>
      <c r="L139" s="164"/>
      <c r="M139" s="164"/>
      <c r="N139" s="258"/>
      <c r="O139" s="101"/>
      <c r="P139" s="101"/>
      <c r="Q139" s="101"/>
      <c r="R139" s="101"/>
      <c r="S139" s="101"/>
      <c r="T139" s="101"/>
      <c r="U139" s="101"/>
      <c r="V139" s="101"/>
      <c r="W139" s="101"/>
      <c r="X139" s="101"/>
      <c r="Y139" s="101"/>
      <c r="Z139" s="101"/>
    </row>
    <row r="140" spans="1:26" ht="22.5" customHeight="1" x14ac:dyDescent="0.3">
      <c r="A140" s="101"/>
      <c r="B140" s="101"/>
      <c r="C140" s="27"/>
      <c r="D140" s="27"/>
      <c r="E140" s="1"/>
      <c r="F140" s="1"/>
      <c r="G140" s="1"/>
      <c r="H140" s="1"/>
      <c r="I140" s="1"/>
      <c r="J140" s="27"/>
      <c r="K140" s="27"/>
      <c r="L140" s="164"/>
      <c r="M140" s="164"/>
      <c r="N140" s="258"/>
      <c r="O140" s="101"/>
      <c r="P140" s="101"/>
      <c r="Q140" s="101"/>
      <c r="R140" s="101"/>
      <c r="S140" s="101"/>
      <c r="T140" s="101"/>
      <c r="U140" s="101"/>
      <c r="V140" s="101"/>
      <c r="W140" s="101"/>
      <c r="X140" s="101"/>
      <c r="Y140" s="101"/>
      <c r="Z140" s="101"/>
    </row>
    <row r="141" spans="1:26" ht="22.5" customHeight="1" x14ac:dyDescent="0.3">
      <c r="A141" s="101"/>
      <c r="B141" s="101"/>
      <c r="C141" s="27"/>
      <c r="D141" s="27"/>
      <c r="E141" s="1"/>
      <c r="F141" s="1"/>
      <c r="G141" s="1"/>
      <c r="H141" s="1"/>
      <c r="I141" s="1"/>
      <c r="J141" s="27"/>
      <c r="K141" s="27"/>
      <c r="L141" s="164"/>
      <c r="M141" s="164"/>
      <c r="N141" s="258"/>
      <c r="O141" s="101"/>
      <c r="P141" s="101"/>
      <c r="Q141" s="101"/>
      <c r="R141" s="101"/>
      <c r="S141" s="101"/>
      <c r="T141" s="101"/>
      <c r="U141" s="101"/>
      <c r="V141" s="101"/>
      <c r="W141" s="101"/>
      <c r="X141" s="101"/>
      <c r="Y141" s="101"/>
      <c r="Z141" s="101"/>
    </row>
    <row r="142" spans="1:26" ht="22.5" customHeight="1" x14ac:dyDescent="0.3">
      <c r="A142" s="101"/>
      <c r="B142" s="101"/>
      <c r="C142" s="27"/>
      <c r="D142" s="27"/>
      <c r="E142" s="1"/>
      <c r="F142" s="1"/>
      <c r="G142" s="1"/>
      <c r="H142" s="1"/>
      <c r="I142" s="1"/>
      <c r="J142" s="27"/>
      <c r="K142" s="27"/>
      <c r="L142" s="164"/>
      <c r="M142" s="164"/>
      <c r="N142" s="258"/>
      <c r="O142" s="101"/>
      <c r="P142" s="101"/>
      <c r="Q142" s="101"/>
      <c r="R142" s="101"/>
      <c r="S142" s="101"/>
      <c r="T142" s="101"/>
      <c r="U142" s="101"/>
      <c r="V142" s="101"/>
      <c r="W142" s="101"/>
      <c r="X142" s="101"/>
      <c r="Y142" s="101"/>
      <c r="Z142" s="101"/>
    </row>
    <row r="143" spans="1:26" ht="22.5" customHeight="1" x14ac:dyDescent="0.3">
      <c r="A143" s="101"/>
      <c r="B143" s="101"/>
      <c r="C143" s="27"/>
      <c r="D143" s="27"/>
      <c r="E143" s="1"/>
      <c r="F143" s="1"/>
      <c r="G143" s="1"/>
      <c r="H143" s="1"/>
      <c r="I143" s="1"/>
      <c r="J143" s="27"/>
      <c r="K143" s="27"/>
      <c r="L143" s="164"/>
      <c r="M143" s="164"/>
      <c r="N143" s="258"/>
      <c r="O143" s="101"/>
      <c r="P143" s="101"/>
      <c r="Q143" s="101"/>
      <c r="R143" s="101"/>
      <c r="S143" s="101"/>
      <c r="T143" s="101"/>
      <c r="U143" s="101"/>
      <c r="V143" s="101"/>
      <c r="W143" s="101"/>
      <c r="X143" s="101"/>
      <c r="Y143" s="101"/>
      <c r="Z143" s="101"/>
    </row>
    <row r="144" spans="1:26" ht="22.5" customHeight="1" x14ac:dyDescent="0.3">
      <c r="A144" s="101"/>
      <c r="B144" s="101"/>
      <c r="C144" s="27"/>
      <c r="D144" s="27"/>
      <c r="E144" s="1"/>
      <c r="F144" s="1"/>
      <c r="G144" s="1"/>
      <c r="H144" s="1"/>
      <c r="I144" s="1"/>
      <c r="J144" s="27"/>
      <c r="K144" s="27"/>
      <c r="L144" s="164"/>
      <c r="M144" s="164"/>
      <c r="N144" s="258"/>
      <c r="O144" s="101"/>
      <c r="P144" s="101"/>
      <c r="Q144" s="101"/>
      <c r="R144" s="101"/>
      <c r="S144" s="101"/>
      <c r="T144" s="101"/>
      <c r="U144" s="101"/>
      <c r="V144" s="101"/>
      <c r="W144" s="101"/>
      <c r="X144" s="101"/>
      <c r="Y144" s="101"/>
      <c r="Z144" s="101"/>
    </row>
    <row r="145" spans="1:26" ht="22.5" customHeight="1" x14ac:dyDescent="0.3">
      <c r="A145" s="101"/>
      <c r="B145" s="101"/>
      <c r="C145" s="27"/>
      <c r="D145" s="27"/>
      <c r="E145" s="1"/>
      <c r="F145" s="1"/>
      <c r="G145" s="1"/>
      <c r="H145" s="1"/>
      <c r="I145" s="1"/>
      <c r="J145" s="27"/>
      <c r="K145" s="27"/>
      <c r="L145" s="164"/>
      <c r="M145" s="164"/>
      <c r="N145" s="258"/>
      <c r="O145" s="101"/>
      <c r="P145" s="101"/>
      <c r="Q145" s="101"/>
      <c r="R145" s="101"/>
      <c r="S145" s="101"/>
      <c r="T145" s="101"/>
      <c r="U145" s="101"/>
      <c r="V145" s="101"/>
      <c r="W145" s="101"/>
      <c r="X145" s="101"/>
      <c r="Y145" s="101"/>
      <c r="Z145" s="101"/>
    </row>
    <row r="146" spans="1:26" ht="22.5" customHeight="1" x14ac:dyDescent="0.3">
      <c r="A146" s="101"/>
      <c r="B146" s="101"/>
      <c r="C146" s="27"/>
      <c r="D146" s="27"/>
      <c r="E146" s="1"/>
      <c r="F146" s="1"/>
      <c r="G146" s="1"/>
      <c r="H146" s="1"/>
      <c r="I146" s="1"/>
      <c r="J146" s="27"/>
      <c r="K146" s="27"/>
      <c r="L146" s="164"/>
      <c r="M146" s="164"/>
      <c r="N146" s="258"/>
      <c r="O146" s="101"/>
      <c r="P146" s="101"/>
      <c r="Q146" s="101"/>
      <c r="R146" s="101"/>
      <c r="S146" s="101"/>
      <c r="T146" s="101"/>
      <c r="U146" s="101"/>
      <c r="V146" s="101"/>
      <c r="W146" s="101"/>
      <c r="X146" s="101"/>
      <c r="Y146" s="101"/>
      <c r="Z146" s="101"/>
    </row>
    <row r="147" spans="1:26" ht="22.5" customHeight="1" x14ac:dyDescent="0.3">
      <c r="A147" s="101"/>
      <c r="B147" s="101"/>
      <c r="C147" s="27"/>
      <c r="D147" s="27"/>
      <c r="E147" s="1"/>
      <c r="F147" s="1"/>
      <c r="G147" s="1"/>
      <c r="H147" s="1"/>
      <c r="I147" s="1"/>
      <c r="J147" s="27"/>
      <c r="K147" s="27"/>
      <c r="L147" s="164"/>
      <c r="M147" s="164"/>
      <c r="N147" s="258"/>
      <c r="O147" s="101"/>
      <c r="P147" s="101"/>
      <c r="Q147" s="101"/>
      <c r="R147" s="101"/>
      <c r="S147" s="101"/>
      <c r="T147" s="101"/>
      <c r="U147" s="101"/>
      <c r="V147" s="101"/>
      <c r="W147" s="101"/>
      <c r="X147" s="101"/>
      <c r="Y147" s="101"/>
      <c r="Z147" s="101"/>
    </row>
    <row r="148" spans="1:26" ht="22.5" customHeight="1" x14ac:dyDescent="0.3">
      <c r="A148" s="101"/>
      <c r="B148" s="101"/>
      <c r="C148" s="27"/>
      <c r="D148" s="27"/>
      <c r="E148" s="1"/>
      <c r="F148" s="1"/>
      <c r="G148" s="1"/>
      <c r="H148" s="1"/>
      <c r="I148" s="1"/>
      <c r="J148" s="27"/>
      <c r="K148" s="27"/>
      <c r="L148" s="164"/>
      <c r="M148" s="164"/>
      <c r="N148" s="258"/>
      <c r="O148" s="101"/>
      <c r="P148" s="101"/>
      <c r="Q148" s="101"/>
      <c r="R148" s="101"/>
      <c r="S148" s="101"/>
      <c r="T148" s="101"/>
      <c r="U148" s="101"/>
      <c r="V148" s="101"/>
      <c r="W148" s="101"/>
      <c r="X148" s="101"/>
      <c r="Y148" s="101"/>
      <c r="Z148" s="101"/>
    </row>
    <row r="149" spans="1:26" ht="22.5" customHeight="1" x14ac:dyDescent="0.3">
      <c r="A149" s="101"/>
      <c r="B149" s="101"/>
      <c r="C149" s="27"/>
      <c r="D149" s="27"/>
      <c r="E149" s="1"/>
      <c r="F149" s="1"/>
      <c r="G149" s="1"/>
      <c r="H149" s="1"/>
      <c r="I149" s="1"/>
      <c r="J149" s="27"/>
      <c r="K149" s="27"/>
      <c r="L149" s="164"/>
      <c r="M149" s="164"/>
      <c r="N149" s="258"/>
      <c r="O149" s="101"/>
      <c r="P149" s="101"/>
      <c r="Q149" s="101"/>
      <c r="R149" s="101"/>
      <c r="S149" s="101"/>
      <c r="T149" s="101"/>
      <c r="U149" s="101"/>
      <c r="V149" s="101"/>
      <c r="W149" s="101"/>
      <c r="X149" s="101"/>
      <c r="Y149" s="101"/>
      <c r="Z149" s="101"/>
    </row>
    <row r="150" spans="1:26" ht="22.5" customHeight="1" x14ac:dyDescent="0.3">
      <c r="A150" s="101"/>
      <c r="B150" s="101"/>
      <c r="C150" s="27"/>
      <c r="D150" s="27"/>
      <c r="E150" s="27"/>
      <c r="F150" s="27"/>
      <c r="G150" s="27"/>
      <c r="H150" s="27"/>
      <c r="I150" s="27"/>
      <c r="J150" s="27"/>
      <c r="K150" s="27"/>
      <c r="L150" s="164"/>
      <c r="M150" s="164"/>
      <c r="N150" s="258"/>
      <c r="O150" s="101"/>
      <c r="P150" s="101"/>
      <c r="Q150" s="101"/>
      <c r="R150" s="101"/>
      <c r="S150" s="101"/>
      <c r="T150" s="101"/>
      <c r="U150" s="101"/>
      <c r="V150" s="101"/>
      <c r="W150" s="101"/>
      <c r="X150" s="101"/>
      <c r="Y150" s="101"/>
      <c r="Z150" s="101"/>
    </row>
    <row r="151" spans="1:26" ht="22.5" customHeight="1" x14ac:dyDescent="0.3">
      <c r="A151" s="101"/>
      <c r="B151" s="101"/>
      <c r="C151" s="27"/>
      <c r="D151" s="27"/>
      <c r="E151" s="27"/>
      <c r="F151" s="27"/>
      <c r="G151" s="27"/>
      <c r="H151" s="27"/>
      <c r="I151" s="27"/>
      <c r="J151" s="27"/>
      <c r="K151" s="27"/>
      <c r="L151" s="164"/>
      <c r="M151" s="164"/>
      <c r="N151" s="258"/>
      <c r="O151" s="101"/>
      <c r="P151" s="101"/>
      <c r="Q151" s="101"/>
      <c r="R151" s="101"/>
      <c r="S151" s="101"/>
      <c r="T151" s="101"/>
      <c r="U151" s="101"/>
      <c r="V151" s="101"/>
      <c r="W151" s="101"/>
      <c r="X151" s="101"/>
      <c r="Y151" s="101"/>
      <c r="Z151" s="101"/>
    </row>
    <row r="152" spans="1:26" ht="22.5" customHeight="1" x14ac:dyDescent="0.3">
      <c r="A152" s="101"/>
      <c r="B152" s="101"/>
      <c r="C152" s="27"/>
      <c r="D152" s="27"/>
      <c r="E152" s="27"/>
      <c r="F152" s="27"/>
      <c r="G152" s="27"/>
      <c r="H152" s="27"/>
      <c r="I152" s="27"/>
      <c r="J152" s="27"/>
      <c r="K152" s="27"/>
      <c r="L152" s="164"/>
      <c r="M152" s="164"/>
      <c r="N152" s="258"/>
      <c r="O152" s="101"/>
      <c r="P152" s="101"/>
      <c r="Q152" s="101"/>
      <c r="R152" s="101"/>
      <c r="S152" s="101"/>
      <c r="T152" s="101"/>
      <c r="U152" s="101"/>
      <c r="V152" s="101"/>
      <c r="W152" s="101"/>
      <c r="X152" s="101"/>
      <c r="Y152" s="101"/>
      <c r="Z152" s="101"/>
    </row>
    <row r="153" spans="1:26" ht="22.5" customHeight="1" x14ac:dyDescent="0.3">
      <c r="A153" s="101"/>
      <c r="B153" s="101"/>
      <c r="C153" s="27"/>
      <c r="D153" s="27"/>
      <c r="E153" s="27"/>
      <c r="F153" s="27"/>
      <c r="G153" s="27"/>
      <c r="H153" s="27"/>
      <c r="I153" s="27"/>
      <c r="J153" s="27"/>
      <c r="K153" s="27"/>
      <c r="L153" s="164"/>
      <c r="M153" s="164"/>
      <c r="N153" s="258"/>
      <c r="O153" s="101"/>
      <c r="P153" s="101"/>
      <c r="Q153" s="101"/>
      <c r="R153" s="101"/>
      <c r="S153" s="101"/>
      <c r="T153" s="101"/>
      <c r="U153" s="101"/>
      <c r="V153" s="101"/>
      <c r="W153" s="101"/>
      <c r="X153" s="101"/>
      <c r="Y153" s="101"/>
      <c r="Z153" s="101"/>
    </row>
    <row r="154" spans="1:26" ht="22.5" customHeight="1" x14ac:dyDescent="0.3">
      <c r="A154" s="101"/>
      <c r="B154" s="101"/>
      <c r="C154" s="27"/>
      <c r="D154" s="27"/>
      <c r="E154" s="27"/>
      <c r="F154" s="27"/>
      <c r="G154" s="27"/>
      <c r="H154" s="27"/>
      <c r="I154" s="27"/>
      <c r="J154" s="27"/>
      <c r="K154" s="27"/>
      <c r="L154" s="164"/>
      <c r="M154" s="164"/>
      <c r="N154" s="258"/>
      <c r="O154" s="101"/>
      <c r="P154" s="101"/>
      <c r="Q154" s="101"/>
      <c r="R154" s="101"/>
      <c r="S154" s="101"/>
      <c r="T154" s="101"/>
      <c r="U154" s="101"/>
      <c r="V154" s="101"/>
      <c r="W154" s="101"/>
      <c r="X154" s="101"/>
      <c r="Y154" s="101"/>
      <c r="Z154" s="101"/>
    </row>
    <row r="155" spans="1:26" ht="22.5" customHeight="1" x14ac:dyDescent="0.3">
      <c r="A155" s="101"/>
      <c r="B155" s="101"/>
      <c r="C155" s="27"/>
      <c r="D155" s="27"/>
      <c r="E155" s="27"/>
      <c r="F155" s="27"/>
      <c r="G155" s="27"/>
      <c r="H155" s="27"/>
      <c r="I155" s="27"/>
      <c r="J155" s="27"/>
      <c r="K155" s="27"/>
      <c r="L155" s="164"/>
      <c r="M155" s="164"/>
      <c r="N155" s="258"/>
      <c r="O155" s="101"/>
      <c r="P155" s="101"/>
      <c r="Q155" s="101"/>
      <c r="R155" s="101"/>
      <c r="S155" s="101"/>
      <c r="T155" s="101"/>
      <c r="U155" s="101"/>
      <c r="V155" s="101"/>
      <c r="W155" s="101"/>
      <c r="X155" s="101"/>
      <c r="Y155" s="101"/>
      <c r="Z155" s="101"/>
    </row>
    <row r="156" spans="1:26" ht="22.5" customHeight="1" x14ac:dyDescent="0.3">
      <c r="A156" s="101"/>
      <c r="B156" s="101"/>
      <c r="C156" s="27"/>
      <c r="D156" s="27"/>
      <c r="E156" s="27"/>
      <c r="F156" s="27"/>
      <c r="G156" s="27"/>
      <c r="H156" s="27"/>
      <c r="I156" s="27"/>
      <c r="J156" s="27"/>
      <c r="K156" s="27"/>
      <c r="L156" s="164"/>
      <c r="M156" s="164"/>
      <c r="N156" s="258"/>
      <c r="O156" s="101"/>
      <c r="P156" s="101"/>
      <c r="Q156" s="101"/>
      <c r="R156" s="101"/>
      <c r="S156" s="101"/>
      <c r="T156" s="101"/>
      <c r="U156" s="101"/>
      <c r="V156" s="101"/>
      <c r="W156" s="101"/>
      <c r="X156" s="101"/>
      <c r="Y156" s="101"/>
      <c r="Z156" s="101"/>
    </row>
    <row r="157" spans="1:26" ht="22.5" customHeight="1" x14ac:dyDescent="0.3">
      <c r="A157" s="101"/>
      <c r="B157" s="101"/>
      <c r="C157" s="27"/>
      <c r="D157" s="27"/>
      <c r="E157" s="27"/>
      <c r="F157" s="27"/>
      <c r="G157" s="27"/>
      <c r="H157" s="27"/>
      <c r="I157" s="27"/>
      <c r="J157" s="27"/>
      <c r="K157" s="27"/>
      <c r="L157" s="164"/>
      <c r="M157" s="164"/>
      <c r="N157" s="258"/>
      <c r="O157" s="101"/>
      <c r="P157" s="101"/>
      <c r="Q157" s="101"/>
      <c r="R157" s="101"/>
      <c r="S157" s="101"/>
      <c r="T157" s="101"/>
      <c r="U157" s="101"/>
      <c r="V157" s="101"/>
      <c r="W157" s="101"/>
      <c r="X157" s="101"/>
      <c r="Y157" s="101"/>
      <c r="Z157" s="101"/>
    </row>
    <row r="158" spans="1:26" ht="22.5" customHeight="1" x14ac:dyDescent="0.3">
      <c r="A158" s="101"/>
      <c r="B158" s="101"/>
      <c r="C158" s="27"/>
      <c r="D158" s="27"/>
      <c r="E158" s="27"/>
      <c r="F158" s="27"/>
      <c r="G158" s="27"/>
      <c r="H158" s="27"/>
      <c r="I158" s="27"/>
      <c r="J158" s="27"/>
      <c r="K158" s="27"/>
      <c r="L158" s="164"/>
      <c r="M158" s="164"/>
      <c r="N158" s="258"/>
      <c r="O158" s="101"/>
      <c r="P158" s="101"/>
      <c r="Q158" s="101"/>
      <c r="R158" s="101"/>
      <c r="S158" s="101"/>
      <c r="T158" s="101"/>
      <c r="U158" s="101"/>
      <c r="V158" s="101"/>
      <c r="W158" s="101"/>
      <c r="X158" s="101"/>
      <c r="Y158" s="101"/>
      <c r="Z158" s="101"/>
    </row>
    <row r="159" spans="1:26" ht="22.5" customHeight="1" x14ac:dyDescent="0.3">
      <c r="A159" s="101"/>
      <c r="B159" s="101"/>
      <c r="C159" s="27"/>
      <c r="D159" s="27"/>
      <c r="E159" s="27"/>
      <c r="F159" s="27"/>
      <c r="G159" s="27"/>
      <c r="H159" s="27"/>
      <c r="I159" s="27"/>
      <c r="J159" s="27"/>
      <c r="K159" s="27"/>
      <c r="L159" s="164"/>
      <c r="M159" s="164"/>
      <c r="N159" s="258"/>
      <c r="O159" s="101"/>
      <c r="P159" s="101"/>
      <c r="Q159" s="101"/>
      <c r="R159" s="101"/>
      <c r="S159" s="101"/>
      <c r="T159" s="101"/>
      <c r="U159" s="101"/>
      <c r="V159" s="101"/>
      <c r="W159" s="101"/>
      <c r="X159" s="101"/>
      <c r="Y159" s="101"/>
      <c r="Z159" s="101"/>
    </row>
    <row r="160" spans="1:26" ht="22.5" customHeight="1" x14ac:dyDescent="0.3">
      <c r="A160" s="101"/>
      <c r="B160" s="101"/>
      <c r="C160" s="27"/>
      <c r="D160" s="27"/>
      <c r="E160" s="27"/>
      <c r="F160" s="27"/>
      <c r="G160" s="27"/>
      <c r="H160" s="27"/>
      <c r="I160" s="27"/>
      <c r="J160" s="27"/>
      <c r="K160" s="27"/>
      <c r="L160" s="164"/>
      <c r="M160" s="164"/>
      <c r="N160" s="258"/>
      <c r="O160" s="101"/>
      <c r="P160" s="101"/>
      <c r="Q160" s="101"/>
      <c r="R160" s="101"/>
      <c r="S160" s="101"/>
      <c r="T160" s="101"/>
      <c r="U160" s="101"/>
      <c r="V160" s="101"/>
      <c r="W160" s="101"/>
      <c r="X160" s="101"/>
      <c r="Y160" s="101"/>
      <c r="Z160" s="101"/>
    </row>
    <row r="161" spans="1:26" ht="22.5" customHeight="1" x14ac:dyDescent="0.3">
      <c r="A161" s="101"/>
      <c r="B161" s="101"/>
      <c r="C161" s="27"/>
      <c r="D161" s="27"/>
      <c r="E161" s="27"/>
      <c r="F161" s="27"/>
      <c r="G161" s="27"/>
      <c r="H161" s="27"/>
      <c r="I161" s="27"/>
      <c r="J161" s="27"/>
      <c r="K161" s="27"/>
      <c r="L161" s="164"/>
      <c r="M161" s="164"/>
      <c r="N161" s="258"/>
      <c r="O161" s="101"/>
      <c r="P161" s="101"/>
      <c r="Q161" s="101"/>
      <c r="R161" s="101"/>
      <c r="S161" s="101"/>
      <c r="T161" s="101"/>
      <c r="U161" s="101"/>
      <c r="V161" s="101"/>
      <c r="W161" s="101"/>
      <c r="X161" s="101"/>
      <c r="Y161" s="101"/>
      <c r="Z161" s="101"/>
    </row>
    <row r="162" spans="1:26" ht="22.5" customHeight="1" x14ac:dyDescent="0.3">
      <c r="A162" s="101"/>
      <c r="B162" s="101"/>
      <c r="C162" s="27"/>
      <c r="D162" s="27"/>
      <c r="E162" s="27"/>
      <c r="F162" s="27"/>
      <c r="G162" s="27"/>
      <c r="H162" s="27"/>
      <c r="I162" s="27"/>
      <c r="J162" s="27"/>
      <c r="K162" s="27"/>
      <c r="L162" s="164"/>
      <c r="M162" s="164"/>
      <c r="N162" s="258"/>
      <c r="O162" s="101"/>
      <c r="P162" s="101"/>
      <c r="Q162" s="101"/>
      <c r="R162" s="101"/>
      <c r="S162" s="101"/>
      <c r="T162" s="101"/>
      <c r="U162" s="101"/>
      <c r="V162" s="101"/>
      <c r="W162" s="101"/>
      <c r="X162" s="101"/>
      <c r="Y162" s="101"/>
      <c r="Z162" s="101"/>
    </row>
    <row r="163" spans="1:26" ht="22.5" customHeight="1" x14ac:dyDescent="0.3">
      <c r="A163" s="101"/>
      <c r="B163" s="101"/>
      <c r="C163" s="27"/>
      <c r="D163" s="27"/>
      <c r="E163" s="27"/>
      <c r="F163" s="27"/>
      <c r="G163" s="27"/>
      <c r="H163" s="27"/>
      <c r="I163" s="27"/>
      <c r="J163" s="27"/>
      <c r="K163" s="27"/>
      <c r="L163" s="164"/>
      <c r="M163" s="164"/>
      <c r="N163" s="258"/>
      <c r="O163" s="101"/>
      <c r="P163" s="101"/>
      <c r="Q163" s="101"/>
      <c r="R163" s="101"/>
      <c r="S163" s="101"/>
      <c r="T163" s="101"/>
      <c r="U163" s="101"/>
      <c r="V163" s="101"/>
      <c r="W163" s="101"/>
      <c r="X163" s="101"/>
      <c r="Y163" s="101"/>
      <c r="Z163" s="101"/>
    </row>
    <row r="164" spans="1:26" ht="22.5" customHeight="1" x14ac:dyDescent="0.3">
      <c r="A164" s="101"/>
      <c r="B164" s="101"/>
      <c r="C164" s="27"/>
      <c r="D164" s="27"/>
      <c r="E164" s="27"/>
      <c r="F164" s="27"/>
      <c r="G164" s="27"/>
      <c r="H164" s="27"/>
      <c r="I164" s="27"/>
      <c r="J164" s="27"/>
      <c r="K164" s="27"/>
      <c r="L164" s="164"/>
      <c r="M164" s="164"/>
      <c r="N164" s="258"/>
      <c r="O164" s="101"/>
      <c r="P164" s="101"/>
      <c r="Q164" s="101"/>
      <c r="R164" s="101"/>
      <c r="S164" s="101"/>
      <c r="T164" s="101"/>
      <c r="U164" s="101"/>
      <c r="V164" s="101"/>
      <c r="W164" s="101"/>
      <c r="X164" s="101"/>
      <c r="Y164" s="101"/>
      <c r="Z164" s="101"/>
    </row>
    <row r="165" spans="1:26" ht="22.5" customHeight="1" x14ac:dyDescent="0.3">
      <c r="A165" s="101"/>
      <c r="B165" s="101"/>
      <c r="C165" s="27"/>
      <c r="D165" s="27"/>
      <c r="E165" s="27"/>
      <c r="F165" s="27"/>
      <c r="G165" s="27"/>
      <c r="H165" s="27"/>
      <c r="I165" s="27"/>
      <c r="J165" s="27"/>
      <c r="K165" s="27"/>
      <c r="L165" s="164"/>
      <c r="M165" s="164"/>
      <c r="N165" s="258"/>
      <c r="O165" s="101"/>
      <c r="P165" s="101"/>
      <c r="Q165" s="101"/>
      <c r="R165" s="101"/>
      <c r="S165" s="101"/>
      <c r="T165" s="101"/>
      <c r="U165" s="101"/>
      <c r="V165" s="101"/>
      <c r="W165" s="101"/>
      <c r="X165" s="101"/>
      <c r="Y165" s="101"/>
      <c r="Z165" s="101"/>
    </row>
    <row r="166" spans="1:26" ht="22.5" customHeight="1" x14ac:dyDescent="0.3">
      <c r="A166" s="101"/>
      <c r="B166" s="101"/>
      <c r="C166" s="27"/>
      <c r="D166" s="27"/>
      <c r="E166" s="27"/>
      <c r="F166" s="27"/>
      <c r="G166" s="27"/>
      <c r="H166" s="27"/>
      <c r="I166" s="27"/>
      <c r="J166" s="27"/>
      <c r="K166" s="27"/>
      <c r="L166" s="164"/>
      <c r="M166" s="164"/>
      <c r="N166" s="258"/>
      <c r="O166" s="101"/>
      <c r="P166" s="101"/>
      <c r="Q166" s="101"/>
      <c r="R166" s="101"/>
      <c r="S166" s="101"/>
      <c r="T166" s="101"/>
      <c r="U166" s="101"/>
      <c r="V166" s="101"/>
      <c r="W166" s="101"/>
      <c r="X166" s="101"/>
      <c r="Y166" s="101"/>
      <c r="Z166" s="101"/>
    </row>
    <row r="167" spans="1:26" ht="22.5" customHeight="1" x14ac:dyDescent="0.3">
      <c r="A167" s="101"/>
      <c r="B167" s="101"/>
      <c r="C167" s="27"/>
      <c r="D167" s="27"/>
      <c r="E167" s="27"/>
      <c r="F167" s="27"/>
      <c r="G167" s="27"/>
      <c r="H167" s="27"/>
      <c r="I167" s="27"/>
      <c r="J167" s="27"/>
      <c r="K167" s="27"/>
      <c r="L167" s="164"/>
      <c r="M167" s="164"/>
      <c r="N167" s="258"/>
      <c r="O167" s="101"/>
      <c r="P167" s="101"/>
      <c r="Q167" s="101"/>
      <c r="R167" s="101"/>
      <c r="S167" s="101"/>
      <c r="T167" s="101"/>
      <c r="U167" s="101"/>
      <c r="V167" s="101"/>
      <c r="W167" s="101"/>
      <c r="X167" s="101"/>
      <c r="Y167" s="101"/>
      <c r="Z167" s="101"/>
    </row>
    <row r="168" spans="1:26" ht="22.5" customHeight="1" x14ac:dyDescent="0.3">
      <c r="A168" s="101"/>
      <c r="B168" s="101"/>
      <c r="C168" s="27"/>
      <c r="D168" s="27"/>
      <c r="E168" s="27"/>
      <c r="F168" s="27"/>
      <c r="G168" s="27"/>
      <c r="H168" s="27"/>
      <c r="I168" s="27"/>
      <c r="J168" s="27"/>
      <c r="K168" s="27"/>
      <c r="L168" s="164"/>
      <c r="M168" s="164"/>
      <c r="N168" s="258"/>
      <c r="O168" s="101"/>
      <c r="P168" s="101"/>
      <c r="Q168" s="101"/>
      <c r="R168" s="101"/>
      <c r="S168" s="101"/>
      <c r="T168" s="101"/>
      <c r="U168" s="101"/>
      <c r="V168" s="101"/>
      <c r="W168" s="101"/>
      <c r="X168" s="101"/>
      <c r="Y168" s="101"/>
      <c r="Z168" s="101"/>
    </row>
    <row r="169" spans="1:26" ht="22.5" customHeight="1" x14ac:dyDescent="0.3">
      <c r="A169" s="101"/>
      <c r="B169" s="101"/>
      <c r="C169" s="27"/>
      <c r="D169" s="27"/>
      <c r="E169" s="27"/>
      <c r="F169" s="27"/>
      <c r="G169" s="27"/>
      <c r="H169" s="27"/>
      <c r="I169" s="27"/>
      <c r="J169" s="27"/>
      <c r="K169" s="27"/>
      <c r="L169" s="164"/>
      <c r="M169" s="164"/>
      <c r="N169" s="258"/>
      <c r="O169" s="101"/>
      <c r="P169" s="101"/>
      <c r="Q169" s="101"/>
      <c r="R169" s="101"/>
      <c r="S169" s="101"/>
      <c r="T169" s="101"/>
      <c r="U169" s="101"/>
      <c r="V169" s="101"/>
      <c r="W169" s="101"/>
      <c r="X169" s="101"/>
      <c r="Y169" s="101"/>
      <c r="Z169" s="101"/>
    </row>
    <row r="170" spans="1:26" ht="22.5" customHeight="1" x14ac:dyDescent="0.3">
      <c r="A170" s="101"/>
      <c r="B170" s="101"/>
      <c r="C170" s="27"/>
      <c r="D170" s="27"/>
      <c r="E170" s="27"/>
      <c r="F170" s="27"/>
      <c r="G170" s="27"/>
      <c r="H170" s="27"/>
      <c r="I170" s="27"/>
      <c r="J170" s="27"/>
      <c r="K170" s="27"/>
      <c r="L170" s="164"/>
      <c r="M170" s="164"/>
      <c r="N170" s="258"/>
      <c r="O170" s="101"/>
      <c r="P170" s="101"/>
      <c r="Q170" s="101"/>
      <c r="R170" s="101"/>
      <c r="S170" s="101"/>
      <c r="T170" s="101"/>
      <c r="U170" s="101"/>
      <c r="V170" s="101"/>
      <c r="W170" s="101"/>
      <c r="X170" s="101"/>
      <c r="Y170" s="101"/>
      <c r="Z170" s="101"/>
    </row>
    <row r="171" spans="1:26" ht="22.5" customHeight="1" x14ac:dyDescent="0.3">
      <c r="A171" s="101"/>
      <c r="B171" s="101"/>
      <c r="C171" s="27"/>
      <c r="D171" s="27"/>
      <c r="E171" s="27"/>
      <c r="F171" s="27"/>
      <c r="G171" s="27"/>
      <c r="H171" s="27"/>
      <c r="I171" s="27"/>
      <c r="J171" s="27"/>
      <c r="K171" s="27"/>
      <c r="L171" s="164"/>
      <c r="M171" s="164"/>
      <c r="N171" s="258"/>
      <c r="O171" s="101"/>
      <c r="P171" s="101"/>
      <c r="Q171" s="101"/>
      <c r="R171" s="101"/>
      <c r="S171" s="101"/>
      <c r="T171" s="101"/>
      <c r="U171" s="101"/>
      <c r="V171" s="101"/>
      <c r="W171" s="101"/>
      <c r="X171" s="101"/>
      <c r="Y171" s="101"/>
      <c r="Z171" s="101"/>
    </row>
    <row r="172" spans="1:26" ht="22.5" customHeight="1" x14ac:dyDescent="0.3">
      <c r="A172" s="101"/>
      <c r="B172" s="101"/>
      <c r="C172" s="27"/>
      <c r="D172" s="27"/>
      <c r="E172" s="27"/>
      <c r="F172" s="27"/>
      <c r="G172" s="27"/>
      <c r="H172" s="27"/>
      <c r="I172" s="27"/>
      <c r="J172" s="27"/>
      <c r="K172" s="27"/>
      <c r="L172" s="164"/>
      <c r="M172" s="164"/>
      <c r="N172" s="258"/>
      <c r="O172" s="101"/>
      <c r="P172" s="101"/>
      <c r="Q172" s="101"/>
      <c r="R172" s="101"/>
      <c r="S172" s="101"/>
      <c r="T172" s="101"/>
      <c r="U172" s="101"/>
      <c r="V172" s="101"/>
      <c r="W172" s="101"/>
      <c r="X172" s="101"/>
      <c r="Y172" s="101"/>
      <c r="Z172" s="101"/>
    </row>
    <row r="173" spans="1:26" ht="22.5" customHeight="1" x14ac:dyDescent="0.3">
      <c r="A173" s="101"/>
      <c r="B173" s="101"/>
      <c r="C173" s="27"/>
      <c r="D173" s="27"/>
      <c r="E173" s="27"/>
      <c r="F173" s="27"/>
      <c r="G173" s="27"/>
      <c r="H173" s="27"/>
      <c r="I173" s="27"/>
      <c r="J173" s="27"/>
      <c r="K173" s="27"/>
      <c r="L173" s="164"/>
      <c r="M173" s="164"/>
      <c r="N173" s="258"/>
      <c r="O173" s="101"/>
      <c r="P173" s="101"/>
      <c r="Q173" s="101"/>
      <c r="R173" s="101"/>
      <c r="S173" s="101"/>
      <c r="T173" s="101"/>
      <c r="U173" s="101"/>
      <c r="V173" s="101"/>
      <c r="W173" s="101"/>
      <c r="X173" s="101"/>
      <c r="Y173" s="101"/>
      <c r="Z173" s="101"/>
    </row>
    <row r="174" spans="1:26" ht="22.5" customHeight="1" x14ac:dyDescent="0.3">
      <c r="A174" s="101"/>
      <c r="B174" s="101"/>
      <c r="C174" s="27"/>
      <c r="D174" s="27"/>
      <c r="E174" s="27"/>
      <c r="F174" s="27"/>
      <c r="G174" s="27"/>
      <c r="H174" s="27"/>
      <c r="I174" s="27"/>
      <c r="J174" s="27"/>
      <c r="K174" s="27"/>
      <c r="L174" s="164"/>
      <c r="M174" s="164"/>
      <c r="N174" s="258"/>
      <c r="O174" s="101"/>
      <c r="P174" s="101"/>
      <c r="Q174" s="101"/>
      <c r="R174" s="101"/>
      <c r="S174" s="101"/>
      <c r="T174" s="101"/>
      <c r="U174" s="101"/>
      <c r="V174" s="101"/>
      <c r="W174" s="101"/>
      <c r="X174" s="101"/>
      <c r="Y174" s="101"/>
      <c r="Z174" s="101"/>
    </row>
    <row r="175" spans="1:26" ht="22.5" customHeight="1" x14ac:dyDescent="0.3">
      <c r="A175" s="101"/>
      <c r="B175" s="101"/>
      <c r="C175" s="27"/>
      <c r="D175" s="27"/>
      <c r="E175" s="27"/>
      <c r="F175" s="27"/>
      <c r="G175" s="27"/>
      <c r="H175" s="27"/>
      <c r="I175" s="27"/>
      <c r="J175" s="27"/>
      <c r="K175" s="27"/>
      <c r="L175" s="164"/>
      <c r="M175" s="164"/>
      <c r="N175" s="258"/>
      <c r="O175" s="101"/>
      <c r="P175" s="101"/>
      <c r="Q175" s="101"/>
      <c r="R175" s="101"/>
      <c r="S175" s="101"/>
      <c r="T175" s="101"/>
      <c r="U175" s="101"/>
      <c r="V175" s="101"/>
      <c r="W175" s="101"/>
      <c r="X175" s="101"/>
      <c r="Y175" s="101"/>
      <c r="Z175" s="101"/>
    </row>
    <row r="176" spans="1:26" ht="22.5" customHeight="1" x14ac:dyDescent="0.3">
      <c r="A176" s="101"/>
      <c r="B176" s="101"/>
      <c r="C176" s="27"/>
      <c r="D176" s="27"/>
      <c r="E176" s="27"/>
      <c r="F176" s="27"/>
      <c r="G176" s="27"/>
      <c r="H176" s="27"/>
      <c r="I176" s="27"/>
      <c r="J176" s="27"/>
      <c r="K176" s="27"/>
      <c r="L176" s="164"/>
      <c r="M176" s="164"/>
      <c r="N176" s="258"/>
      <c r="O176" s="101"/>
      <c r="P176" s="101"/>
      <c r="Q176" s="101"/>
      <c r="R176" s="101"/>
      <c r="S176" s="101"/>
      <c r="T176" s="101"/>
      <c r="U176" s="101"/>
      <c r="V176" s="101"/>
      <c r="W176" s="101"/>
      <c r="X176" s="101"/>
      <c r="Y176" s="101"/>
      <c r="Z176" s="101"/>
    </row>
    <row r="177" spans="1:26" ht="22.5" customHeight="1" x14ac:dyDescent="0.3">
      <c r="A177" s="101"/>
      <c r="B177" s="101"/>
      <c r="C177" s="27"/>
      <c r="D177" s="27"/>
      <c r="E177" s="27"/>
      <c r="F177" s="27"/>
      <c r="G177" s="27"/>
      <c r="H177" s="27"/>
      <c r="I177" s="27"/>
      <c r="J177" s="27"/>
      <c r="K177" s="27"/>
      <c r="L177" s="164"/>
      <c r="M177" s="164"/>
      <c r="N177" s="258"/>
      <c r="O177" s="101"/>
      <c r="P177" s="101"/>
      <c r="Q177" s="101"/>
      <c r="R177" s="101"/>
      <c r="S177" s="101"/>
      <c r="T177" s="101"/>
      <c r="U177" s="101"/>
      <c r="V177" s="101"/>
      <c r="W177" s="101"/>
      <c r="X177" s="101"/>
      <c r="Y177" s="101"/>
      <c r="Z177" s="101"/>
    </row>
    <row r="178" spans="1:26" ht="22.5" customHeight="1" x14ac:dyDescent="0.3">
      <c r="A178" s="101"/>
      <c r="B178" s="101"/>
      <c r="C178" s="27"/>
      <c r="D178" s="27"/>
      <c r="E178" s="27"/>
      <c r="F178" s="27"/>
      <c r="G178" s="27"/>
      <c r="H178" s="27"/>
      <c r="I178" s="27"/>
      <c r="J178" s="27"/>
      <c r="K178" s="27"/>
      <c r="L178" s="164"/>
      <c r="M178" s="164"/>
      <c r="N178" s="258"/>
      <c r="O178" s="101"/>
      <c r="P178" s="101"/>
      <c r="Q178" s="101"/>
      <c r="R178" s="101"/>
      <c r="S178" s="101"/>
      <c r="T178" s="101"/>
      <c r="U178" s="101"/>
      <c r="V178" s="101"/>
      <c r="W178" s="101"/>
      <c r="X178" s="101"/>
      <c r="Y178" s="101"/>
      <c r="Z178" s="101"/>
    </row>
    <row r="179" spans="1:26" ht="22.5" customHeight="1" x14ac:dyDescent="0.3">
      <c r="A179" s="101"/>
      <c r="B179" s="101"/>
      <c r="C179" s="27"/>
      <c r="D179" s="27"/>
      <c r="E179" s="27"/>
      <c r="F179" s="27"/>
      <c r="G179" s="27"/>
      <c r="H179" s="27"/>
      <c r="I179" s="27"/>
      <c r="J179" s="27"/>
      <c r="K179" s="27"/>
      <c r="L179" s="164"/>
      <c r="M179" s="164"/>
      <c r="N179" s="258"/>
      <c r="O179" s="101"/>
      <c r="P179" s="101"/>
      <c r="Q179" s="101"/>
      <c r="R179" s="101"/>
      <c r="S179" s="101"/>
      <c r="T179" s="101"/>
      <c r="U179" s="101"/>
      <c r="V179" s="101"/>
      <c r="W179" s="101"/>
      <c r="X179" s="101"/>
      <c r="Y179" s="101"/>
      <c r="Z179" s="101"/>
    </row>
    <row r="180" spans="1:26" ht="22.5" customHeight="1" x14ac:dyDescent="0.3">
      <c r="A180" s="101"/>
      <c r="B180" s="101"/>
      <c r="C180" s="27"/>
      <c r="D180" s="27"/>
      <c r="E180" s="27"/>
      <c r="F180" s="27"/>
      <c r="G180" s="27"/>
      <c r="H180" s="27"/>
      <c r="I180" s="27"/>
      <c r="J180" s="27"/>
      <c r="K180" s="27"/>
      <c r="L180" s="164"/>
      <c r="M180" s="164"/>
      <c r="N180" s="258"/>
      <c r="O180" s="101"/>
      <c r="P180" s="101"/>
      <c r="Q180" s="101"/>
      <c r="R180" s="101"/>
      <c r="S180" s="101"/>
      <c r="T180" s="101"/>
      <c r="U180" s="101"/>
      <c r="V180" s="101"/>
      <c r="W180" s="101"/>
      <c r="X180" s="101"/>
      <c r="Y180" s="101"/>
      <c r="Z180" s="101"/>
    </row>
    <row r="181" spans="1:26" ht="22.5" customHeight="1" x14ac:dyDescent="0.3">
      <c r="A181" s="101"/>
      <c r="B181" s="101"/>
      <c r="C181" s="27"/>
      <c r="D181" s="27"/>
      <c r="E181" s="27"/>
      <c r="F181" s="27"/>
      <c r="G181" s="27"/>
      <c r="H181" s="27"/>
      <c r="I181" s="27"/>
      <c r="J181" s="27"/>
      <c r="K181" s="27"/>
      <c r="L181" s="164"/>
      <c r="M181" s="164"/>
      <c r="N181" s="258"/>
      <c r="O181" s="101"/>
      <c r="P181" s="101"/>
      <c r="Q181" s="101"/>
      <c r="R181" s="101"/>
      <c r="S181" s="101"/>
      <c r="T181" s="101"/>
      <c r="U181" s="101"/>
      <c r="V181" s="101"/>
      <c r="W181" s="101"/>
      <c r="X181" s="101"/>
      <c r="Y181" s="101"/>
      <c r="Z181" s="101"/>
    </row>
    <row r="182" spans="1:26" ht="22.5" customHeight="1" x14ac:dyDescent="0.3">
      <c r="A182" s="101"/>
      <c r="B182" s="101"/>
      <c r="C182" s="27"/>
      <c r="D182" s="27"/>
      <c r="E182" s="27"/>
      <c r="F182" s="27"/>
      <c r="G182" s="27"/>
      <c r="H182" s="27"/>
      <c r="I182" s="27"/>
      <c r="J182" s="27"/>
      <c r="K182" s="27"/>
      <c r="L182" s="164"/>
      <c r="M182" s="164"/>
      <c r="N182" s="258"/>
      <c r="O182" s="101"/>
      <c r="P182" s="101"/>
      <c r="Q182" s="101"/>
      <c r="R182" s="101"/>
      <c r="S182" s="101"/>
      <c r="T182" s="101"/>
      <c r="U182" s="101"/>
      <c r="V182" s="101"/>
      <c r="W182" s="101"/>
      <c r="X182" s="101"/>
      <c r="Y182" s="101"/>
      <c r="Z182" s="101"/>
    </row>
    <row r="183" spans="1:26" ht="22.5" customHeight="1" x14ac:dyDescent="0.3">
      <c r="A183" s="101"/>
      <c r="B183" s="101"/>
      <c r="C183" s="27"/>
      <c r="D183" s="27"/>
      <c r="E183" s="27"/>
      <c r="F183" s="27"/>
      <c r="G183" s="27"/>
      <c r="H183" s="27"/>
      <c r="I183" s="27"/>
      <c r="J183" s="27"/>
      <c r="K183" s="27"/>
      <c r="L183" s="164"/>
      <c r="M183" s="164"/>
      <c r="N183" s="258"/>
      <c r="O183" s="101"/>
      <c r="P183" s="101"/>
      <c r="Q183" s="101"/>
      <c r="R183" s="101"/>
      <c r="S183" s="101"/>
      <c r="T183" s="101"/>
      <c r="U183" s="101"/>
      <c r="V183" s="101"/>
      <c r="W183" s="101"/>
      <c r="X183" s="101"/>
      <c r="Y183" s="101"/>
      <c r="Z183" s="101"/>
    </row>
    <row r="184" spans="1:26" ht="22.5" customHeight="1" x14ac:dyDescent="0.3">
      <c r="A184" s="101"/>
      <c r="B184" s="101"/>
      <c r="C184" s="27"/>
      <c r="D184" s="27"/>
      <c r="E184" s="27"/>
      <c r="F184" s="27"/>
      <c r="G184" s="27"/>
      <c r="H184" s="27"/>
      <c r="I184" s="27"/>
      <c r="J184" s="27"/>
      <c r="K184" s="27"/>
      <c r="L184" s="164"/>
      <c r="M184" s="164"/>
      <c r="N184" s="258"/>
      <c r="O184" s="101"/>
      <c r="P184" s="101"/>
      <c r="Q184" s="101"/>
      <c r="R184" s="101"/>
      <c r="S184" s="101"/>
      <c r="T184" s="101"/>
      <c r="U184" s="101"/>
      <c r="V184" s="101"/>
      <c r="W184" s="101"/>
      <c r="X184" s="101"/>
      <c r="Y184" s="101"/>
      <c r="Z184" s="101"/>
    </row>
    <row r="185" spans="1:26" ht="22.5" customHeight="1" x14ac:dyDescent="0.3">
      <c r="A185" s="101"/>
      <c r="B185" s="101"/>
      <c r="C185" s="27"/>
      <c r="D185" s="27"/>
      <c r="E185" s="27"/>
      <c r="F185" s="27"/>
      <c r="G185" s="27"/>
      <c r="H185" s="27"/>
      <c r="I185" s="27"/>
      <c r="J185" s="27"/>
      <c r="K185" s="27"/>
      <c r="L185" s="164"/>
      <c r="M185" s="164"/>
      <c r="N185" s="258"/>
      <c r="O185" s="101"/>
      <c r="P185" s="101"/>
      <c r="Q185" s="101"/>
      <c r="R185" s="101"/>
      <c r="S185" s="101"/>
      <c r="T185" s="101"/>
      <c r="U185" s="101"/>
      <c r="V185" s="101"/>
      <c r="W185" s="101"/>
      <c r="X185" s="101"/>
      <c r="Y185" s="101"/>
      <c r="Z185" s="101"/>
    </row>
    <row r="186" spans="1:26" ht="22.5" customHeight="1" x14ac:dyDescent="0.3">
      <c r="A186" s="101"/>
      <c r="B186" s="101"/>
      <c r="C186" s="27"/>
      <c r="D186" s="27"/>
      <c r="E186" s="27"/>
      <c r="F186" s="27"/>
      <c r="G186" s="27"/>
      <c r="H186" s="27"/>
      <c r="I186" s="27"/>
      <c r="J186" s="27"/>
      <c r="K186" s="27"/>
      <c r="L186" s="164"/>
      <c r="M186" s="164"/>
      <c r="N186" s="258"/>
      <c r="O186" s="101"/>
      <c r="P186" s="101"/>
      <c r="Q186" s="101"/>
      <c r="R186" s="101"/>
      <c r="S186" s="101"/>
      <c r="T186" s="101"/>
      <c r="U186" s="101"/>
      <c r="V186" s="101"/>
      <c r="W186" s="101"/>
      <c r="X186" s="101"/>
      <c r="Y186" s="101"/>
      <c r="Z186" s="101"/>
    </row>
    <row r="187" spans="1:26" ht="22.5" customHeight="1" x14ac:dyDescent="0.3">
      <c r="A187" s="101"/>
      <c r="B187" s="101"/>
      <c r="C187" s="27"/>
      <c r="D187" s="27"/>
      <c r="E187" s="27"/>
      <c r="F187" s="27"/>
      <c r="G187" s="27"/>
      <c r="H187" s="27"/>
      <c r="I187" s="27"/>
      <c r="J187" s="27"/>
      <c r="K187" s="27"/>
      <c r="L187" s="164"/>
      <c r="M187" s="164"/>
      <c r="N187" s="258"/>
      <c r="O187" s="101"/>
      <c r="P187" s="101"/>
      <c r="Q187" s="101"/>
      <c r="R187" s="101"/>
      <c r="S187" s="101"/>
      <c r="T187" s="101"/>
      <c r="U187" s="101"/>
      <c r="V187" s="101"/>
      <c r="W187" s="101"/>
      <c r="X187" s="101"/>
      <c r="Y187" s="101"/>
      <c r="Z187" s="101"/>
    </row>
    <row r="188" spans="1:26" ht="22.5" customHeight="1" x14ac:dyDescent="0.3">
      <c r="A188" s="101"/>
      <c r="B188" s="101"/>
      <c r="C188" s="27"/>
      <c r="D188" s="27"/>
      <c r="E188" s="27"/>
      <c r="F188" s="27"/>
      <c r="G188" s="27"/>
      <c r="H188" s="27"/>
      <c r="I188" s="27"/>
      <c r="J188" s="27"/>
      <c r="K188" s="27"/>
      <c r="L188" s="164"/>
      <c r="M188" s="164"/>
      <c r="N188" s="258"/>
      <c r="O188" s="101"/>
      <c r="P188" s="101"/>
      <c r="Q188" s="101"/>
      <c r="R188" s="101"/>
      <c r="S188" s="101"/>
      <c r="T188" s="101"/>
      <c r="U188" s="101"/>
      <c r="V188" s="101"/>
      <c r="W188" s="101"/>
      <c r="X188" s="101"/>
      <c r="Y188" s="101"/>
      <c r="Z188" s="101"/>
    </row>
    <row r="189" spans="1:26" ht="22.5" customHeight="1" x14ac:dyDescent="0.3">
      <c r="A189" s="101"/>
      <c r="B189" s="101"/>
      <c r="C189" s="27"/>
      <c r="D189" s="27"/>
      <c r="E189" s="27"/>
      <c r="F189" s="27"/>
      <c r="G189" s="27"/>
      <c r="H189" s="27"/>
      <c r="I189" s="27"/>
      <c r="J189" s="27"/>
      <c r="K189" s="27"/>
      <c r="L189" s="164"/>
      <c r="M189" s="164"/>
      <c r="N189" s="258"/>
      <c r="O189" s="101"/>
      <c r="P189" s="101"/>
      <c r="Q189" s="101"/>
      <c r="R189" s="101"/>
      <c r="S189" s="101"/>
      <c r="T189" s="101"/>
      <c r="U189" s="101"/>
      <c r="V189" s="101"/>
      <c r="W189" s="101"/>
      <c r="X189" s="101"/>
      <c r="Y189" s="101"/>
      <c r="Z189" s="101"/>
    </row>
    <row r="190" spans="1:26" ht="22.5" customHeight="1" x14ac:dyDescent="0.3">
      <c r="A190" s="101"/>
      <c r="B190" s="101"/>
      <c r="C190" s="27"/>
      <c r="D190" s="27"/>
      <c r="E190" s="27"/>
      <c r="F190" s="27"/>
      <c r="G190" s="27"/>
      <c r="H190" s="27"/>
      <c r="I190" s="27"/>
      <c r="J190" s="27"/>
      <c r="K190" s="27"/>
      <c r="L190" s="164"/>
      <c r="M190" s="164"/>
      <c r="N190" s="258"/>
      <c r="O190" s="101"/>
      <c r="P190" s="101"/>
      <c r="Q190" s="101"/>
      <c r="R190" s="101"/>
      <c r="S190" s="101"/>
      <c r="T190" s="101"/>
      <c r="U190" s="101"/>
      <c r="V190" s="101"/>
      <c r="W190" s="101"/>
      <c r="X190" s="101"/>
      <c r="Y190" s="101"/>
      <c r="Z190" s="101"/>
    </row>
    <row r="191" spans="1:26" ht="22.5" customHeight="1" x14ac:dyDescent="0.3">
      <c r="A191" s="101"/>
      <c r="B191" s="101"/>
      <c r="C191" s="27"/>
      <c r="D191" s="27"/>
      <c r="E191" s="27"/>
      <c r="F191" s="27"/>
      <c r="G191" s="27"/>
      <c r="H191" s="27"/>
      <c r="I191" s="27"/>
      <c r="J191" s="27"/>
      <c r="K191" s="27"/>
      <c r="L191" s="164"/>
      <c r="M191" s="164"/>
      <c r="N191" s="258"/>
      <c r="O191" s="101"/>
      <c r="P191" s="101"/>
      <c r="Q191" s="101"/>
      <c r="R191" s="101"/>
      <c r="S191" s="101"/>
      <c r="T191" s="101"/>
      <c r="U191" s="101"/>
      <c r="V191" s="101"/>
      <c r="W191" s="101"/>
      <c r="X191" s="101"/>
      <c r="Y191" s="101"/>
      <c r="Z191" s="101"/>
    </row>
    <row r="192" spans="1:26" ht="22.5" customHeight="1" x14ac:dyDescent="0.3">
      <c r="A192" s="101"/>
      <c r="B192" s="101"/>
      <c r="C192" s="27"/>
      <c r="D192" s="27"/>
      <c r="E192" s="27"/>
      <c r="F192" s="27"/>
      <c r="G192" s="27"/>
      <c r="H192" s="27"/>
      <c r="I192" s="27"/>
      <c r="J192" s="27"/>
      <c r="K192" s="27"/>
      <c r="L192" s="164"/>
      <c r="M192" s="164"/>
      <c r="N192" s="258"/>
      <c r="O192" s="101"/>
      <c r="P192" s="101"/>
      <c r="Q192" s="101"/>
      <c r="R192" s="101"/>
      <c r="S192" s="101"/>
      <c r="T192" s="101"/>
      <c r="U192" s="101"/>
      <c r="V192" s="101"/>
      <c r="W192" s="101"/>
      <c r="X192" s="101"/>
      <c r="Y192" s="101"/>
      <c r="Z192" s="101"/>
    </row>
    <row r="193" spans="1:26" ht="22.5" customHeight="1" x14ac:dyDescent="0.3">
      <c r="A193" s="101"/>
      <c r="B193" s="101"/>
      <c r="C193" s="27"/>
      <c r="D193" s="27"/>
      <c r="E193" s="27"/>
      <c r="F193" s="27"/>
      <c r="G193" s="27"/>
      <c r="H193" s="27"/>
      <c r="I193" s="27"/>
      <c r="J193" s="27"/>
      <c r="K193" s="27"/>
      <c r="L193" s="164"/>
      <c r="M193" s="164"/>
      <c r="N193" s="258"/>
      <c r="O193" s="101"/>
      <c r="P193" s="101"/>
      <c r="Q193" s="101"/>
      <c r="R193" s="101"/>
      <c r="S193" s="101"/>
      <c r="T193" s="101"/>
      <c r="U193" s="101"/>
      <c r="V193" s="101"/>
      <c r="W193" s="101"/>
      <c r="X193" s="101"/>
      <c r="Y193" s="101"/>
      <c r="Z193" s="101"/>
    </row>
    <row r="194" spans="1:26" ht="22.5" customHeight="1" x14ac:dyDescent="0.3">
      <c r="A194" s="101"/>
      <c r="B194" s="101"/>
      <c r="C194" s="27"/>
      <c r="D194" s="27"/>
      <c r="E194" s="27"/>
      <c r="F194" s="27"/>
      <c r="G194" s="27"/>
      <c r="H194" s="27"/>
      <c r="I194" s="27"/>
      <c r="J194" s="27"/>
      <c r="K194" s="27"/>
      <c r="L194" s="164"/>
      <c r="M194" s="164"/>
      <c r="N194" s="258"/>
      <c r="O194" s="101"/>
      <c r="P194" s="101"/>
      <c r="Q194" s="101"/>
      <c r="R194" s="101"/>
      <c r="S194" s="101"/>
      <c r="T194" s="101"/>
      <c r="U194" s="101"/>
      <c r="V194" s="101"/>
      <c r="W194" s="101"/>
      <c r="X194" s="101"/>
      <c r="Y194" s="101"/>
      <c r="Z194" s="101"/>
    </row>
    <row r="195" spans="1:26" ht="22.5" customHeight="1" x14ac:dyDescent="0.3">
      <c r="A195" s="101"/>
      <c r="B195" s="101"/>
      <c r="C195" s="27"/>
      <c r="D195" s="27"/>
      <c r="E195" s="27"/>
      <c r="F195" s="27"/>
      <c r="G195" s="27"/>
      <c r="H195" s="27"/>
      <c r="I195" s="27"/>
      <c r="J195" s="27"/>
      <c r="K195" s="27"/>
      <c r="L195" s="164"/>
      <c r="M195" s="164"/>
      <c r="N195" s="258"/>
      <c r="O195" s="101"/>
      <c r="P195" s="101"/>
      <c r="Q195" s="101"/>
      <c r="R195" s="101"/>
      <c r="S195" s="101"/>
      <c r="T195" s="101"/>
      <c r="U195" s="101"/>
      <c r="V195" s="101"/>
      <c r="W195" s="101"/>
      <c r="X195" s="101"/>
      <c r="Y195" s="101"/>
      <c r="Z195" s="101"/>
    </row>
    <row r="196" spans="1:26" ht="22.5" customHeight="1" x14ac:dyDescent="0.3">
      <c r="A196" s="101"/>
      <c r="B196" s="101"/>
      <c r="C196" s="27"/>
      <c r="D196" s="27"/>
      <c r="E196" s="27"/>
      <c r="F196" s="27"/>
      <c r="G196" s="27"/>
      <c r="H196" s="27"/>
      <c r="I196" s="27"/>
      <c r="J196" s="27"/>
      <c r="K196" s="27"/>
      <c r="L196" s="164"/>
      <c r="M196" s="164"/>
      <c r="N196" s="258"/>
      <c r="O196" s="101"/>
      <c r="P196" s="101"/>
      <c r="Q196" s="101"/>
      <c r="R196" s="101"/>
      <c r="S196" s="101"/>
      <c r="T196" s="101"/>
      <c r="U196" s="101"/>
      <c r="V196" s="101"/>
      <c r="W196" s="101"/>
      <c r="X196" s="101"/>
      <c r="Y196" s="101"/>
      <c r="Z196" s="101"/>
    </row>
    <row r="197" spans="1:26" ht="22.5" customHeight="1" x14ac:dyDescent="0.3">
      <c r="A197" s="101"/>
      <c r="B197" s="101"/>
      <c r="C197" s="27"/>
      <c r="D197" s="27"/>
      <c r="E197" s="27"/>
      <c r="F197" s="27"/>
      <c r="G197" s="27"/>
      <c r="H197" s="27"/>
      <c r="I197" s="27"/>
      <c r="J197" s="27"/>
      <c r="K197" s="27"/>
      <c r="L197" s="164"/>
      <c r="M197" s="164"/>
      <c r="N197" s="258"/>
      <c r="O197" s="101"/>
      <c r="P197" s="101"/>
      <c r="Q197" s="101"/>
      <c r="R197" s="101"/>
      <c r="S197" s="101"/>
      <c r="T197" s="101"/>
      <c r="U197" s="101"/>
      <c r="V197" s="101"/>
      <c r="W197" s="101"/>
      <c r="X197" s="101"/>
      <c r="Y197" s="101"/>
      <c r="Z197" s="101"/>
    </row>
    <row r="198" spans="1:26" ht="22.5" customHeight="1" x14ac:dyDescent="0.3">
      <c r="A198" s="101"/>
      <c r="B198" s="101"/>
      <c r="C198" s="27"/>
      <c r="D198" s="27"/>
      <c r="E198" s="27"/>
      <c r="F198" s="27"/>
      <c r="G198" s="27"/>
      <c r="H198" s="27"/>
      <c r="I198" s="27"/>
      <c r="J198" s="27"/>
      <c r="K198" s="27"/>
      <c r="L198" s="164"/>
      <c r="M198" s="164"/>
      <c r="N198" s="258"/>
      <c r="O198" s="101"/>
      <c r="P198" s="101"/>
      <c r="Q198" s="101"/>
      <c r="R198" s="101"/>
      <c r="S198" s="101"/>
      <c r="T198" s="101"/>
      <c r="U198" s="101"/>
      <c r="V198" s="101"/>
      <c r="W198" s="101"/>
      <c r="X198" s="101"/>
      <c r="Y198" s="101"/>
      <c r="Z198" s="101"/>
    </row>
    <row r="199" spans="1:26" ht="22.5" customHeight="1" x14ac:dyDescent="0.3">
      <c r="A199" s="101"/>
      <c r="B199" s="101"/>
      <c r="C199" s="27"/>
      <c r="D199" s="27"/>
      <c r="E199" s="27"/>
      <c r="F199" s="27"/>
      <c r="G199" s="27"/>
      <c r="H199" s="27"/>
      <c r="I199" s="27"/>
      <c r="J199" s="27"/>
      <c r="K199" s="27"/>
      <c r="L199" s="164"/>
      <c r="M199" s="164"/>
      <c r="N199" s="258"/>
      <c r="O199" s="101"/>
      <c r="P199" s="101"/>
      <c r="Q199" s="101"/>
      <c r="R199" s="101"/>
      <c r="S199" s="101"/>
      <c r="T199" s="101"/>
      <c r="U199" s="101"/>
      <c r="V199" s="101"/>
      <c r="W199" s="101"/>
      <c r="X199" s="101"/>
      <c r="Y199" s="101"/>
      <c r="Z199" s="101"/>
    </row>
    <row r="200" spans="1:26" ht="22.5" customHeight="1" x14ac:dyDescent="0.3">
      <c r="A200" s="101"/>
      <c r="B200" s="101"/>
      <c r="C200" s="27"/>
      <c r="D200" s="27"/>
      <c r="E200" s="27"/>
      <c r="F200" s="27"/>
      <c r="G200" s="27"/>
      <c r="H200" s="27"/>
      <c r="I200" s="27"/>
      <c r="J200" s="27"/>
      <c r="K200" s="27"/>
      <c r="L200" s="164"/>
      <c r="M200" s="164"/>
      <c r="N200" s="258"/>
      <c r="O200" s="101"/>
      <c r="P200" s="101"/>
      <c r="Q200" s="101"/>
      <c r="R200" s="101"/>
      <c r="S200" s="101"/>
      <c r="T200" s="101"/>
      <c r="U200" s="101"/>
      <c r="V200" s="101"/>
      <c r="W200" s="101"/>
      <c r="X200" s="101"/>
      <c r="Y200" s="101"/>
      <c r="Z200" s="101"/>
    </row>
    <row r="201" spans="1:26" ht="22.5" customHeight="1" x14ac:dyDescent="0.3">
      <c r="A201" s="101"/>
      <c r="B201" s="101"/>
      <c r="C201" s="27"/>
      <c r="D201" s="27"/>
      <c r="E201" s="27"/>
      <c r="F201" s="27"/>
      <c r="G201" s="27"/>
      <c r="H201" s="27"/>
      <c r="I201" s="27"/>
      <c r="J201" s="27"/>
      <c r="K201" s="27"/>
      <c r="L201" s="164"/>
      <c r="M201" s="164"/>
      <c r="N201" s="258"/>
      <c r="O201" s="101"/>
      <c r="P201" s="101"/>
      <c r="Q201" s="101"/>
      <c r="R201" s="101"/>
      <c r="S201" s="101"/>
      <c r="T201" s="101"/>
      <c r="U201" s="101"/>
      <c r="V201" s="101"/>
      <c r="W201" s="101"/>
      <c r="X201" s="101"/>
      <c r="Y201" s="101"/>
      <c r="Z201" s="101"/>
    </row>
    <row r="202" spans="1:26" ht="22.5" customHeight="1" x14ac:dyDescent="0.3">
      <c r="A202" s="101"/>
      <c r="B202" s="101"/>
      <c r="C202" s="27"/>
      <c r="D202" s="27"/>
      <c r="E202" s="27"/>
      <c r="F202" s="27"/>
      <c r="G202" s="27"/>
      <c r="H202" s="27"/>
      <c r="I202" s="27"/>
      <c r="J202" s="27"/>
      <c r="K202" s="27"/>
      <c r="L202" s="164"/>
      <c r="M202" s="164"/>
      <c r="N202" s="258"/>
      <c r="O202" s="101"/>
      <c r="P202" s="101"/>
      <c r="Q202" s="101"/>
      <c r="R202" s="101"/>
      <c r="S202" s="101"/>
      <c r="T202" s="101"/>
      <c r="U202" s="101"/>
      <c r="V202" s="101"/>
      <c r="W202" s="101"/>
      <c r="X202" s="101"/>
      <c r="Y202" s="101"/>
      <c r="Z202" s="101"/>
    </row>
    <row r="203" spans="1:26" ht="22.5" customHeight="1" x14ac:dyDescent="0.3">
      <c r="A203" s="101"/>
      <c r="B203" s="101"/>
      <c r="C203" s="27"/>
      <c r="D203" s="27"/>
      <c r="E203" s="27"/>
      <c r="F203" s="27"/>
      <c r="G203" s="27"/>
      <c r="H203" s="27"/>
      <c r="I203" s="27"/>
      <c r="J203" s="27"/>
      <c r="K203" s="27"/>
      <c r="L203" s="164"/>
      <c r="M203" s="164"/>
      <c r="N203" s="258"/>
      <c r="O203" s="101"/>
      <c r="P203" s="101"/>
      <c r="Q203" s="101"/>
      <c r="R203" s="101"/>
      <c r="S203" s="101"/>
      <c r="T203" s="101"/>
      <c r="U203" s="101"/>
      <c r="V203" s="101"/>
      <c r="W203" s="101"/>
      <c r="X203" s="101"/>
      <c r="Y203" s="101"/>
      <c r="Z203" s="101"/>
    </row>
    <row r="204" spans="1:26" ht="22.5" customHeight="1" x14ac:dyDescent="0.3">
      <c r="A204" s="101"/>
      <c r="B204" s="101"/>
      <c r="C204" s="27"/>
      <c r="D204" s="27"/>
      <c r="E204" s="27"/>
      <c r="F204" s="27"/>
      <c r="G204" s="27"/>
      <c r="H204" s="27"/>
      <c r="I204" s="27"/>
      <c r="J204" s="27"/>
      <c r="K204" s="27"/>
      <c r="L204" s="164"/>
      <c r="M204" s="164"/>
      <c r="N204" s="258"/>
      <c r="O204" s="101"/>
      <c r="P204" s="101"/>
      <c r="Q204" s="101"/>
      <c r="R204" s="101"/>
      <c r="S204" s="101"/>
      <c r="T204" s="101"/>
      <c r="U204" s="101"/>
      <c r="V204" s="101"/>
      <c r="W204" s="101"/>
      <c r="X204" s="101"/>
      <c r="Y204" s="101"/>
      <c r="Z204" s="101"/>
    </row>
    <row r="205" spans="1:26" ht="22.5" customHeight="1" x14ac:dyDescent="0.3">
      <c r="A205" s="101"/>
      <c r="B205" s="101"/>
      <c r="C205" s="27"/>
      <c r="D205" s="27"/>
      <c r="E205" s="27"/>
      <c r="F205" s="27"/>
      <c r="G205" s="27"/>
      <c r="H205" s="27"/>
      <c r="I205" s="27"/>
      <c r="J205" s="27"/>
      <c r="K205" s="27"/>
      <c r="L205" s="164"/>
      <c r="M205" s="164"/>
      <c r="N205" s="258"/>
      <c r="O205" s="101"/>
      <c r="P205" s="101"/>
      <c r="Q205" s="101"/>
      <c r="R205" s="101"/>
      <c r="S205" s="101"/>
      <c r="T205" s="101"/>
      <c r="U205" s="101"/>
      <c r="V205" s="101"/>
      <c r="W205" s="101"/>
      <c r="X205" s="101"/>
      <c r="Y205" s="101"/>
      <c r="Z205" s="101"/>
    </row>
    <row r="206" spans="1:26" ht="22.5" customHeight="1" x14ac:dyDescent="0.3">
      <c r="A206" s="101"/>
      <c r="B206" s="101"/>
      <c r="C206" s="27"/>
      <c r="D206" s="27"/>
      <c r="E206" s="27"/>
      <c r="F206" s="27"/>
      <c r="G206" s="27"/>
      <c r="H206" s="27"/>
      <c r="I206" s="27"/>
      <c r="J206" s="27"/>
      <c r="K206" s="27"/>
      <c r="L206" s="164"/>
      <c r="M206" s="164"/>
      <c r="N206" s="258"/>
      <c r="O206" s="101"/>
      <c r="P206" s="101"/>
      <c r="Q206" s="101"/>
      <c r="R206" s="101"/>
      <c r="S206" s="101"/>
      <c r="T206" s="101"/>
      <c r="U206" s="101"/>
      <c r="V206" s="101"/>
      <c r="W206" s="101"/>
      <c r="X206" s="101"/>
      <c r="Y206" s="101"/>
      <c r="Z206" s="101"/>
    </row>
    <row r="207" spans="1:26" ht="22.5" customHeight="1" x14ac:dyDescent="0.3">
      <c r="A207" s="101"/>
      <c r="B207" s="101"/>
      <c r="C207" s="27"/>
      <c r="D207" s="27"/>
      <c r="E207" s="27"/>
      <c r="F207" s="27"/>
      <c r="G207" s="27"/>
      <c r="H207" s="27"/>
      <c r="I207" s="27"/>
      <c r="J207" s="27"/>
      <c r="K207" s="27"/>
      <c r="L207" s="164"/>
      <c r="M207" s="164"/>
      <c r="N207" s="258"/>
      <c r="O207" s="101"/>
      <c r="P207" s="101"/>
      <c r="Q207" s="101"/>
      <c r="R207" s="101"/>
      <c r="S207" s="101"/>
      <c r="T207" s="101"/>
      <c r="U207" s="101"/>
      <c r="V207" s="101"/>
      <c r="W207" s="101"/>
      <c r="X207" s="101"/>
      <c r="Y207" s="101"/>
      <c r="Z207" s="101"/>
    </row>
    <row r="208" spans="1:26" ht="22.5" customHeight="1" x14ac:dyDescent="0.3">
      <c r="A208" s="101"/>
      <c r="B208" s="101"/>
      <c r="C208" s="27"/>
      <c r="D208" s="27"/>
      <c r="E208" s="27"/>
      <c r="F208" s="27"/>
      <c r="G208" s="27"/>
      <c r="H208" s="27"/>
      <c r="I208" s="27"/>
      <c r="J208" s="27"/>
      <c r="K208" s="27"/>
      <c r="L208" s="164"/>
      <c r="M208" s="164"/>
      <c r="N208" s="258"/>
      <c r="O208" s="101"/>
      <c r="P208" s="101"/>
      <c r="Q208" s="101"/>
      <c r="R208" s="101"/>
      <c r="S208" s="101"/>
      <c r="T208" s="101"/>
      <c r="U208" s="101"/>
      <c r="V208" s="101"/>
      <c r="W208" s="101"/>
      <c r="X208" s="101"/>
      <c r="Y208" s="101"/>
      <c r="Z208" s="101"/>
    </row>
    <row r="209" spans="1:26" ht="22.5" customHeight="1" x14ac:dyDescent="0.3">
      <c r="A209" s="101"/>
      <c r="B209" s="101"/>
      <c r="C209" s="27"/>
      <c r="D209" s="27"/>
      <c r="E209" s="27"/>
      <c r="F209" s="27"/>
      <c r="G209" s="27"/>
      <c r="H209" s="27"/>
      <c r="I209" s="27"/>
      <c r="J209" s="27"/>
      <c r="K209" s="27"/>
      <c r="L209" s="164"/>
      <c r="M209" s="164"/>
      <c r="N209" s="258"/>
      <c r="O209" s="101"/>
      <c r="P209" s="101"/>
      <c r="Q209" s="101"/>
      <c r="R209" s="101"/>
      <c r="S209" s="101"/>
      <c r="T209" s="101"/>
      <c r="U209" s="101"/>
      <c r="V209" s="101"/>
      <c r="W209" s="101"/>
      <c r="X209" s="101"/>
      <c r="Y209" s="101"/>
      <c r="Z209" s="101"/>
    </row>
    <row r="210" spans="1:26" ht="22.5" customHeight="1" x14ac:dyDescent="0.3">
      <c r="A210" s="101"/>
      <c r="B210" s="101"/>
      <c r="C210" s="27"/>
      <c r="D210" s="27"/>
      <c r="E210" s="27"/>
      <c r="F210" s="27"/>
      <c r="G210" s="27"/>
      <c r="H210" s="27"/>
      <c r="I210" s="27"/>
      <c r="J210" s="27"/>
      <c r="K210" s="27"/>
      <c r="L210" s="164"/>
      <c r="M210" s="164"/>
      <c r="N210" s="258"/>
      <c r="O210" s="101"/>
      <c r="P210" s="101"/>
      <c r="Q210" s="101"/>
      <c r="R210" s="101"/>
      <c r="S210" s="101"/>
      <c r="T210" s="101"/>
      <c r="U210" s="101"/>
      <c r="V210" s="101"/>
      <c r="W210" s="101"/>
      <c r="X210" s="101"/>
      <c r="Y210" s="101"/>
      <c r="Z210" s="101"/>
    </row>
    <row r="211" spans="1:26" ht="22.5" customHeight="1" x14ac:dyDescent="0.3">
      <c r="A211" s="101"/>
      <c r="B211" s="101"/>
      <c r="C211" s="27"/>
      <c r="D211" s="27"/>
      <c r="E211" s="27"/>
      <c r="F211" s="27"/>
      <c r="G211" s="27"/>
      <c r="H211" s="27"/>
      <c r="I211" s="27"/>
      <c r="J211" s="27"/>
      <c r="K211" s="27"/>
      <c r="L211" s="164"/>
      <c r="M211" s="164"/>
      <c r="N211" s="258"/>
      <c r="O211" s="101"/>
      <c r="P211" s="101"/>
      <c r="Q211" s="101"/>
      <c r="R211" s="101"/>
      <c r="S211" s="101"/>
      <c r="T211" s="101"/>
      <c r="U211" s="101"/>
      <c r="V211" s="101"/>
      <c r="W211" s="101"/>
      <c r="X211" s="101"/>
      <c r="Y211" s="101"/>
      <c r="Z211" s="101"/>
    </row>
    <row r="212" spans="1:26" ht="22.5" customHeight="1" x14ac:dyDescent="0.3">
      <c r="A212" s="101"/>
      <c r="B212" s="101"/>
      <c r="C212" s="27"/>
      <c r="D212" s="27"/>
      <c r="E212" s="27"/>
      <c r="F212" s="27"/>
      <c r="G212" s="27"/>
      <c r="H212" s="27"/>
      <c r="I212" s="27"/>
      <c r="J212" s="27"/>
      <c r="K212" s="27"/>
      <c r="L212" s="164"/>
      <c r="M212" s="164"/>
      <c r="N212" s="258"/>
      <c r="O212" s="101"/>
      <c r="P212" s="101"/>
      <c r="Q212" s="101"/>
      <c r="R212" s="101"/>
      <c r="S212" s="101"/>
      <c r="T212" s="101"/>
      <c r="U212" s="101"/>
      <c r="V212" s="101"/>
      <c r="W212" s="101"/>
      <c r="X212" s="101"/>
      <c r="Y212" s="101"/>
      <c r="Z212" s="101"/>
    </row>
    <row r="213" spans="1:26" ht="22.5" customHeight="1" x14ac:dyDescent="0.3">
      <c r="A213" s="101"/>
      <c r="B213" s="101"/>
      <c r="C213" s="27"/>
      <c r="D213" s="27"/>
      <c r="E213" s="27"/>
      <c r="F213" s="27"/>
      <c r="G213" s="27"/>
      <c r="H213" s="27"/>
      <c r="I213" s="27"/>
      <c r="J213" s="27"/>
      <c r="K213" s="27"/>
      <c r="L213" s="164"/>
      <c r="M213" s="164"/>
      <c r="N213" s="258"/>
      <c r="O213" s="101"/>
      <c r="P213" s="101"/>
      <c r="Q213" s="101"/>
      <c r="R213" s="101"/>
      <c r="S213" s="101"/>
      <c r="T213" s="101"/>
      <c r="U213" s="101"/>
      <c r="V213" s="101"/>
      <c r="W213" s="101"/>
      <c r="X213" s="101"/>
      <c r="Y213" s="101"/>
      <c r="Z213" s="101"/>
    </row>
    <row r="214" spans="1:26" ht="22.5" customHeight="1" x14ac:dyDescent="0.3">
      <c r="A214" s="101"/>
      <c r="B214" s="101"/>
      <c r="C214" s="101"/>
      <c r="D214" s="101"/>
      <c r="E214" s="101"/>
      <c r="F214" s="101"/>
      <c r="G214" s="101"/>
      <c r="H214" s="101"/>
      <c r="I214" s="101"/>
      <c r="J214" s="101"/>
      <c r="K214" s="101"/>
      <c r="L214" s="164"/>
      <c r="M214" s="164"/>
      <c r="N214" s="258"/>
      <c r="O214" s="101"/>
      <c r="P214" s="101"/>
      <c r="Q214" s="101"/>
      <c r="R214" s="101"/>
      <c r="S214" s="101"/>
      <c r="T214" s="101"/>
      <c r="U214" s="101"/>
      <c r="V214" s="101"/>
      <c r="W214" s="101"/>
      <c r="X214" s="101"/>
      <c r="Y214" s="101"/>
      <c r="Z214" s="101"/>
    </row>
    <row r="215" spans="1:26" ht="22.5" customHeight="1" x14ac:dyDescent="0.3">
      <c r="A215" s="101"/>
      <c r="B215" s="101"/>
      <c r="C215" s="101"/>
      <c r="D215" s="101"/>
      <c r="E215" s="101"/>
      <c r="F215" s="101"/>
      <c r="G215" s="101"/>
      <c r="H215" s="101"/>
      <c r="I215" s="101"/>
      <c r="J215" s="101"/>
      <c r="K215" s="101"/>
      <c r="L215" s="164"/>
      <c r="M215" s="164"/>
      <c r="N215" s="258"/>
      <c r="O215" s="101"/>
      <c r="P215" s="101"/>
      <c r="Q215" s="101"/>
      <c r="R215" s="101"/>
      <c r="S215" s="101"/>
      <c r="T215" s="101"/>
      <c r="U215" s="101"/>
      <c r="V215" s="101"/>
      <c r="W215" s="101"/>
      <c r="X215" s="101"/>
      <c r="Y215" s="101"/>
      <c r="Z215" s="101"/>
    </row>
    <row r="216" spans="1:26" ht="22.5" customHeight="1" x14ac:dyDescent="0.3">
      <c r="A216" s="101"/>
      <c r="B216" s="101"/>
      <c r="C216" s="101"/>
      <c r="D216" s="101"/>
      <c r="E216" s="101"/>
      <c r="F216" s="101"/>
      <c r="G216" s="101"/>
      <c r="H216" s="101"/>
      <c r="I216" s="101"/>
      <c r="J216" s="101"/>
      <c r="K216" s="101"/>
      <c r="L216" s="164"/>
      <c r="M216" s="164"/>
      <c r="N216" s="258"/>
      <c r="O216" s="101"/>
      <c r="P216" s="101"/>
      <c r="Q216" s="101"/>
      <c r="R216" s="101"/>
      <c r="S216" s="101"/>
      <c r="T216" s="101"/>
      <c r="U216" s="101"/>
      <c r="V216" s="101"/>
      <c r="W216" s="101"/>
      <c r="X216" s="101"/>
      <c r="Y216" s="101"/>
      <c r="Z216" s="101"/>
    </row>
    <row r="217" spans="1:26" ht="22.5" customHeight="1" x14ac:dyDescent="0.3">
      <c r="A217" s="101"/>
      <c r="B217" s="101"/>
      <c r="C217" s="101"/>
      <c r="D217" s="101"/>
      <c r="E217" s="101"/>
      <c r="F217" s="101"/>
      <c r="G217" s="101"/>
      <c r="H217" s="101"/>
      <c r="I217" s="101"/>
      <c r="J217" s="101"/>
      <c r="K217" s="101"/>
      <c r="L217" s="164"/>
      <c r="M217" s="164"/>
      <c r="N217" s="258"/>
      <c r="O217" s="101"/>
      <c r="P217" s="101"/>
      <c r="Q217" s="101"/>
      <c r="R217" s="101"/>
      <c r="S217" s="101"/>
      <c r="T217" s="101"/>
      <c r="U217" s="101"/>
      <c r="V217" s="101"/>
      <c r="W217" s="101"/>
      <c r="X217" s="101"/>
      <c r="Y217" s="101"/>
      <c r="Z217" s="101"/>
    </row>
    <row r="218" spans="1:26" ht="22.5" customHeight="1" x14ac:dyDescent="0.3">
      <c r="A218" s="101"/>
      <c r="B218" s="101"/>
      <c r="C218" s="101"/>
      <c r="D218" s="101"/>
      <c r="E218" s="101"/>
      <c r="F218" s="101"/>
      <c r="G218" s="101"/>
      <c r="H218" s="101"/>
      <c r="I218" s="101"/>
      <c r="J218" s="101"/>
      <c r="K218" s="101"/>
      <c r="L218" s="164"/>
      <c r="M218" s="164"/>
      <c r="N218" s="258"/>
      <c r="O218" s="101"/>
      <c r="P218" s="101"/>
      <c r="Q218" s="101"/>
      <c r="R218" s="101"/>
      <c r="S218" s="101"/>
      <c r="T218" s="101"/>
      <c r="U218" s="101"/>
      <c r="V218" s="101"/>
      <c r="W218" s="101"/>
      <c r="X218" s="101"/>
      <c r="Y218" s="101"/>
      <c r="Z218" s="101"/>
    </row>
    <row r="219" spans="1:26" ht="22.5" customHeight="1" x14ac:dyDescent="0.3">
      <c r="A219" s="101"/>
      <c r="B219" s="101"/>
      <c r="C219" s="101"/>
      <c r="D219" s="101"/>
      <c r="E219" s="101"/>
      <c r="F219" s="101"/>
      <c r="G219" s="101"/>
      <c r="H219" s="101"/>
      <c r="I219" s="101"/>
      <c r="J219" s="101"/>
      <c r="K219" s="101"/>
      <c r="L219" s="164"/>
      <c r="M219" s="164"/>
      <c r="N219" s="258"/>
      <c r="O219" s="101"/>
      <c r="P219" s="101"/>
      <c r="Q219" s="101"/>
      <c r="R219" s="101"/>
      <c r="S219" s="101"/>
      <c r="T219" s="101"/>
      <c r="U219" s="101"/>
      <c r="V219" s="101"/>
      <c r="W219" s="101"/>
      <c r="X219" s="101"/>
      <c r="Y219" s="101"/>
      <c r="Z219" s="101"/>
    </row>
    <row r="220" spans="1:26" ht="22.5" customHeight="1" x14ac:dyDescent="0.3">
      <c r="A220" s="101"/>
      <c r="B220" s="101"/>
      <c r="C220" s="101"/>
      <c r="D220" s="101"/>
      <c r="E220" s="101"/>
      <c r="F220" s="101"/>
      <c r="G220" s="101"/>
      <c r="H220" s="101"/>
      <c r="I220" s="101"/>
      <c r="J220" s="101"/>
      <c r="K220" s="101"/>
      <c r="L220" s="164"/>
      <c r="M220" s="164"/>
      <c r="N220" s="258"/>
      <c r="O220" s="101"/>
      <c r="P220" s="101"/>
      <c r="Q220" s="101"/>
      <c r="R220" s="101"/>
      <c r="S220" s="101"/>
      <c r="T220" s="101"/>
      <c r="U220" s="101"/>
      <c r="V220" s="101"/>
      <c r="W220" s="101"/>
      <c r="X220" s="101"/>
      <c r="Y220" s="101"/>
      <c r="Z220" s="101"/>
    </row>
    <row r="221" spans="1:26" ht="22.5" customHeight="1" x14ac:dyDescent="0.3">
      <c r="A221" s="101"/>
      <c r="B221" s="101"/>
      <c r="C221" s="101"/>
      <c r="D221" s="101"/>
      <c r="E221" s="101"/>
      <c r="F221" s="101"/>
      <c r="G221" s="101"/>
      <c r="H221" s="101"/>
      <c r="I221" s="101"/>
      <c r="J221" s="101"/>
      <c r="K221" s="101"/>
      <c r="L221" s="164"/>
      <c r="M221" s="164"/>
      <c r="N221" s="258"/>
      <c r="O221" s="101"/>
      <c r="P221" s="101"/>
      <c r="Q221" s="101"/>
      <c r="R221" s="101"/>
      <c r="S221" s="101"/>
      <c r="T221" s="101"/>
      <c r="U221" s="101"/>
      <c r="V221" s="101"/>
      <c r="W221" s="101"/>
      <c r="X221" s="101"/>
      <c r="Y221" s="101"/>
      <c r="Z221" s="101"/>
    </row>
    <row r="222" spans="1:26" ht="22.5" customHeight="1" x14ac:dyDescent="0.3">
      <c r="A222" s="101"/>
      <c r="B222" s="101"/>
      <c r="C222" s="101"/>
      <c r="D222" s="101"/>
      <c r="E222" s="101"/>
      <c r="F222" s="101"/>
      <c r="G222" s="101"/>
      <c r="H222" s="101"/>
      <c r="I222" s="101"/>
      <c r="J222" s="101"/>
      <c r="K222" s="101"/>
      <c r="L222" s="164"/>
      <c r="M222" s="164"/>
      <c r="N222" s="258"/>
      <c r="O222" s="101"/>
      <c r="P222" s="101"/>
      <c r="Q222" s="101"/>
      <c r="R222" s="101"/>
      <c r="S222" s="101"/>
      <c r="T222" s="101"/>
      <c r="U222" s="101"/>
      <c r="V222" s="101"/>
      <c r="W222" s="101"/>
      <c r="X222" s="101"/>
      <c r="Y222" s="101"/>
      <c r="Z222" s="101"/>
    </row>
    <row r="223" spans="1:26" ht="22.5" customHeight="1" x14ac:dyDescent="0.3">
      <c r="A223" s="101"/>
      <c r="B223" s="101"/>
      <c r="C223" s="101"/>
      <c r="D223" s="101"/>
      <c r="E223" s="101"/>
      <c r="F223" s="101"/>
      <c r="G223" s="101"/>
      <c r="H223" s="101"/>
      <c r="I223" s="101"/>
      <c r="J223" s="101"/>
      <c r="K223" s="101"/>
      <c r="L223" s="164"/>
      <c r="M223" s="164"/>
      <c r="N223" s="258"/>
      <c r="O223" s="101"/>
      <c r="P223" s="101"/>
      <c r="Q223" s="101"/>
      <c r="R223" s="101"/>
      <c r="S223" s="101"/>
      <c r="T223" s="101"/>
      <c r="U223" s="101"/>
      <c r="V223" s="101"/>
      <c r="W223" s="101"/>
      <c r="X223" s="101"/>
      <c r="Y223" s="101"/>
      <c r="Z223" s="101"/>
    </row>
    <row r="224" spans="1:26" ht="22.5" customHeight="1" x14ac:dyDescent="0.3">
      <c r="A224" s="101"/>
      <c r="B224" s="101"/>
      <c r="C224" s="101"/>
      <c r="D224" s="101"/>
      <c r="E224" s="101"/>
      <c r="F224" s="101"/>
      <c r="G224" s="101"/>
      <c r="H224" s="101"/>
      <c r="I224" s="101"/>
      <c r="J224" s="101"/>
      <c r="K224" s="101"/>
      <c r="L224" s="164"/>
      <c r="M224" s="164"/>
      <c r="N224" s="258"/>
      <c r="O224" s="101"/>
      <c r="P224" s="101"/>
      <c r="Q224" s="101"/>
      <c r="R224" s="101"/>
      <c r="S224" s="101"/>
      <c r="T224" s="101"/>
      <c r="U224" s="101"/>
      <c r="V224" s="101"/>
      <c r="W224" s="101"/>
      <c r="X224" s="101"/>
      <c r="Y224" s="101"/>
      <c r="Z224" s="101"/>
    </row>
    <row r="225" spans="1:26" ht="22.5" customHeight="1" x14ac:dyDescent="0.3">
      <c r="A225" s="101"/>
      <c r="B225" s="101"/>
      <c r="C225" s="101"/>
      <c r="D225" s="101"/>
      <c r="E225" s="101"/>
      <c r="F225" s="101"/>
      <c r="G225" s="101"/>
      <c r="H225" s="101"/>
      <c r="I225" s="101"/>
      <c r="J225" s="101"/>
      <c r="K225" s="101"/>
      <c r="L225" s="164"/>
      <c r="M225" s="164"/>
      <c r="N225" s="258"/>
      <c r="O225" s="101"/>
      <c r="P225" s="101"/>
      <c r="Q225" s="101"/>
      <c r="R225" s="101"/>
      <c r="S225" s="101"/>
      <c r="T225" s="101"/>
      <c r="U225" s="101"/>
      <c r="V225" s="101"/>
      <c r="W225" s="101"/>
      <c r="X225" s="101"/>
      <c r="Y225" s="101"/>
      <c r="Z225" s="101"/>
    </row>
    <row r="226" spans="1:26" ht="22.5" customHeight="1" x14ac:dyDescent="0.3">
      <c r="A226" s="101"/>
      <c r="B226" s="101"/>
      <c r="C226" s="101"/>
      <c r="D226" s="101"/>
      <c r="E226" s="101"/>
      <c r="F226" s="101"/>
      <c r="G226" s="101"/>
      <c r="H226" s="101"/>
      <c r="I226" s="101"/>
      <c r="J226" s="101"/>
      <c r="K226" s="101"/>
      <c r="L226" s="164"/>
      <c r="M226" s="164"/>
      <c r="N226" s="258"/>
      <c r="O226" s="101"/>
      <c r="P226" s="101"/>
      <c r="Q226" s="101"/>
      <c r="R226" s="101"/>
      <c r="S226" s="101"/>
      <c r="T226" s="101"/>
      <c r="U226" s="101"/>
      <c r="V226" s="101"/>
      <c r="W226" s="101"/>
      <c r="X226" s="101"/>
      <c r="Y226" s="101"/>
      <c r="Z226" s="101"/>
    </row>
    <row r="227" spans="1:26" ht="22.5" customHeight="1" x14ac:dyDescent="0.3">
      <c r="A227" s="101"/>
      <c r="B227" s="101"/>
      <c r="C227" s="101"/>
      <c r="D227" s="101"/>
      <c r="E227" s="101"/>
      <c r="F227" s="101"/>
      <c r="G227" s="101"/>
      <c r="H227" s="101"/>
      <c r="I227" s="101"/>
      <c r="J227" s="101"/>
      <c r="K227" s="101"/>
      <c r="L227" s="164"/>
      <c r="M227" s="164"/>
      <c r="N227" s="258"/>
      <c r="O227" s="101"/>
      <c r="P227" s="101"/>
      <c r="Q227" s="101"/>
      <c r="R227" s="101"/>
      <c r="S227" s="101"/>
      <c r="T227" s="101"/>
      <c r="U227" s="101"/>
      <c r="V227" s="101"/>
      <c r="W227" s="101"/>
      <c r="X227" s="101"/>
      <c r="Y227" s="101"/>
      <c r="Z227" s="101"/>
    </row>
    <row r="228" spans="1:26" ht="22.5" customHeight="1" x14ac:dyDescent="0.3">
      <c r="A228" s="101"/>
      <c r="B228" s="101"/>
      <c r="C228" s="101"/>
      <c r="D228" s="101"/>
      <c r="E228" s="101"/>
      <c r="F228" s="101"/>
      <c r="G228" s="101"/>
      <c r="H228" s="101"/>
      <c r="I228" s="101"/>
      <c r="J228" s="101"/>
      <c r="K228" s="101"/>
      <c r="L228" s="164"/>
      <c r="M228" s="164"/>
      <c r="N228" s="258"/>
      <c r="O228" s="101"/>
      <c r="P228" s="101"/>
      <c r="Q228" s="101"/>
      <c r="R228" s="101"/>
      <c r="S228" s="101"/>
      <c r="T228" s="101"/>
      <c r="U228" s="101"/>
      <c r="V228" s="101"/>
      <c r="W228" s="101"/>
      <c r="X228" s="101"/>
      <c r="Y228" s="101"/>
      <c r="Z228" s="101"/>
    </row>
    <row r="229" spans="1:26" ht="22.5" customHeight="1" x14ac:dyDescent="0.3">
      <c r="A229" s="101"/>
      <c r="B229" s="101"/>
      <c r="C229" s="101"/>
      <c r="D229" s="101"/>
      <c r="E229" s="101"/>
      <c r="F229" s="101"/>
      <c r="G229" s="101"/>
      <c r="H229" s="101"/>
      <c r="I229" s="101"/>
      <c r="J229" s="101"/>
      <c r="K229" s="101"/>
      <c r="L229" s="164"/>
      <c r="M229" s="164"/>
      <c r="N229" s="258"/>
      <c r="O229" s="101"/>
      <c r="P229" s="101"/>
      <c r="Q229" s="101"/>
      <c r="R229" s="101"/>
      <c r="S229" s="101"/>
      <c r="T229" s="101"/>
      <c r="U229" s="101"/>
      <c r="V229" s="101"/>
      <c r="W229" s="101"/>
      <c r="X229" s="101"/>
      <c r="Y229" s="101"/>
      <c r="Z229" s="101"/>
    </row>
    <row r="230" spans="1:26" ht="22.5" customHeight="1" x14ac:dyDescent="0.3">
      <c r="A230" s="101"/>
      <c r="B230" s="101"/>
      <c r="C230" s="101"/>
      <c r="D230" s="101"/>
      <c r="E230" s="101"/>
      <c r="F230" s="101"/>
      <c r="G230" s="101"/>
      <c r="H230" s="101"/>
      <c r="I230" s="101"/>
      <c r="J230" s="101"/>
      <c r="K230" s="101"/>
      <c r="L230" s="164"/>
      <c r="M230" s="164"/>
      <c r="N230" s="258"/>
      <c r="O230" s="101"/>
      <c r="P230" s="101"/>
      <c r="Q230" s="101"/>
      <c r="R230" s="101"/>
      <c r="S230" s="101"/>
      <c r="T230" s="101"/>
      <c r="U230" s="101"/>
      <c r="V230" s="101"/>
      <c r="W230" s="101"/>
      <c r="X230" s="101"/>
      <c r="Y230" s="101"/>
      <c r="Z230" s="101"/>
    </row>
    <row r="231" spans="1:26" ht="22.5" customHeight="1" x14ac:dyDescent="0.3">
      <c r="A231" s="101"/>
      <c r="B231" s="101"/>
      <c r="C231" s="101"/>
      <c r="D231" s="101"/>
      <c r="E231" s="101"/>
      <c r="F231" s="101"/>
      <c r="G231" s="101"/>
      <c r="H231" s="101"/>
      <c r="I231" s="101"/>
      <c r="J231" s="101"/>
      <c r="K231" s="101"/>
      <c r="L231" s="164"/>
      <c r="M231" s="164"/>
      <c r="N231" s="258"/>
      <c r="O231" s="101"/>
      <c r="P231" s="101"/>
      <c r="Q231" s="101"/>
      <c r="R231" s="101"/>
      <c r="S231" s="101"/>
      <c r="T231" s="101"/>
      <c r="U231" s="101"/>
      <c r="V231" s="101"/>
      <c r="W231" s="101"/>
      <c r="X231" s="101"/>
      <c r="Y231" s="101"/>
      <c r="Z231" s="101"/>
    </row>
    <row r="232" spans="1:26" ht="22.5" customHeight="1" x14ac:dyDescent="0.3">
      <c r="A232" s="101"/>
      <c r="B232" s="101"/>
      <c r="C232" s="101"/>
      <c r="D232" s="101"/>
      <c r="E232" s="101"/>
      <c r="F232" s="101"/>
      <c r="G232" s="101"/>
      <c r="H232" s="101"/>
      <c r="I232" s="101"/>
      <c r="J232" s="101"/>
      <c r="K232" s="101"/>
      <c r="L232" s="164"/>
      <c r="M232" s="164"/>
      <c r="N232" s="258"/>
      <c r="O232" s="101"/>
      <c r="P232" s="101"/>
      <c r="Q232" s="101"/>
      <c r="R232" s="101"/>
      <c r="S232" s="101"/>
      <c r="T232" s="101"/>
      <c r="U232" s="101"/>
      <c r="V232" s="101"/>
      <c r="W232" s="101"/>
      <c r="X232" s="101"/>
      <c r="Y232" s="101"/>
      <c r="Z232" s="101"/>
    </row>
    <row r="233" spans="1:26" ht="22.5" customHeight="1" x14ac:dyDescent="0.3">
      <c r="A233" s="101"/>
      <c r="B233" s="101"/>
      <c r="C233" s="101"/>
      <c r="D233" s="101"/>
      <c r="E233" s="101"/>
      <c r="F233" s="101"/>
      <c r="G233" s="101"/>
      <c r="H233" s="101"/>
      <c r="I233" s="101"/>
      <c r="J233" s="101"/>
      <c r="K233" s="101"/>
      <c r="L233" s="164"/>
      <c r="M233" s="164"/>
      <c r="N233" s="258"/>
      <c r="O233" s="101"/>
      <c r="P233" s="101"/>
      <c r="Q233" s="101"/>
      <c r="R233" s="101"/>
      <c r="S233" s="101"/>
      <c r="T233" s="101"/>
      <c r="U233" s="101"/>
      <c r="V233" s="101"/>
      <c r="W233" s="101"/>
      <c r="X233" s="101"/>
      <c r="Y233" s="101"/>
      <c r="Z233" s="101"/>
    </row>
    <row r="234" spans="1:26" ht="22.5" customHeight="1" x14ac:dyDescent="0.3">
      <c r="A234" s="101"/>
      <c r="B234" s="101"/>
      <c r="C234" s="101"/>
      <c r="D234" s="101"/>
      <c r="E234" s="101"/>
      <c r="F234" s="101"/>
      <c r="G234" s="101"/>
      <c r="H234" s="101"/>
      <c r="I234" s="101"/>
      <c r="J234" s="101"/>
      <c r="K234" s="101"/>
      <c r="L234" s="164"/>
      <c r="M234" s="164"/>
      <c r="N234" s="258"/>
      <c r="O234" s="101"/>
      <c r="P234" s="101"/>
      <c r="Q234" s="101"/>
      <c r="R234" s="101"/>
      <c r="S234" s="101"/>
      <c r="T234" s="101"/>
      <c r="U234" s="101"/>
      <c r="V234" s="101"/>
      <c r="W234" s="101"/>
      <c r="X234" s="101"/>
      <c r="Y234" s="101"/>
      <c r="Z234" s="101"/>
    </row>
    <row r="235" spans="1:26" ht="22.5" customHeight="1" x14ac:dyDescent="0.3">
      <c r="A235" s="101"/>
      <c r="B235" s="101"/>
      <c r="C235" s="101"/>
      <c r="D235" s="101"/>
      <c r="E235" s="101"/>
      <c r="F235" s="101"/>
      <c r="G235" s="101"/>
      <c r="H235" s="101"/>
      <c r="I235" s="101"/>
      <c r="J235" s="101"/>
      <c r="K235" s="101"/>
      <c r="L235" s="164"/>
      <c r="M235" s="164"/>
      <c r="N235" s="258"/>
      <c r="O235" s="101"/>
      <c r="P235" s="101"/>
      <c r="Q235" s="101"/>
      <c r="R235" s="101"/>
      <c r="S235" s="101"/>
      <c r="T235" s="101"/>
      <c r="U235" s="101"/>
      <c r="V235" s="101"/>
      <c r="W235" s="101"/>
      <c r="X235" s="101"/>
      <c r="Y235" s="101"/>
      <c r="Z235" s="101"/>
    </row>
    <row r="236" spans="1:26" ht="22.5" customHeight="1" x14ac:dyDescent="0.3">
      <c r="A236" s="101"/>
      <c r="B236" s="101"/>
      <c r="C236" s="101"/>
      <c r="D236" s="101"/>
      <c r="E236" s="101"/>
      <c r="F236" s="101"/>
      <c r="G236" s="101"/>
      <c r="H236" s="101"/>
      <c r="I236" s="101"/>
      <c r="J236" s="101"/>
      <c r="K236" s="101"/>
      <c r="L236" s="164"/>
      <c r="M236" s="164"/>
      <c r="N236" s="258"/>
      <c r="O236" s="101"/>
      <c r="P236" s="101"/>
      <c r="Q236" s="101"/>
      <c r="R236" s="101"/>
      <c r="S236" s="101"/>
      <c r="T236" s="101"/>
      <c r="U236" s="101"/>
      <c r="V236" s="101"/>
      <c r="W236" s="101"/>
      <c r="X236" s="101"/>
      <c r="Y236" s="101"/>
      <c r="Z236" s="101"/>
    </row>
    <row r="237" spans="1:26" ht="22.5" customHeight="1" x14ac:dyDescent="0.3">
      <c r="A237" s="101"/>
      <c r="B237" s="101"/>
      <c r="C237" s="101"/>
      <c r="D237" s="101"/>
      <c r="E237" s="101"/>
      <c r="F237" s="101"/>
      <c r="G237" s="101"/>
      <c r="H237" s="101"/>
      <c r="I237" s="101"/>
      <c r="J237" s="101"/>
      <c r="K237" s="101"/>
      <c r="L237" s="164"/>
      <c r="M237" s="164"/>
      <c r="N237" s="258"/>
      <c r="O237" s="101"/>
      <c r="P237" s="101"/>
      <c r="Q237" s="101"/>
      <c r="R237" s="101"/>
      <c r="S237" s="101"/>
      <c r="T237" s="101"/>
      <c r="U237" s="101"/>
      <c r="V237" s="101"/>
      <c r="W237" s="101"/>
      <c r="X237" s="101"/>
      <c r="Y237" s="101"/>
      <c r="Z237" s="101"/>
    </row>
    <row r="238" spans="1:26" ht="22.5" customHeight="1" x14ac:dyDescent="0.3">
      <c r="A238" s="101"/>
      <c r="B238" s="101"/>
      <c r="C238" s="101"/>
      <c r="D238" s="101"/>
      <c r="E238" s="101"/>
      <c r="F238" s="101"/>
      <c r="G238" s="101"/>
      <c r="H238" s="101"/>
      <c r="I238" s="101"/>
      <c r="J238" s="101"/>
      <c r="K238" s="101"/>
      <c r="L238" s="164"/>
      <c r="M238" s="164"/>
      <c r="N238" s="258"/>
      <c r="O238" s="101"/>
      <c r="P238" s="101"/>
      <c r="Q238" s="101"/>
      <c r="R238" s="101"/>
      <c r="S238" s="101"/>
      <c r="T238" s="101"/>
      <c r="U238" s="101"/>
      <c r="V238" s="101"/>
      <c r="W238" s="101"/>
      <c r="X238" s="101"/>
      <c r="Y238" s="101"/>
      <c r="Z238" s="101"/>
    </row>
    <row r="239" spans="1:26" ht="22.5" customHeight="1" x14ac:dyDescent="0.3">
      <c r="A239" s="101"/>
      <c r="B239" s="101"/>
      <c r="C239" s="101"/>
      <c r="D239" s="101"/>
      <c r="E239" s="101"/>
      <c r="F239" s="101"/>
      <c r="G239" s="101"/>
      <c r="H239" s="101"/>
      <c r="I239" s="101"/>
      <c r="J239" s="101"/>
      <c r="K239" s="101"/>
      <c r="L239" s="164"/>
      <c r="M239" s="164"/>
      <c r="N239" s="258"/>
      <c r="O239" s="101"/>
      <c r="P239" s="101"/>
      <c r="Q239" s="101"/>
      <c r="R239" s="101"/>
      <c r="S239" s="101"/>
      <c r="T239" s="101"/>
      <c r="U239" s="101"/>
      <c r="V239" s="101"/>
      <c r="W239" s="101"/>
      <c r="X239" s="101"/>
      <c r="Y239" s="101"/>
      <c r="Z239" s="101"/>
    </row>
    <row r="240" spans="1:26" ht="22.5" customHeight="1" x14ac:dyDescent="0.3">
      <c r="A240" s="101"/>
      <c r="B240" s="101"/>
      <c r="C240" s="101"/>
      <c r="D240" s="101"/>
      <c r="E240" s="101"/>
      <c r="F240" s="101"/>
      <c r="G240" s="101"/>
      <c r="H240" s="101"/>
      <c r="I240" s="101"/>
      <c r="J240" s="101"/>
      <c r="K240" s="101"/>
      <c r="L240" s="164"/>
      <c r="M240" s="164"/>
      <c r="N240" s="258"/>
      <c r="O240" s="101"/>
      <c r="P240" s="101"/>
      <c r="Q240" s="101"/>
      <c r="R240" s="101"/>
      <c r="S240" s="101"/>
      <c r="T240" s="101"/>
      <c r="U240" s="101"/>
      <c r="V240" s="101"/>
      <c r="W240" s="101"/>
      <c r="X240" s="101"/>
      <c r="Y240" s="101"/>
      <c r="Z240" s="101"/>
    </row>
    <row r="241" spans="1:26" ht="22.5" customHeight="1" x14ac:dyDescent="0.3">
      <c r="A241" s="101"/>
      <c r="B241" s="101"/>
      <c r="C241" s="101"/>
      <c r="D241" s="101"/>
      <c r="E241" s="101"/>
      <c r="F241" s="101"/>
      <c r="G241" s="101"/>
      <c r="H241" s="101"/>
      <c r="I241" s="101"/>
      <c r="J241" s="101"/>
      <c r="K241" s="101"/>
      <c r="L241" s="164"/>
      <c r="M241" s="164"/>
      <c r="N241" s="258"/>
      <c r="O241" s="101"/>
      <c r="P241" s="101"/>
      <c r="Q241" s="101"/>
      <c r="R241" s="101"/>
      <c r="S241" s="101"/>
      <c r="T241" s="101"/>
      <c r="U241" s="101"/>
      <c r="V241" s="101"/>
      <c r="W241" s="101"/>
      <c r="X241" s="101"/>
      <c r="Y241" s="101"/>
      <c r="Z241" s="101"/>
    </row>
    <row r="242" spans="1:26" ht="22.5" customHeight="1" x14ac:dyDescent="0.3">
      <c r="A242" s="101"/>
      <c r="B242" s="101"/>
      <c r="C242" s="101"/>
      <c r="D242" s="101"/>
      <c r="E242" s="101"/>
      <c r="F242" s="101"/>
      <c r="G242" s="101"/>
      <c r="H242" s="101"/>
      <c r="I242" s="101"/>
      <c r="J242" s="101"/>
      <c r="K242" s="101"/>
      <c r="L242" s="164"/>
      <c r="M242" s="164"/>
      <c r="N242" s="258"/>
      <c r="O242" s="101"/>
      <c r="P242" s="101"/>
      <c r="Q242" s="101"/>
      <c r="R242" s="101"/>
      <c r="S242" s="101"/>
      <c r="T242" s="101"/>
      <c r="U242" s="101"/>
      <c r="V242" s="101"/>
      <c r="W242" s="101"/>
      <c r="X242" s="101"/>
      <c r="Y242" s="101"/>
      <c r="Z242" s="101"/>
    </row>
    <row r="243" spans="1:26" ht="22.5" customHeight="1" x14ac:dyDescent="0.3">
      <c r="A243" s="101"/>
      <c r="B243" s="101"/>
      <c r="C243" s="101"/>
      <c r="D243" s="101"/>
      <c r="E243" s="101"/>
      <c r="F243" s="101"/>
      <c r="G243" s="101"/>
      <c r="H243" s="101"/>
      <c r="I243" s="101"/>
      <c r="J243" s="101"/>
      <c r="K243" s="101"/>
      <c r="L243" s="164"/>
      <c r="M243" s="164"/>
      <c r="N243" s="258"/>
      <c r="O243" s="101"/>
      <c r="P243" s="101"/>
      <c r="Q243" s="101"/>
      <c r="R243" s="101"/>
      <c r="S243" s="101"/>
      <c r="T243" s="101"/>
      <c r="U243" s="101"/>
      <c r="V243" s="101"/>
      <c r="W243" s="101"/>
      <c r="X243" s="101"/>
      <c r="Y243" s="101"/>
      <c r="Z243" s="101"/>
    </row>
    <row r="244" spans="1:26" ht="22.5" customHeight="1" x14ac:dyDescent="0.3">
      <c r="A244" s="101"/>
      <c r="B244" s="101"/>
      <c r="C244" s="101"/>
      <c r="D244" s="101"/>
      <c r="E244" s="101"/>
      <c r="F244" s="101"/>
      <c r="G244" s="101"/>
      <c r="H244" s="101"/>
      <c r="I244" s="101"/>
      <c r="J244" s="101"/>
      <c r="K244" s="101"/>
      <c r="L244" s="164"/>
      <c r="M244" s="164"/>
      <c r="N244" s="258"/>
      <c r="O244" s="101"/>
      <c r="P244" s="101"/>
      <c r="Q244" s="101"/>
      <c r="R244" s="101"/>
      <c r="S244" s="101"/>
      <c r="T244" s="101"/>
      <c r="U244" s="101"/>
      <c r="V244" s="101"/>
      <c r="W244" s="101"/>
      <c r="X244" s="101"/>
      <c r="Y244" s="101"/>
      <c r="Z244" s="101"/>
    </row>
    <row r="245" spans="1:26" ht="22.5" customHeight="1" x14ac:dyDescent="0.3">
      <c r="A245" s="101"/>
      <c r="B245" s="101"/>
      <c r="C245" s="101"/>
      <c r="D245" s="101"/>
      <c r="E245" s="101"/>
      <c r="F245" s="101"/>
      <c r="G245" s="101"/>
      <c r="H245" s="101"/>
      <c r="I245" s="101"/>
      <c r="J245" s="101"/>
      <c r="K245" s="101"/>
      <c r="L245" s="164"/>
      <c r="M245" s="164"/>
      <c r="N245" s="258"/>
      <c r="O245" s="101"/>
      <c r="P245" s="101"/>
      <c r="Q245" s="101"/>
      <c r="R245" s="101"/>
      <c r="S245" s="101"/>
      <c r="T245" s="101"/>
      <c r="U245" s="101"/>
      <c r="V245" s="101"/>
      <c r="W245" s="101"/>
      <c r="X245" s="101"/>
      <c r="Y245" s="101"/>
      <c r="Z245" s="101"/>
    </row>
    <row r="246" spans="1:26" ht="22.5" customHeight="1" x14ac:dyDescent="0.3">
      <c r="A246" s="101"/>
      <c r="B246" s="101"/>
      <c r="C246" s="101"/>
      <c r="D246" s="101"/>
      <c r="E246" s="101"/>
      <c r="F246" s="101"/>
      <c r="G246" s="101"/>
      <c r="H246" s="101"/>
      <c r="I246" s="101"/>
      <c r="J246" s="101"/>
      <c r="K246" s="101"/>
      <c r="L246" s="164"/>
      <c r="M246" s="164"/>
      <c r="N246" s="258"/>
      <c r="O246" s="101"/>
      <c r="P246" s="101"/>
      <c r="Q246" s="101"/>
      <c r="R246" s="101"/>
      <c r="S246" s="101"/>
      <c r="T246" s="101"/>
      <c r="U246" s="101"/>
      <c r="V246" s="101"/>
      <c r="W246" s="101"/>
      <c r="X246" s="101"/>
      <c r="Y246" s="101"/>
      <c r="Z246" s="101"/>
    </row>
    <row r="247" spans="1:26" ht="22.5" customHeight="1" x14ac:dyDescent="0.3">
      <c r="A247" s="101"/>
      <c r="B247" s="101"/>
      <c r="C247" s="101"/>
      <c r="D247" s="101"/>
      <c r="E247" s="101"/>
      <c r="F247" s="101"/>
      <c r="G247" s="101"/>
      <c r="H247" s="101"/>
      <c r="I247" s="101"/>
      <c r="J247" s="101"/>
      <c r="K247" s="101"/>
      <c r="L247" s="164"/>
      <c r="M247" s="164"/>
      <c r="N247" s="258"/>
      <c r="O247" s="101"/>
      <c r="P247" s="101"/>
      <c r="Q247" s="101"/>
      <c r="R247" s="101"/>
      <c r="S247" s="101"/>
      <c r="T247" s="101"/>
      <c r="U247" s="101"/>
      <c r="V247" s="101"/>
      <c r="W247" s="101"/>
      <c r="X247" s="101"/>
      <c r="Y247" s="101"/>
      <c r="Z247" s="101"/>
    </row>
    <row r="248" spans="1:26" ht="22.5" customHeight="1" x14ac:dyDescent="0.3">
      <c r="A248" s="101"/>
      <c r="B248" s="101"/>
      <c r="C248" s="101"/>
      <c r="D248" s="101"/>
      <c r="E248" s="101"/>
      <c r="F248" s="101"/>
      <c r="G248" s="101"/>
      <c r="H248" s="101"/>
      <c r="I248" s="101"/>
      <c r="J248" s="101"/>
      <c r="K248" s="101"/>
      <c r="L248" s="164"/>
      <c r="M248" s="164"/>
      <c r="N248" s="258"/>
      <c r="O248" s="101"/>
      <c r="P248" s="101"/>
      <c r="Q248" s="101"/>
      <c r="R248" s="101"/>
      <c r="S248" s="101"/>
      <c r="T248" s="101"/>
      <c r="U248" s="101"/>
      <c r="V248" s="101"/>
      <c r="W248" s="101"/>
      <c r="X248" s="101"/>
      <c r="Y248" s="101"/>
      <c r="Z248" s="101"/>
    </row>
    <row r="249" spans="1:26" ht="22.5" customHeight="1" x14ac:dyDescent="0.3">
      <c r="A249" s="101"/>
      <c r="B249" s="101"/>
      <c r="C249" s="101"/>
      <c r="D249" s="101"/>
      <c r="E249" s="101"/>
      <c r="F249" s="101"/>
      <c r="G249" s="101"/>
      <c r="H249" s="101"/>
      <c r="I249" s="101"/>
      <c r="J249" s="101"/>
      <c r="K249" s="101"/>
      <c r="L249" s="164"/>
      <c r="M249" s="164"/>
      <c r="N249" s="258"/>
      <c r="O249" s="101"/>
      <c r="P249" s="101"/>
      <c r="Q249" s="101"/>
      <c r="R249" s="101"/>
      <c r="S249" s="101"/>
      <c r="T249" s="101"/>
      <c r="U249" s="101"/>
      <c r="V249" s="101"/>
      <c r="W249" s="101"/>
      <c r="X249" s="101"/>
      <c r="Y249" s="101"/>
      <c r="Z249" s="101"/>
    </row>
    <row r="250" spans="1:26" ht="22.5" customHeight="1" x14ac:dyDescent="0.3">
      <c r="A250" s="101"/>
      <c r="B250" s="101"/>
      <c r="C250" s="101"/>
      <c r="D250" s="101"/>
      <c r="E250" s="101"/>
      <c r="F250" s="101"/>
      <c r="G250" s="101"/>
      <c r="H250" s="101"/>
      <c r="I250" s="101"/>
      <c r="J250" s="101"/>
      <c r="K250" s="101"/>
      <c r="L250" s="164"/>
      <c r="M250" s="164"/>
      <c r="N250" s="258"/>
      <c r="O250" s="101"/>
      <c r="P250" s="101"/>
      <c r="Q250" s="101"/>
      <c r="R250" s="101"/>
      <c r="S250" s="101"/>
      <c r="T250" s="101"/>
      <c r="U250" s="101"/>
      <c r="V250" s="101"/>
      <c r="W250" s="101"/>
      <c r="X250" s="101"/>
      <c r="Y250" s="101"/>
      <c r="Z250" s="101"/>
    </row>
    <row r="251" spans="1:26" ht="22.5" customHeight="1" x14ac:dyDescent="0.3">
      <c r="A251" s="101"/>
      <c r="B251" s="101"/>
      <c r="C251" s="101"/>
      <c r="D251" s="101"/>
      <c r="E251" s="101"/>
      <c r="F251" s="101"/>
      <c r="G251" s="101"/>
      <c r="H251" s="101"/>
      <c r="I251" s="101"/>
      <c r="J251" s="101"/>
      <c r="K251" s="101"/>
      <c r="L251" s="164"/>
      <c r="M251" s="164"/>
      <c r="N251" s="258"/>
      <c r="O251" s="101"/>
      <c r="P251" s="101"/>
      <c r="Q251" s="101"/>
      <c r="R251" s="101"/>
      <c r="S251" s="101"/>
      <c r="T251" s="101"/>
      <c r="U251" s="101"/>
      <c r="V251" s="101"/>
      <c r="W251" s="101"/>
      <c r="X251" s="101"/>
      <c r="Y251" s="101"/>
      <c r="Z251" s="101"/>
    </row>
    <row r="252" spans="1:26" ht="22.5" customHeight="1" x14ac:dyDescent="0.3">
      <c r="A252" s="101"/>
      <c r="B252" s="101"/>
      <c r="C252" s="101"/>
      <c r="D252" s="101"/>
      <c r="E252" s="101"/>
      <c r="F252" s="101"/>
      <c r="G252" s="101"/>
      <c r="H252" s="101"/>
      <c r="I252" s="101"/>
      <c r="J252" s="101"/>
      <c r="K252" s="101"/>
      <c r="L252" s="164"/>
      <c r="M252" s="164"/>
      <c r="N252" s="258"/>
      <c r="O252" s="101"/>
      <c r="P252" s="101"/>
      <c r="Q252" s="101"/>
      <c r="R252" s="101"/>
      <c r="S252" s="101"/>
      <c r="T252" s="101"/>
      <c r="U252" s="101"/>
      <c r="V252" s="101"/>
      <c r="W252" s="101"/>
      <c r="X252" s="101"/>
      <c r="Y252" s="101"/>
      <c r="Z252" s="101"/>
    </row>
    <row r="253" spans="1:26" ht="22.5" customHeight="1" x14ac:dyDescent="0.3">
      <c r="A253" s="101"/>
      <c r="B253" s="101"/>
      <c r="C253" s="101"/>
      <c r="D253" s="101"/>
      <c r="E253" s="101"/>
      <c r="F253" s="101"/>
      <c r="G253" s="101"/>
      <c r="H253" s="101"/>
      <c r="I253" s="101"/>
      <c r="J253" s="101"/>
      <c r="K253" s="101"/>
      <c r="L253" s="164"/>
      <c r="M253" s="164"/>
      <c r="N253" s="258"/>
      <c r="O253" s="101"/>
      <c r="P253" s="101"/>
      <c r="Q253" s="101"/>
      <c r="R253" s="101"/>
      <c r="S253" s="101"/>
      <c r="T253" s="101"/>
      <c r="U253" s="101"/>
      <c r="V253" s="101"/>
      <c r="W253" s="101"/>
      <c r="X253" s="101"/>
      <c r="Y253" s="101"/>
      <c r="Z253" s="101"/>
    </row>
    <row r="254" spans="1:26" ht="22.5" customHeight="1" x14ac:dyDescent="0.3">
      <c r="A254" s="101"/>
      <c r="B254" s="101"/>
      <c r="C254" s="101"/>
      <c r="D254" s="101"/>
      <c r="E254" s="101"/>
      <c r="F254" s="101"/>
      <c r="G254" s="101"/>
      <c r="H254" s="101"/>
      <c r="I254" s="101"/>
      <c r="J254" s="101"/>
      <c r="K254" s="101"/>
      <c r="L254" s="164"/>
      <c r="M254" s="164"/>
      <c r="N254" s="258"/>
      <c r="O254" s="101"/>
      <c r="P254" s="101"/>
      <c r="Q254" s="101"/>
      <c r="R254" s="101"/>
      <c r="S254" s="101"/>
      <c r="T254" s="101"/>
      <c r="U254" s="101"/>
      <c r="V254" s="101"/>
      <c r="W254" s="101"/>
      <c r="X254" s="101"/>
      <c r="Y254" s="101"/>
      <c r="Z254" s="101"/>
    </row>
    <row r="255" spans="1:26" ht="22.5" customHeight="1" x14ac:dyDescent="0.3">
      <c r="A255" s="101"/>
      <c r="B255" s="101"/>
      <c r="C255" s="101"/>
      <c r="D255" s="101"/>
      <c r="E255" s="101"/>
      <c r="F255" s="101"/>
      <c r="G255" s="101"/>
      <c r="H255" s="101"/>
      <c r="I255" s="101"/>
      <c r="J255" s="101"/>
      <c r="K255" s="101"/>
      <c r="L255" s="164"/>
      <c r="M255" s="164"/>
      <c r="N255" s="258"/>
      <c r="O255" s="101"/>
      <c r="P255" s="101"/>
      <c r="Q255" s="101"/>
      <c r="R255" s="101"/>
      <c r="S255" s="101"/>
      <c r="T255" s="101"/>
      <c r="U255" s="101"/>
      <c r="V255" s="101"/>
      <c r="W255" s="101"/>
      <c r="X255" s="101"/>
      <c r="Y255" s="101"/>
      <c r="Z255" s="101"/>
    </row>
    <row r="256" spans="1:26" ht="22.5" customHeight="1" x14ac:dyDescent="0.3">
      <c r="A256" s="101"/>
      <c r="B256" s="101"/>
      <c r="C256" s="101"/>
      <c r="D256" s="101"/>
      <c r="E256" s="101"/>
      <c r="F256" s="101"/>
      <c r="G256" s="101"/>
      <c r="H256" s="101"/>
      <c r="I256" s="101"/>
      <c r="J256" s="101"/>
      <c r="K256" s="101"/>
      <c r="L256" s="164"/>
      <c r="M256" s="164"/>
      <c r="N256" s="258"/>
      <c r="O256" s="101"/>
      <c r="P256" s="101"/>
      <c r="Q256" s="101"/>
      <c r="R256" s="101"/>
      <c r="S256" s="101"/>
      <c r="T256" s="101"/>
      <c r="U256" s="101"/>
      <c r="V256" s="101"/>
      <c r="W256" s="101"/>
      <c r="X256" s="101"/>
      <c r="Y256" s="101"/>
      <c r="Z256" s="101"/>
    </row>
    <row r="257" spans="1:26" ht="22.5" customHeight="1" x14ac:dyDescent="0.3">
      <c r="A257" s="101"/>
      <c r="B257" s="101"/>
      <c r="C257" s="101"/>
      <c r="D257" s="101"/>
      <c r="E257" s="101"/>
      <c r="F257" s="101"/>
      <c r="G257" s="101"/>
      <c r="H257" s="101"/>
      <c r="I257" s="101"/>
      <c r="J257" s="101"/>
      <c r="K257" s="101"/>
      <c r="L257" s="164"/>
      <c r="M257" s="164"/>
      <c r="N257" s="258"/>
      <c r="O257" s="101"/>
      <c r="P257" s="101"/>
      <c r="Q257" s="101"/>
      <c r="R257" s="101"/>
      <c r="S257" s="101"/>
      <c r="T257" s="101"/>
      <c r="U257" s="101"/>
      <c r="V257" s="101"/>
      <c r="W257" s="101"/>
      <c r="X257" s="101"/>
      <c r="Y257" s="101"/>
      <c r="Z257" s="101"/>
    </row>
    <row r="258" spans="1:26" ht="22.5" customHeight="1" x14ac:dyDescent="0.3">
      <c r="A258" s="101"/>
      <c r="B258" s="101"/>
      <c r="C258" s="101"/>
      <c r="D258" s="101"/>
      <c r="E258" s="101"/>
      <c r="F258" s="101"/>
      <c r="G258" s="101"/>
      <c r="H258" s="101"/>
      <c r="I258" s="101"/>
      <c r="J258" s="101"/>
      <c r="K258" s="101"/>
      <c r="L258" s="164"/>
      <c r="M258" s="164"/>
      <c r="N258" s="258"/>
      <c r="O258" s="101"/>
      <c r="P258" s="101"/>
      <c r="Q258" s="101"/>
      <c r="R258" s="101"/>
      <c r="S258" s="101"/>
      <c r="T258" s="101"/>
      <c r="U258" s="101"/>
      <c r="V258" s="101"/>
      <c r="W258" s="101"/>
      <c r="X258" s="101"/>
      <c r="Y258" s="101"/>
      <c r="Z258" s="101"/>
    </row>
    <row r="259" spans="1:26" ht="22.5" customHeight="1" x14ac:dyDescent="0.3">
      <c r="A259" s="101"/>
      <c r="B259" s="101"/>
      <c r="C259" s="101"/>
      <c r="D259" s="101"/>
      <c r="E259" s="101"/>
      <c r="F259" s="101"/>
      <c r="G259" s="101"/>
      <c r="H259" s="101"/>
      <c r="I259" s="101"/>
      <c r="J259" s="101"/>
      <c r="K259" s="101"/>
      <c r="L259" s="164"/>
      <c r="M259" s="164"/>
      <c r="N259" s="258"/>
      <c r="O259" s="101"/>
      <c r="P259" s="101"/>
      <c r="Q259" s="101"/>
      <c r="R259" s="101"/>
      <c r="S259" s="101"/>
      <c r="T259" s="101"/>
      <c r="U259" s="101"/>
      <c r="V259" s="101"/>
      <c r="W259" s="101"/>
      <c r="X259" s="101"/>
      <c r="Y259" s="101"/>
      <c r="Z259" s="101"/>
    </row>
    <row r="260" spans="1:26" ht="22.5" customHeight="1" x14ac:dyDescent="0.3">
      <c r="A260" s="101"/>
      <c r="B260" s="101"/>
      <c r="C260" s="101"/>
      <c r="D260" s="101"/>
      <c r="E260" s="101"/>
      <c r="F260" s="101"/>
      <c r="G260" s="101"/>
      <c r="H260" s="101"/>
      <c r="I260" s="101"/>
      <c r="J260" s="101"/>
      <c r="K260" s="101"/>
      <c r="L260" s="164"/>
      <c r="M260" s="164"/>
      <c r="N260" s="258"/>
      <c r="O260" s="101"/>
      <c r="P260" s="101"/>
      <c r="Q260" s="101"/>
      <c r="R260" s="101"/>
      <c r="S260" s="101"/>
      <c r="T260" s="101"/>
      <c r="U260" s="101"/>
      <c r="V260" s="101"/>
      <c r="W260" s="101"/>
      <c r="X260" s="101"/>
      <c r="Y260" s="101"/>
      <c r="Z260" s="101"/>
    </row>
    <row r="261" spans="1:26" ht="22.5" customHeight="1" x14ac:dyDescent="0.3">
      <c r="A261" s="101"/>
      <c r="B261" s="101"/>
      <c r="C261" s="101"/>
      <c r="D261" s="101"/>
      <c r="E261" s="101"/>
      <c r="F261" s="101"/>
      <c r="G261" s="101"/>
      <c r="H261" s="101"/>
      <c r="I261" s="101"/>
      <c r="J261" s="101"/>
      <c r="K261" s="101"/>
      <c r="L261" s="164"/>
      <c r="M261" s="164"/>
      <c r="N261" s="258"/>
      <c r="O261" s="101"/>
      <c r="P261" s="101"/>
      <c r="Q261" s="101"/>
      <c r="R261" s="101"/>
      <c r="S261" s="101"/>
      <c r="T261" s="101"/>
      <c r="U261" s="101"/>
      <c r="V261" s="101"/>
      <c r="W261" s="101"/>
      <c r="X261" s="101"/>
      <c r="Y261" s="101"/>
      <c r="Z261" s="101"/>
    </row>
    <row r="262" spans="1:26" ht="22.5" customHeight="1" x14ac:dyDescent="0.3">
      <c r="A262" s="101"/>
      <c r="B262" s="101"/>
      <c r="C262" s="101"/>
      <c r="D262" s="101"/>
      <c r="E262" s="101"/>
      <c r="F262" s="101"/>
      <c r="G262" s="101"/>
      <c r="H262" s="101"/>
      <c r="I262" s="101"/>
      <c r="J262" s="101"/>
      <c r="K262" s="101"/>
      <c r="L262" s="164"/>
      <c r="M262" s="164"/>
      <c r="N262" s="258"/>
      <c r="O262" s="101"/>
      <c r="P262" s="101"/>
      <c r="Q262" s="101"/>
      <c r="R262" s="101"/>
      <c r="S262" s="101"/>
      <c r="T262" s="101"/>
      <c r="U262" s="101"/>
      <c r="V262" s="101"/>
      <c r="W262" s="101"/>
      <c r="X262" s="101"/>
      <c r="Y262" s="101"/>
      <c r="Z262" s="101"/>
    </row>
    <row r="263" spans="1:26" ht="22.5" customHeight="1" x14ac:dyDescent="0.3">
      <c r="A263" s="101"/>
      <c r="B263" s="101"/>
      <c r="C263" s="101"/>
      <c r="D263" s="101"/>
      <c r="E263" s="101"/>
      <c r="F263" s="101"/>
      <c r="G263" s="101"/>
      <c r="H263" s="101"/>
      <c r="I263" s="101"/>
      <c r="J263" s="101"/>
      <c r="K263" s="101"/>
      <c r="L263" s="164"/>
      <c r="M263" s="164"/>
      <c r="N263" s="258"/>
      <c r="O263" s="101"/>
      <c r="P263" s="101"/>
      <c r="Q263" s="101"/>
      <c r="R263" s="101"/>
      <c r="S263" s="101"/>
      <c r="T263" s="101"/>
      <c r="U263" s="101"/>
      <c r="V263" s="101"/>
      <c r="W263" s="101"/>
      <c r="X263" s="101"/>
      <c r="Y263" s="101"/>
      <c r="Z263" s="101"/>
    </row>
    <row r="264" spans="1:26" ht="22.5" customHeight="1" x14ac:dyDescent="0.3">
      <c r="A264" s="101"/>
      <c r="B264" s="101"/>
      <c r="C264" s="101"/>
      <c r="D264" s="101"/>
      <c r="E264" s="101"/>
      <c r="F264" s="101"/>
      <c r="G264" s="101"/>
      <c r="H264" s="101"/>
      <c r="I264" s="101"/>
      <c r="J264" s="101"/>
      <c r="K264" s="101"/>
      <c r="L264" s="164"/>
      <c r="M264" s="164"/>
      <c r="N264" s="258"/>
      <c r="O264" s="101"/>
      <c r="P264" s="101"/>
      <c r="Q264" s="101"/>
      <c r="R264" s="101"/>
      <c r="S264" s="101"/>
      <c r="T264" s="101"/>
      <c r="U264" s="101"/>
      <c r="V264" s="101"/>
      <c r="W264" s="101"/>
      <c r="X264" s="101"/>
      <c r="Y264" s="101"/>
      <c r="Z264" s="101"/>
    </row>
    <row r="265" spans="1:26" ht="22.5" customHeight="1" x14ac:dyDescent="0.3">
      <c r="A265" s="101"/>
      <c r="B265" s="101"/>
      <c r="C265" s="101"/>
      <c r="D265" s="101"/>
      <c r="E265" s="101"/>
      <c r="F265" s="101"/>
      <c r="G265" s="101"/>
      <c r="H265" s="101"/>
      <c r="I265" s="101"/>
      <c r="J265" s="101"/>
      <c r="K265" s="101"/>
      <c r="L265" s="164"/>
      <c r="M265" s="164"/>
      <c r="N265" s="258"/>
      <c r="O265" s="101"/>
      <c r="P265" s="101"/>
      <c r="Q265" s="101"/>
      <c r="R265" s="101"/>
      <c r="S265" s="101"/>
      <c r="T265" s="101"/>
      <c r="U265" s="101"/>
      <c r="V265" s="101"/>
      <c r="W265" s="101"/>
      <c r="X265" s="101"/>
      <c r="Y265" s="101"/>
      <c r="Z265" s="101"/>
    </row>
    <row r="266" spans="1:26" ht="22.5" customHeight="1" x14ac:dyDescent="0.3">
      <c r="A266" s="101"/>
      <c r="B266" s="101"/>
      <c r="C266" s="101"/>
      <c r="D266" s="101"/>
      <c r="E266" s="101"/>
      <c r="F266" s="101"/>
      <c r="G266" s="101"/>
      <c r="H266" s="101"/>
      <c r="I266" s="101"/>
      <c r="J266" s="101"/>
      <c r="K266" s="101"/>
      <c r="L266" s="164"/>
      <c r="M266" s="164"/>
      <c r="N266" s="258"/>
      <c r="O266" s="101"/>
      <c r="P266" s="101"/>
      <c r="Q266" s="101"/>
      <c r="R266" s="101"/>
      <c r="S266" s="101"/>
      <c r="T266" s="101"/>
      <c r="U266" s="101"/>
      <c r="V266" s="101"/>
      <c r="W266" s="101"/>
      <c r="X266" s="101"/>
      <c r="Y266" s="101"/>
      <c r="Z266" s="101"/>
    </row>
    <row r="267" spans="1:26" ht="22.5" customHeight="1" x14ac:dyDescent="0.3">
      <c r="A267" s="101"/>
      <c r="B267" s="101"/>
      <c r="C267" s="101"/>
      <c r="D267" s="101"/>
      <c r="E267" s="101"/>
      <c r="F267" s="101"/>
      <c r="G267" s="101"/>
      <c r="H267" s="101"/>
      <c r="I267" s="101"/>
      <c r="J267" s="101"/>
      <c r="K267" s="101"/>
      <c r="L267" s="164"/>
      <c r="M267" s="164"/>
      <c r="N267" s="258"/>
      <c r="O267" s="101"/>
      <c r="P267" s="101"/>
      <c r="Q267" s="101"/>
      <c r="R267" s="101"/>
      <c r="S267" s="101"/>
      <c r="T267" s="101"/>
      <c r="U267" s="101"/>
      <c r="V267" s="101"/>
      <c r="W267" s="101"/>
      <c r="X267" s="101"/>
      <c r="Y267" s="101"/>
      <c r="Z267" s="101"/>
    </row>
    <row r="268" spans="1:26" ht="22.5" customHeight="1" x14ac:dyDescent="0.3">
      <c r="A268" s="101"/>
      <c r="B268" s="101"/>
      <c r="C268" s="101"/>
      <c r="D268" s="101"/>
      <c r="E268" s="101"/>
      <c r="F268" s="101"/>
      <c r="G268" s="101"/>
      <c r="H268" s="101"/>
      <c r="I268" s="101"/>
      <c r="J268" s="101"/>
      <c r="K268" s="101"/>
      <c r="L268" s="164"/>
      <c r="M268" s="164"/>
      <c r="N268" s="258"/>
      <c r="O268" s="101"/>
      <c r="P268" s="101"/>
      <c r="Q268" s="101"/>
      <c r="R268" s="101"/>
      <c r="S268" s="101"/>
      <c r="T268" s="101"/>
      <c r="U268" s="101"/>
      <c r="V268" s="101"/>
      <c r="W268" s="101"/>
      <c r="X268" s="101"/>
      <c r="Y268" s="101"/>
      <c r="Z268" s="101"/>
    </row>
    <row r="269" spans="1:26" ht="22.5" customHeight="1" x14ac:dyDescent="0.3">
      <c r="A269" s="101"/>
      <c r="B269" s="101"/>
      <c r="C269" s="101"/>
      <c r="D269" s="101"/>
      <c r="E269" s="101"/>
      <c r="F269" s="101"/>
      <c r="G269" s="101"/>
      <c r="H269" s="101"/>
      <c r="I269" s="101"/>
      <c r="J269" s="101"/>
      <c r="K269" s="101"/>
      <c r="L269" s="164"/>
      <c r="M269" s="164"/>
      <c r="N269" s="258"/>
      <c r="O269" s="101"/>
      <c r="P269" s="101"/>
      <c r="Q269" s="101"/>
      <c r="R269" s="101"/>
      <c r="S269" s="101"/>
      <c r="T269" s="101"/>
      <c r="U269" s="101"/>
      <c r="V269" s="101"/>
      <c r="W269" s="101"/>
      <c r="X269" s="101"/>
      <c r="Y269" s="101"/>
      <c r="Z269" s="101"/>
    </row>
    <row r="270" spans="1:26" ht="22.5" customHeight="1" x14ac:dyDescent="0.3">
      <c r="A270" s="101"/>
      <c r="B270" s="101"/>
      <c r="C270" s="101"/>
      <c r="D270" s="101"/>
      <c r="E270" s="101"/>
      <c r="F270" s="101"/>
      <c r="G270" s="101"/>
      <c r="H270" s="101"/>
      <c r="I270" s="101"/>
      <c r="J270" s="101"/>
      <c r="K270" s="101"/>
      <c r="L270" s="164"/>
      <c r="M270" s="164"/>
      <c r="N270" s="258"/>
      <c r="O270" s="101"/>
      <c r="P270" s="101"/>
      <c r="Q270" s="101"/>
      <c r="R270" s="101"/>
      <c r="S270" s="101"/>
      <c r="T270" s="101"/>
      <c r="U270" s="101"/>
      <c r="V270" s="101"/>
      <c r="W270" s="101"/>
      <c r="X270" s="101"/>
      <c r="Y270" s="101"/>
      <c r="Z270" s="101"/>
    </row>
    <row r="271" spans="1:26" ht="22.5" customHeight="1" x14ac:dyDescent="0.3">
      <c r="A271" s="101"/>
      <c r="B271" s="101"/>
      <c r="C271" s="101"/>
      <c r="D271" s="101"/>
      <c r="E271" s="101"/>
      <c r="F271" s="101"/>
      <c r="G271" s="101"/>
      <c r="H271" s="101"/>
      <c r="I271" s="101"/>
      <c r="J271" s="101"/>
      <c r="K271" s="101"/>
      <c r="L271" s="164"/>
      <c r="M271" s="164"/>
      <c r="N271" s="258"/>
      <c r="O271" s="101"/>
      <c r="P271" s="101"/>
      <c r="Q271" s="101"/>
      <c r="R271" s="101"/>
      <c r="S271" s="101"/>
      <c r="T271" s="101"/>
      <c r="U271" s="101"/>
      <c r="V271" s="101"/>
      <c r="W271" s="101"/>
      <c r="X271" s="101"/>
      <c r="Y271" s="101"/>
      <c r="Z271" s="101"/>
    </row>
    <row r="272" spans="1:26" ht="22.5" customHeight="1" x14ac:dyDescent="0.3">
      <c r="A272" s="101"/>
      <c r="B272" s="101"/>
      <c r="C272" s="101"/>
      <c r="D272" s="101"/>
      <c r="E272" s="101"/>
      <c r="F272" s="101"/>
      <c r="G272" s="101"/>
      <c r="H272" s="101"/>
      <c r="I272" s="101"/>
      <c r="J272" s="101"/>
      <c r="K272" s="101"/>
      <c r="L272" s="164"/>
      <c r="M272" s="164"/>
      <c r="N272" s="258"/>
      <c r="O272" s="101"/>
      <c r="P272" s="101"/>
      <c r="Q272" s="101"/>
      <c r="R272" s="101"/>
      <c r="S272" s="101"/>
      <c r="T272" s="101"/>
      <c r="U272" s="101"/>
      <c r="V272" s="101"/>
      <c r="W272" s="101"/>
      <c r="X272" s="101"/>
      <c r="Y272" s="101"/>
      <c r="Z272" s="101"/>
    </row>
    <row r="273" spans="1:26" ht="22.5" customHeight="1" x14ac:dyDescent="0.3">
      <c r="A273" s="101"/>
      <c r="B273" s="101"/>
      <c r="C273" s="101"/>
      <c r="D273" s="101"/>
      <c r="E273" s="101"/>
      <c r="F273" s="101"/>
      <c r="G273" s="101"/>
      <c r="H273" s="101"/>
      <c r="I273" s="101"/>
      <c r="J273" s="101"/>
      <c r="K273" s="101"/>
      <c r="L273" s="164"/>
      <c r="M273" s="164"/>
      <c r="N273" s="258"/>
      <c r="O273" s="101"/>
      <c r="P273" s="101"/>
      <c r="Q273" s="101"/>
      <c r="R273" s="101"/>
      <c r="S273" s="101"/>
      <c r="T273" s="101"/>
      <c r="U273" s="101"/>
      <c r="V273" s="101"/>
      <c r="W273" s="101"/>
      <c r="X273" s="101"/>
      <c r="Y273" s="101"/>
      <c r="Z273" s="101"/>
    </row>
    <row r="274" spans="1:26" ht="22.5" customHeight="1" x14ac:dyDescent="0.3">
      <c r="A274" s="101"/>
      <c r="B274" s="101"/>
      <c r="C274" s="101"/>
      <c r="D274" s="101"/>
      <c r="E274" s="101"/>
      <c r="F274" s="101"/>
      <c r="G274" s="101"/>
      <c r="H274" s="101"/>
      <c r="I274" s="101"/>
      <c r="J274" s="101"/>
      <c r="K274" s="101"/>
      <c r="L274" s="164"/>
      <c r="M274" s="164"/>
      <c r="N274" s="258"/>
      <c r="O274" s="101"/>
      <c r="P274" s="101"/>
      <c r="Q274" s="101"/>
      <c r="R274" s="101"/>
      <c r="S274" s="101"/>
      <c r="T274" s="101"/>
      <c r="U274" s="101"/>
      <c r="V274" s="101"/>
      <c r="W274" s="101"/>
      <c r="X274" s="101"/>
      <c r="Y274" s="101"/>
      <c r="Z274" s="101"/>
    </row>
    <row r="275" spans="1:26" ht="22.5" customHeight="1" x14ac:dyDescent="0.3">
      <c r="A275" s="101"/>
      <c r="B275" s="101"/>
      <c r="C275" s="101"/>
      <c r="D275" s="101"/>
      <c r="E275" s="101"/>
      <c r="F275" s="101"/>
      <c r="G275" s="101"/>
      <c r="H275" s="101"/>
      <c r="I275" s="101"/>
      <c r="J275" s="101"/>
      <c r="K275" s="101"/>
      <c r="L275" s="164"/>
      <c r="M275" s="164"/>
      <c r="N275" s="258"/>
      <c r="O275" s="101"/>
      <c r="P275" s="101"/>
      <c r="Q275" s="101"/>
      <c r="R275" s="101"/>
      <c r="S275" s="101"/>
      <c r="T275" s="101"/>
      <c r="U275" s="101"/>
      <c r="V275" s="101"/>
      <c r="W275" s="101"/>
      <c r="X275" s="101"/>
      <c r="Y275" s="101"/>
      <c r="Z275" s="101"/>
    </row>
    <row r="276" spans="1:26" ht="22.5" customHeight="1" x14ac:dyDescent="0.3">
      <c r="A276" s="101"/>
      <c r="B276" s="101"/>
      <c r="C276" s="101"/>
      <c r="D276" s="101"/>
      <c r="E276" s="101"/>
      <c r="F276" s="101"/>
      <c r="G276" s="101"/>
      <c r="H276" s="101"/>
      <c r="I276" s="101"/>
      <c r="J276" s="101"/>
      <c r="K276" s="101"/>
      <c r="L276" s="164"/>
      <c r="M276" s="164"/>
      <c r="N276" s="258"/>
      <c r="O276" s="101"/>
      <c r="P276" s="101"/>
      <c r="Q276" s="101"/>
      <c r="R276" s="101"/>
      <c r="S276" s="101"/>
      <c r="T276" s="101"/>
      <c r="U276" s="101"/>
      <c r="V276" s="101"/>
      <c r="W276" s="101"/>
      <c r="X276" s="101"/>
      <c r="Y276" s="101"/>
      <c r="Z276" s="101"/>
    </row>
    <row r="277" spans="1:26" ht="22.5" customHeight="1" x14ac:dyDescent="0.3">
      <c r="A277" s="101"/>
      <c r="B277" s="101"/>
      <c r="C277" s="101"/>
      <c r="D277" s="101"/>
      <c r="E277" s="101"/>
      <c r="F277" s="101"/>
      <c r="G277" s="101"/>
      <c r="H277" s="101"/>
      <c r="I277" s="101"/>
      <c r="J277" s="101"/>
      <c r="K277" s="101"/>
      <c r="L277" s="164"/>
      <c r="M277" s="164"/>
      <c r="N277" s="258"/>
      <c r="O277" s="101"/>
      <c r="P277" s="101"/>
      <c r="Q277" s="101"/>
      <c r="R277" s="101"/>
      <c r="S277" s="101"/>
      <c r="T277" s="101"/>
      <c r="U277" s="101"/>
      <c r="V277" s="101"/>
      <c r="W277" s="101"/>
      <c r="X277" s="101"/>
      <c r="Y277" s="101"/>
      <c r="Z277" s="101"/>
    </row>
    <row r="278" spans="1:26" ht="22.5" customHeight="1" x14ac:dyDescent="0.3">
      <c r="A278" s="101"/>
      <c r="B278" s="101"/>
      <c r="C278" s="101"/>
      <c r="D278" s="101"/>
      <c r="E278" s="101"/>
      <c r="F278" s="101"/>
      <c r="G278" s="101"/>
      <c r="H278" s="101"/>
      <c r="I278" s="101"/>
      <c r="J278" s="101"/>
      <c r="K278" s="101"/>
      <c r="L278" s="164"/>
      <c r="M278" s="164"/>
      <c r="N278" s="258"/>
      <c r="O278" s="101"/>
      <c r="P278" s="101"/>
      <c r="Q278" s="101"/>
      <c r="R278" s="101"/>
      <c r="S278" s="101"/>
      <c r="T278" s="101"/>
      <c r="U278" s="101"/>
      <c r="V278" s="101"/>
      <c r="W278" s="101"/>
      <c r="X278" s="101"/>
      <c r="Y278" s="101"/>
      <c r="Z278" s="101"/>
    </row>
    <row r="279" spans="1:26" ht="22.5" customHeight="1" x14ac:dyDescent="0.3">
      <c r="A279" s="101"/>
      <c r="B279" s="101"/>
      <c r="C279" s="101"/>
      <c r="D279" s="101"/>
      <c r="E279" s="101"/>
      <c r="F279" s="101"/>
      <c r="G279" s="101"/>
      <c r="H279" s="101"/>
      <c r="I279" s="101"/>
      <c r="J279" s="101"/>
      <c r="K279" s="101"/>
      <c r="L279" s="164"/>
      <c r="M279" s="164"/>
      <c r="N279" s="258"/>
      <c r="O279" s="101"/>
      <c r="P279" s="101"/>
      <c r="Q279" s="101"/>
      <c r="R279" s="101"/>
      <c r="S279" s="101"/>
      <c r="T279" s="101"/>
      <c r="U279" s="101"/>
      <c r="V279" s="101"/>
      <c r="W279" s="101"/>
      <c r="X279" s="101"/>
      <c r="Y279" s="101"/>
      <c r="Z279" s="101"/>
    </row>
    <row r="280" spans="1:26" ht="22.5" customHeight="1" x14ac:dyDescent="0.3">
      <c r="A280" s="101"/>
      <c r="B280" s="101"/>
      <c r="C280" s="101"/>
      <c r="D280" s="101"/>
      <c r="E280" s="101"/>
      <c r="F280" s="101"/>
      <c r="G280" s="101"/>
      <c r="H280" s="101"/>
      <c r="I280" s="101"/>
      <c r="J280" s="101"/>
      <c r="K280" s="101"/>
      <c r="L280" s="164"/>
      <c r="M280" s="164"/>
      <c r="N280" s="258"/>
      <c r="O280" s="101"/>
      <c r="P280" s="101"/>
      <c r="Q280" s="101"/>
      <c r="R280" s="101"/>
      <c r="S280" s="101"/>
      <c r="T280" s="101"/>
      <c r="U280" s="101"/>
      <c r="V280" s="101"/>
      <c r="W280" s="101"/>
      <c r="X280" s="101"/>
      <c r="Y280" s="101"/>
      <c r="Z280" s="101"/>
    </row>
    <row r="281" spans="1:26" ht="22.5" customHeight="1" x14ac:dyDescent="0.3">
      <c r="A281" s="101"/>
      <c r="B281" s="101"/>
      <c r="C281" s="101"/>
      <c r="D281" s="101"/>
      <c r="E281" s="101"/>
      <c r="F281" s="101"/>
      <c r="G281" s="101"/>
      <c r="H281" s="101"/>
      <c r="I281" s="101"/>
      <c r="J281" s="101"/>
      <c r="K281" s="101"/>
      <c r="L281" s="164"/>
      <c r="M281" s="164"/>
      <c r="N281" s="258"/>
      <c r="O281" s="101"/>
      <c r="P281" s="101"/>
      <c r="Q281" s="101"/>
      <c r="R281" s="101"/>
      <c r="S281" s="101"/>
      <c r="T281" s="101"/>
      <c r="U281" s="101"/>
      <c r="V281" s="101"/>
      <c r="W281" s="101"/>
      <c r="X281" s="101"/>
      <c r="Y281" s="101"/>
      <c r="Z281" s="101"/>
    </row>
    <row r="282" spans="1:26" ht="22.5" customHeight="1" x14ac:dyDescent="0.3">
      <c r="A282" s="101"/>
      <c r="B282" s="101"/>
      <c r="C282" s="101"/>
      <c r="D282" s="101"/>
      <c r="E282" s="101"/>
      <c r="F282" s="101"/>
      <c r="G282" s="101"/>
      <c r="H282" s="101"/>
      <c r="I282" s="101"/>
      <c r="J282" s="101"/>
      <c r="K282" s="101"/>
      <c r="L282" s="164"/>
      <c r="M282" s="164"/>
      <c r="N282" s="258"/>
      <c r="O282" s="101"/>
      <c r="P282" s="101"/>
      <c r="Q282" s="101"/>
      <c r="R282" s="101"/>
      <c r="S282" s="101"/>
      <c r="T282" s="101"/>
      <c r="U282" s="101"/>
      <c r="V282" s="101"/>
      <c r="W282" s="101"/>
      <c r="X282" s="101"/>
      <c r="Y282" s="101"/>
      <c r="Z282" s="101"/>
    </row>
    <row r="283" spans="1:26" ht="22.5" customHeight="1" x14ac:dyDescent="0.3">
      <c r="A283" s="101"/>
      <c r="B283" s="101"/>
      <c r="C283" s="101"/>
      <c r="D283" s="101"/>
      <c r="E283" s="101"/>
      <c r="F283" s="101"/>
      <c r="G283" s="101"/>
      <c r="H283" s="101"/>
      <c r="I283" s="101"/>
      <c r="J283" s="101"/>
      <c r="K283" s="101"/>
      <c r="L283" s="164"/>
      <c r="M283" s="164"/>
      <c r="N283" s="258"/>
      <c r="O283" s="101"/>
      <c r="P283" s="101"/>
      <c r="Q283" s="101"/>
      <c r="R283" s="101"/>
      <c r="S283" s="101"/>
      <c r="T283" s="101"/>
      <c r="U283" s="101"/>
      <c r="V283" s="101"/>
      <c r="W283" s="101"/>
      <c r="X283" s="101"/>
      <c r="Y283" s="101"/>
      <c r="Z283" s="101"/>
    </row>
    <row r="284" spans="1:26" ht="22.5" customHeight="1" x14ac:dyDescent="0.3">
      <c r="A284" s="101"/>
      <c r="B284" s="101"/>
      <c r="C284" s="101"/>
      <c r="D284" s="101"/>
      <c r="E284" s="101"/>
      <c r="F284" s="101"/>
      <c r="G284" s="101"/>
      <c r="H284" s="101"/>
      <c r="I284" s="101"/>
      <c r="J284" s="101"/>
      <c r="K284" s="101"/>
      <c r="L284" s="164"/>
      <c r="M284" s="164"/>
      <c r="N284" s="258"/>
      <c r="O284" s="101"/>
      <c r="P284" s="101"/>
      <c r="Q284" s="101"/>
      <c r="R284" s="101"/>
      <c r="S284" s="101"/>
      <c r="T284" s="101"/>
      <c r="U284" s="101"/>
      <c r="V284" s="101"/>
      <c r="W284" s="101"/>
      <c r="X284" s="101"/>
      <c r="Y284" s="101"/>
      <c r="Z284" s="101"/>
    </row>
    <row r="285" spans="1:26" ht="22.5" customHeight="1" x14ac:dyDescent="0.3">
      <c r="A285" s="101"/>
      <c r="B285" s="101"/>
      <c r="C285" s="101"/>
      <c r="D285" s="101"/>
      <c r="E285" s="101"/>
      <c r="F285" s="101"/>
      <c r="G285" s="101"/>
      <c r="H285" s="101"/>
      <c r="I285" s="101"/>
      <c r="J285" s="101"/>
      <c r="K285" s="101"/>
      <c r="L285" s="164"/>
      <c r="M285" s="164"/>
      <c r="N285" s="258"/>
      <c r="O285" s="101"/>
      <c r="P285" s="101"/>
      <c r="Q285" s="101"/>
      <c r="R285" s="101"/>
      <c r="S285" s="101"/>
      <c r="T285" s="101"/>
      <c r="U285" s="101"/>
      <c r="V285" s="101"/>
      <c r="W285" s="101"/>
      <c r="X285" s="101"/>
      <c r="Y285" s="101"/>
      <c r="Z285" s="101"/>
    </row>
    <row r="286" spans="1:26" ht="22.5" customHeight="1" x14ac:dyDescent="0.3">
      <c r="A286" s="101"/>
      <c r="B286" s="101"/>
      <c r="C286" s="101"/>
      <c r="D286" s="101"/>
      <c r="E286" s="101"/>
      <c r="F286" s="101"/>
      <c r="G286" s="101"/>
      <c r="H286" s="101"/>
      <c r="I286" s="101"/>
      <c r="J286" s="101"/>
      <c r="K286" s="101"/>
      <c r="L286" s="164"/>
      <c r="M286" s="164"/>
      <c r="N286" s="258"/>
      <c r="O286" s="101"/>
      <c r="P286" s="101"/>
      <c r="Q286" s="101"/>
      <c r="R286" s="101"/>
      <c r="S286" s="101"/>
      <c r="T286" s="101"/>
      <c r="U286" s="101"/>
      <c r="V286" s="101"/>
      <c r="W286" s="101"/>
      <c r="X286" s="101"/>
      <c r="Y286" s="101"/>
      <c r="Z286" s="101"/>
    </row>
    <row r="287" spans="1:26" ht="22.5" customHeight="1" x14ac:dyDescent="0.3">
      <c r="A287" s="101"/>
      <c r="B287" s="101"/>
      <c r="C287" s="101"/>
      <c r="D287" s="101"/>
      <c r="E287" s="101"/>
      <c r="F287" s="101"/>
      <c r="G287" s="101"/>
      <c r="H287" s="101"/>
      <c r="I287" s="101"/>
      <c r="J287" s="101"/>
      <c r="K287" s="101"/>
      <c r="L287" s="164"/>
      <c r="M287" s="164"/>
      <c r="N287" s="258"/>
      <c r="O287" s="101"/>
      <c r="P287" s="101"/>
      <c r="Q287" s="101"/>
      <c r="R287" s="101"/>
      <c r="S287" s="101"/>
      <c r="T287" s="101"/>
      <c r="U287" s="101"/>
      <c r="V287" s="101"/>
      <c r="W287" s="101"/>
      <c r="X287" s="101"/>
      <c r="Y287" s="101"/>
      <c r="Z287" s="101"/>
    </row>
    <row r="288" spans="1:26" ht="22.5" customHeight="1" x14ac:dyDescent="0.3">
      <c r="A288" s="101"/>
      <c r="B288" s="101"/>
      <c r="C288" s="101"/>
      <c r="D288" s="101"/>
      <c r="E288" s="101"/>
      <c r="F288" s="101"/>
      <c r="G288" s="101"/>
      <c r="H288" s="101"/>
      <c r="I288" s="101"/>
      <c r="J288" s="101"/>
      <c r="K288" s="101"/>
      <c r="L288" s="164"/>
      <c r="M288" s="164"/>
      <c r="N288" s="258"/>
      <c r="O288" s="101"/>
      <c r="P288" s="101"/>
      <c r="Q288" s="101"/>
      <c r="R288" s="101"/>
      <c r="S288" s="101"/>
      <c r="T288" s="101"/>
      <c r="U288" s="101"/>
      <c r="V288" s="101"/>
      <c r="W288" s="101"/>
      <c r="X288" s="101"/>
      <c r="Y288" s="101"/>
      <c r="Z288" s="101"/>
    </row>
    <row r="289" spans="1:26" ht="22.5" customHeight="1" x14ac:dyDescent="0.3">
      <c r="A289" s="101"/>
      <c r="B289" s="101"/>
      <c r="C289" s="101"/>
      <c r="D289" s="101"/>
      <c r="E289" s="101"/>
      <c r="F289" s="101"/>
      <c r="G289" s="101"/>
      <c r="H289" s="101"/>
      <c r="I289" s="101"/>
      <c r="J289" s="101"/>
      <c r="K289" s="101"/>
      <c r="L289" s="164"/>
      <c r="M289" s="164"/>
      <c r="N289" s="258"/>
      <c r="O289" s="101"/>
      <c r="P289" s="101"/>
      <c r="Q289" s="101"/>
      <c r="R289" s="101"/>
      <c r="S289" s="101"/>
      <c r="T289" s="101"/>
      <c r="U289" s="101"/>
      <c r="V289" s="101"/>
      <c r="W289" s="101"/>
      <c r="X289" s="101"/>
      <c r="Y289" s="101"/>
      <c r="Z289" s="101"/>
    </row>
    <row r="290" spans="1:26" ht="22.5" customHeight="1" x14ac:dyDescent="0.3">
      <c r="A290" s="101"/>
      <c r="B290" s="101"/>
      <c r="C290" s="101"/>
      <c r="D290" s="101"/>
      <c r="E290" s="101"/>
      <c r="F290" s="101"/>
      <c r="G290" s="101"/>
      <c r="H290" s="101"/>
      <c r="I290" s="101"/>
      <c r="J290" s="101"/>
      <c r="K290" s="101"/>
      <c r="L290" s="164"/>
      <c r="M290" s="164"/>
      <c r="N290" s="258"/>
      <c r="O290" s="101"/>
      <c r="P290" s="101"/>
      <c r="Q290" s="101"/>
      <c r="R290" s="101"/>
      <c r="S290" s="101"/>
      <c r="T290" s="101"/>
      <c r="U290" s="101"/>
      <c r="V290" s="101"/>
      <c r="W290" s="101"/>
      <c r="X290" s="101"/>
      <c r="Y290" s="101"/>
      <c r="Z290" s="101"/>
    </row>
    <row r="291" spans="1:26" ht="22.5" customHeight="1" x14ac:dyDescent="0.3">
      <c r="A291" s="101"/>
      <c r="B291" s="101"/>
      <c r="C291" s="101"/>
      <c r="D291" s="101"/>
      <c r="E291" s="101"/>
      <c r="F291" s="101"/>
      <c r="G291" s="101"/>
      <c r="H291" s="101"/>
      <c r="I291" s="101"/>
      <c r="J291" s="101"/>
      <c r="K291" s="101"/>
      <c r="L291" s="164"/>
      <c r="M291" s="164"/>
      <c r="N291" s="258"/>
      <c r="O291" s="101"/>
      <c r="P291" s="101"/>
      <c r="Q291" s="101"/>
      <c r="R291" s="101"/>
      <c r="S291" s="101"/>
      <c r="T291" s="101"/>
      <c r="U291" s="101"/>
      <c r="V291" s="101"/>
      <c r="W291" s="101"/>
      <c r="X291" s="101"/>
      <c r="Y291" s="101"/>
      <c r="Z291" s="101"/>
    </row>
    <row r="292" spans="1:26" ht="22.5" customHeight="1" x14ac:dyDescent="0.3">
      <c r="A292" s="101"/>
      <c r="B292" s="101"/>
      <c r="C292" s="101"/>
      <c r="D292" s="101"/>
      <c r="E292" s="101"/>
      <c r="F292" s="101"/>
      <c r="G292" s="101"/>
      <c r="H292" s="101"/>
      <c r="I292" s="101"/>
      <c r="J292" s="101"/>
      <c r="K292" s="101"/>
      <c r="L292" s="164"/>
      <c r="M292" s="164"/>
      <c r="N292" s="258"/>
      <c r="O292" s="101"/>
      <c r="P292" s="101"/>
      <c r="Q292" s="101"/>
      <c r="R292" s="101"/>
      <c r="S292" s="101"/>
      <c r="T292" s="101"/>
      <c r="U292" s="101"/>
      <c r="V292" s="101"/>
      <c r="W292" s="101"/>
      <c r="X292" s="101"/>
      <c r="Y292" s="101"/>
      <c r="Z292" s="101"/>
    </row>
    <row r="293" spans="1:26" ht="22.5" customHeight="1" x14ac:dyDescent="0.3">
      <c r="A293" s="101"/>
      <c r="B293" s="101"/>
      <c r="C293" s="101"/>
      <c r="D293" s="101"/>
      <c r="E293" s="101"/>
      <c r="F293" s="101"/>
      <c r="G293" s="101"/>
      <c r="H293" s="101"/>
      <c r="I293" s="101"/>
      <c r="J293" s="101"/>
      <c r="K293" s="101"/>
      <c r="L293" s="164"/>
      <c r="M293" s="164"/>
      <c r="N293" s="258"/>
      <c r="O293" s="101"/>
      <c r="P293" s="101"/>
      <c r="Q293" s="101"/>
      <c r="R293" s="101"/>
      <c r="S293" s="101"/>
      <c r="T293" s="101"/>
      <c r="U293" s="101"/>
      <c r="V293" s="101"/>
      <c r="W293" s="101"/>
      <c r="X293" s="101"/>
      <c r="Y293" s="101"/>
      <c r="Z293" s="101"/>
    </row>
    <row r="294" spans="1:26" ht="22.5" customHeight="1" x14ac:dyDescent="0.3">
      <c r="A294" s="101"/>
      <c r="B294" s="101"/>
      <c r="C294" s="101"/>
      <c r="D294" s="101"/>
      <c r="E294" s="101"/>
      <c r="F294" s="101"/>
      <c r="G294" s="101"/>
      <c r="H294" s="101"/>
      <c r="I294" s="101"/>
      <c r="J294" s="101"/>
      <c r="K294" s="101"/>
      <c r="L294" s="164"/>
      <c r="M294" s="164"/>
      <c r="N294" s="258"/>
      <c r="O294" s="101"/>
      <c r="P294" s="101"/>
      <c r="Q294" s="101"/>
      <c r="R294" s="101"/>
      <c r="S294" s="101"/>
      <c r="T294" s="101"/>
      <c r="U294" s="101"/>
      <c r="V294" s="101"/>
      <c r="W294" s="101"/>
      <c r="X294" s="101"/>
      <c r="Y294" s="101"/>
      <c r="Z294" s="101"/>
    </row>
    <row r="295" spans="1:26" ht="22.5" customHeight="1" x14ac:dyDescent="0.3">
      <c r="A295" s="101"/>
      <c r="B295" s="101"/>
      <c r="C295" s="101"/>
      <c r="D295" s="101"/>
      <c r="E295" s="101"/>
      <c r="F295" s="101"/>
      <c r="G295" s="101"/>
      <c r="H295" s="101"/>
      <c r="I295" s="101"/>
      <c r="J295" s="101"/>
      <c r="K295" s="101"/>
      <c r="L295" s="164"/>
      <c r="M295" s="164"/>
      <c r="N295" s="258"/>
      <c r="O295" s="101"/>
      <c r="P295" s="101"/>
      <c r="Q295" s="101"/>
      <c r="R295" s="101"/>
      <c r="S295" s="101"/>
      <c r="T295" s="101"/>
      <c r="U295" s="101"/>
      <c r="V295" s="101"/>
      <c r="W295" s="101"/>
      <c r="X295" s="101"/>
      <c r="Y295" s="101"/>
      <c r="Z295" s="101"/>
    </row>
    <row r="296" spans="1:26" ht="22.5" customHeight="1" x14ac:dyDescent="0.3">
      <c r="A296" s="101"/>
      <c r="B296" s="101"/>
      <c r="C296" s="101"/>
      <c r="D296" s="101"/>
      <c r="E296" s="101"/>
      <c r="F296" s="101"/>
      <c r="G296" s="101"/>
      <c r="H296" s="101"/>
      <c r="I296" s="101"/>
      <c r="J296" s="101"/>
      <c r="K296" s="101"/>
      <c r="L296" s="164"/>
      <c r="M296" s="164"/>
      <c r="N296" s="258"/>
      <c r="O296" s="101"/>
      <c r="P296" s="101"/>
      <c r="Q296" s="101"/>
      <c r="R296" s="101"/>
      <c r="S296" s="101"/>
      <c r="T296" s="101"/>
      <c r="U296" s="101"/>
      <c r="V296" s="101"/>
      <c r="W296" s="101"/>
      <c r="X296" s="101"/>
      <c r="Y296" s="101"/>
      <c r="Z296" s="101"/>
    </row>
    <row r="297" spans="1:26" ht="22.5" customHeight="1" x14ac:dyDescent="0.3">
      <c r="A297" s="101"/>
      <c r="B297" s="101"/>
      <c r="C297" s="101"/>
      <c r="D297" s="101"/>
      <c r="E297" s="101"/>
      <c r="F297" s="101"/>
      <c r="G297" s="101"/>
      <c r="H297" s="101"/>
      <c r="I297" s="101"/>
      <c r="J297" s="101"/>
      <c r="K297" s="101"/>
      <c r="L297" s="164"/>
      <c r="M297" s="164"/>
      <c r="N297" s="258"/>
      <c r="O297" s="101"/>
      <c r="P297" s="101"/>
      <c r="Q297" s="101"/>
      <c r="R297" s="101"/>
      <c r="S297" s="101"/>
      <c r="T297" s="101"/>
      <c r="U297" s="101"/>
      <c r="V297" s="101"/>
      <c r="W297" s="101"/>
      <c r="X297" s="101"/>
      <c r="Y297" s="101"/>
      <c r="Z297" s="101"/>
    </row>
    <row r="298" spans="1:26" ht="22.5" customHeight="1" x14ac:dyDescent="0.3">
      <c r="A298" s="101"/>
      <c r="B298" s="101"/>
      <c r="C298" s="101"/>
      <c r="D298" s="101"/>
      <c r="E298" s="101"/>
      <c r="F298" s="101"/>
      <c r="G298" s="101"/>
      <c r="H298" s="101"/>
      <c r="I298" s="101"/>
      <c r="J298" s="101"/>
      <c r="K298" s="101"/>
      <c r="L298" s="164"/>
      <c r="M298" s="164"/>
      <c r="N298" s="258"/>
      <c r="O298" s="101"/>
      <c r="P298" s="101"/>
      <c r="Q298" s="101"/>
      <c r="R298" s="101"/>
      <c r="S298" s="101"/>
      <c r="T298" s="101"/>
      <c r="U298" s="101"/>
      <c r="V298" s="101"/>
      <c r="W298" s="101"/>
      <c r="X298" s="101"/>
      <c r="Y298" s="101"/>
      <c r="Z298" s="101"/>
    </row>
    <row r="299" spans="1:26" ht="22.5" customHeight="1" x14ac:dyDescent="0.3">
      <c r="A299" s="101"/>
      <c r="B299" s="101"/>
      <c r="C299" s="101"/>
      <c r="D299" s="101"/>
      <c r="E299" s="101"/>
      <c r="F299" s="101"/>
      <c r="G299" s="101"/>
      <c r="H299" s="101"/>
      <c r="I299" s="101"/>
      <c r="J299" s="101"/>
      <c r="K299" s="101"/>
      <c r="L299" s="164"/>
      <c r="M299" s="164"/>
      <c r="N299" s="258"/>
      <c r="O299" s="101"/>
      <c r="P299" s="101"/>
      <c r="Q299" s="101"/>
      <c r="R299" s="101"/>
      <c r="S299" s="101"/>
      <c r="T299" s="101"/>
      <c r="U299" s="101"/>
      <c r="V299" s="101"/>
      <c r="W299" s="101"/>
      <c r="X299" s="101"/>
      <c r="Y299" s="101"/>
      <c r="Z299" s="101"/>
    </row>
    <row r="300" spans="1:26" ht="22.5" customHeight="1" x14ac:dyDescent="0.3">
      <c r="A300" s="101"/>
      <c r="B300" s="101"/>
      <c r="C300" s="101"/>
      <c r="D300" s="101"/>
      <c r="E300" s="101"/>
      <c r="F300" s="101"/>
      <c r="G300" s="101"/>
      <c r="H300" s="101"/>
      <c r="I300" s="101"/>
      <c r="J300" s="101"/>
      <c r="K300" s="101"/>
      <c r="L300" s="164"/>
      <c r="M300" s="164"/>
      <c r="N300" s="258"/>
      <c r="O300" s="101"/>
      <c r="P300" s="101"/>
      <c r="Q300" s="101"/>
      <c r="R300" s="101"/>
      <c r="S300" s="101"/>
      <c r="T300" s="101"/>
      <c r="U300" s="101"/>
      <c r="V300" s="101"/>
      <c r="W300" s="101"/>
      <c r="X300" s="101"/>
      <c r="Y300" s="101"/>
      <c r="Z300" s="101"/>
    </row>
    <row r="301" spans="1:26" ht="22.5" customHeight="1" x14ac:dyDescent="0.3">
      <c r="A301" s="101"/>
      <c r="B301" s="101"/>
      <c r="C301" s="101"/>
      <c r="D301" s="101"/>
      <c r="E301" s="101"/>
      <c r="F301" s="101"/>
      <c r="G301" s="101"/>
      <c r="H301" s="101"/>
      <c r="I301" s="101"/>
      <c r="J301" s="101"/>
      <c r="K301" s="101"/>
      <c r="L301" s="164"/>
      <c r="M301" s="164"/>
      <c r="N301" s="258"/>
      <c r="O301" s="101"/>
      <c r="P301" s="101"/>
      <c r="Q301" s="101"/>
      <c r="R301" s="101"/>
      <c r="S301" s="101"/>
      <c r="T301" s="101"/>
      <c r="U301" s="101"/>
      <c r="V301" s="101"/>
      <c r="W301" s="101"/>
      <c r="X301" s="101"/>
      <c r="Y301" s="101"/>
      <c r="Z301" s="101"/>
    </row>
    <row r="302" spans="1:26" ht="22.5" customHeight="1" x14ac:dyDescent="0.3">
      <c r="A302" s="101"/>
      <c r="B302" s="101"/>
      <c r="C302" s="101"/>
      <c r="D302" s="101"/>
      <c r="E302" s="101"/>
      <c r="F302" s="101"/>
      <c r="G302" s="101"/>
      <c r="H302" s="101"/>
      <c r="I302" s="101"/>
      <c r="J302" s="101"/>
      <c r="K302" s="101"/>
      <c r="L302" s="164"/>
      <c r="M302" s="164"/>
      <c r="N302" s="258"/>
      <c r="O302" s="101"/>
      <c r="P302" s="101"/>
      <c r="Q302" s="101"/>
      <c r="R302" s="101"/>
      <c r="S302" s="101"/>
      <c r="T302" s="101"/>
      <c r="U302" s="101"/>
      <c r="V302" s="101"/>
      <c r="W302" s="101"/>
      <c r="X302" s="101"/>
      <c r="Y302" s="101"/>
      <c r="Z302" s="101"/>
    </row>
    <row r="303" spans="1:26" ht="22.5" customHeight="1" x14ac:dyDescent="0.3">
      <c r="A303" s="101"/>
      <c r="B303" s="101"/>
      <c r="C303" s="101"/>
      <c r="D303" s="101"/>
      <c r="E303" s="101"/>
      <c r="F303" s="101"/>
      <c r="G303" s="101"/>
      <c r="H303" s="101"/>
      <c r="I303" s="101"/>
      <c r="J303" s="101"/>
      <c r="K303" s="101"/>
      <c r="L303" s="164"/>
      <c r="M303" s="164"/>
      <c r="N303" s="258"/>
      <c r="O303" s="101"/>
      <c r="P303" s="101"/>
      <c r="Q303" s="101"/>
      <c r="R303" s="101"/>
      <c r="S303" s="101"/>
      <c r="T303" s="101"/>
      <c r="U303" s="101"/>
      <c r="V303" s="101"/>
      <c r="W303" s="101"/>
      <c r="X303" s="101"/>
      <c r="Y303" s="101"/>
      <c r="Z303" s="101"/>
    </row>
    <row r="304" spans="1:26" ht="22.5" customHeight="1" x14ac:dyDescent="0.3">
      <c r="A304" s="101"/>
      <c r="B304" s="101"/>
      <c r="C304" s="101"/>
      <c r="D304" s="101"/>
      <c r="E304" s="101"/>
      <c r="F304" s="101"/>
      <c r="G304" s="101"/>
      <c r="H304" s="101"/>
      <c r="I304" s="101"/>
      <c r="J304" s="101"/>
      <c r="K304" s="101"/>
      <c r="L304" s="164"/>
      <c r="M304" s="164"/>
      <c r="N304" s="258"/>
      <c r="O304" s="101"/>
      <c r="P304" s="101"/>
      <c r="Q304" s="101"/>
      <c r="R304" s="101"/>
      <c r="S304" s="101"/>
      <c r="T304" s="101"/>
      <c r="U304" s="101"/>
      <c r="V304" s="101"/>
      <c r="W304" s="101"/>
      <c r="X304" s="101"/>
      <c r="Y304" s="101"/>
      <c r="Z304" s="101"/>
    </row>
    <row r="305" spans="1:26" ht="22.5" customHeight="1" x14ac:dyDescent="0.3">
      <c r="A305" s="101"/>
      <c r="B305" s="101"/>
      <c r="C305" s="101"/>
      <c r="D305" s="101"/>
      <c r="E305" s="101"/>
      <c r="F305" s="101"/>
      <c r="G305" s="101"/>
      <c r="H305" s="101"/>
      <c r="I305" s="101"/>
      <c r="J305" s="101"/>
      <c r="K305" s="101"/>
      <c r="L305" s="164"/>
      <c r="M305" s="164"/>
      <c r="N305" s="258"/>
      <c r="O305" s="101"/>
      <c r="P305" s="101"/>
      <c r="Q305" s="101"/>
      <c r="R305" s="101"/>
      <c r="S305" s="101"/>
      <c r="T305" s="101"/>
      <c r="U305" s="101"/>
      <c r="V305" s="101"/>
      <c r="W305" s="101"/>
      <c r="X305" s="101"/>
      <c r="Y305" s="101"/>
      <c r="Z305" s="101"/>
    </row>
    <row r="306" spans="1:26" ht="22.5" customHeight="1" x14ac:dyDescent="0.3">
      <c r="A306" s="101"/>
      <c r="B306" s="101"/>
      <c r="C306" s="101"/>
      <c r="D306" s="101"/>
      <c r="E306" s="101"/>
      <c r="F306" s="101"/>
      <c r="G306" s="101"/>
      <c r="H306" s="101"/>
      <c r="I306" s="101"/>
      <c r="J306" s="101"/>
      <c r="K306" s="101"/>
      <c r="L306" s="164"/>
      <c r="M306" s="164"/>
      <c r="N306" s="258"/>
      <c r="O306" s="101"/>
      <c r="P306" s="101"/>
      <c r="Q306" s="101"/>
      <c r="R306" s="101"/>
      <c r="S306" s="101"/>
      <c r="T306" s="101"/>
      <c r="U306" s="101"/>
      <c r="V306" s="101"/>
      <c r="W306" s="101"/>
      <c r="X306" s="101"/>
      <c r="Y306" s="101"/>
      <c r="Z306" s="101"/>
    </row>
    <row r="307" spans="1:26" ht="22.5" customHeight="1" x14ac:dyDescent="0.3">
      <c r="A307" s="101"/>
      <c r="B307" s="101"/>
      <c r="C307" s="101"/>
      <c r="D307" s="101"/>
      <c r="E307" s="101"/>
      <c r="F307" s="101"/>
      <c r="G307" s="101"/>
      <c r="H307" s="101"/>
      <c r="I307" s="101"/>
      <c r="J307" s="101"/>
      <c r="K307" s="101"/>
      <c r="L307" s="164"/>
      <c r="M307" s="164"/>
      <c r="N307" s="258"/>
      <c r="O307" s="101"/>
      <c r="P307" s="101"/>
      <c r="Q307" s="101"/>
      <c r="R307" s="101"/>
      <c r="S307" s="101"/>
      <c r="T307" s="101"/>
      <c r="U307" s="101"/>
      <c r="V307" s="101"/>
      <c r="W307" s="101"/>
      <c r="X307" s="101"/>
      <c r="Y307" s="101"/>
      <c r="Z307" s="101"/>
    </row>
    <row r="308" spans="1:26" ht="22.5" customHeight="1" x14ac:dyDescent="0.3">
      <c r="A308" s="101"/>
      <c r="B308" s="101"/>
      <c r="C308" s="101"/>
      <c r="D308" s="101"/>
      <c r="E308" s="101"/>
      <c r="F308" s="101"/>
      <c r="G308" s="101"/>
      <c r="H308" s="101"/>
      <c r="I308" s="101"/>
      <c r="J308" s="101"/>
      <c r="K308" s="101"/>
      <c r="L308" s="164"/>
      <c r="M308" s="164"/>
      <c r="N308" s="258"/>
      <c r="O308" s="101"/>
      <c r="P308" s="101"/>
      <c r="Q308" s="101"/>
      <c r="R308" s="101"/>
      <c r="S308" s="101"/>
      <c r="T308" s="101"/>
      <c r="U308" s="101"/>
      <c r="V308" s="101"/>
      <c r="W308" s="101"/>
      <c r="X308" s="101"/>
      <c r="Y308" s="101"/>
      <c r="Z308" s="101"/>
    </row>
    <row r="309" spans="1:26" ht="22.5" customHeight="1" x14ac:dyDescent="0.3">
      <c r="A309" s="101"/>
      <c r="B309" s="101"/>
      <c r="C309" s="101"/>
      <c r="D309" s="101"/>
      <c r="E309" s="101"/>
      <c r="F309" s="101"/>
      <c r="G309" s="101"/>
      <c r="H309" s="101"/>
      <c r="I309" s="101"/>
      <c r="J309" s="101"/>
      <c r="K309" s="101"/>
      <c r="L309" s="164"/>
      <c r="M309" s="164"/>
      <c r="N309" s="258"/>
      <c r="O309" s="101"/>
      <c r="P309" s="101"/>
      <c r="Q309" s="101"/>
      <c r="R309" s="101"/>
      <c r="S309" s="101"/>
      <c r="T309" s="101"/>
      <c r="U309" s="101"/>
      <c r="V309" s="101"/>
      <c r="W309" s="101"/>
      <c r="X309" s="101"/>
      <c r="Y309" s="101"/>
      <c r="Z309" s="101"/>
    </row>
    <row r="310" spans="1:26" ht="22.5" customHeight="1" x14ac:dyDescent="0.3">
      <c r="A310" s="101"/>
      <c r="B310" s="101"/>
      <c r="C310" s="101"/>
      <c r="D310" s="101"/>
      <c r="E310" s="101"/>
      <c r="F310" s="101"/>
      <c r="G310" s="101"/>
      <c r="H310" s="101"/>
      <c r="I310" s="101"/>
      <c r="J310" s="101"/>
      <c r="K310" s="101"/>
      <c r="L310" s="164"/>
      <c r="M310" s="164"/>
      <c r="N310" s="258"/>
      <c r="O310" s="101"/>
      <c r="P310" s="101"/>
      <c r="Q310" s="101"/>
      <c r="R310" s="101"/>
      <c r="S310" s="101"/>
      <c r="T310" s="101"/>
      <c r="U310" s="101"/>
      <c r="V310" s="101"/>
      <c r="W310" s="101"/>
      <c r="X310" s="101"/>
      <c r="Y310" s="101"/>
      <c r="Z310" s="101"/>
    </row>
    <row r="311" spans="1:26" ht="22.5" customHeight="1" x14ac:dyDescent="0.3">
      <c r="A311" s="101"/>
      <c r="B311" s="101"/>
      <c r="C311" s="101"/>
      <c r="D311" s="101"/>
      <c r="E311" s="101"/>
      <c r="F311" s="101"/>
      <c r="G311" s="101"/>
      <c r="H311" s="101"/>
      <c r="I311" s="101"/>
      <c r="J311" s="101"/>
      <c r="K311" s="101"/>
      <c r="L311" s="164"/>
      <c r="M311" s="164"/>
      <c r="N311" s="258"/>
      <c r="O311" s="101"/>
      <c r="P311" s="101"/>
      <c r="Q311" s="101"/>
      <c r="R311" s="101"/>
      <c r="S311" s="101"/>
      <c r="T311" s="101"/>
      <c r="U311" s="101"/>
      <c r="V311" s="101"/>
      <c r="W311" s="101"/>
      <c r="X311" s="101"/>
      <c r="Y311" s="101"/>
      <c r="Z311" s="101"/>
    </row>
    <row r="312" spans="1:26" ht="22.5" customHeight="1" x14ac:dyDescent="0.3">
      <c r="A312" s="101"/>
      <c r="B312" s="101"/>
      <c r="C312" s="101"/>
      <c r="D312" s="101"/>
      <c r="E312" s="101"/>
      <c r="F312" s="101"/>
      <c r="G312" s="101"/>
      <c r="H312" s="101"/>
      <c r="I312" s="101"/>
      <c r="J312" s="101"/>
      <c r="K312" s="101"/>
      <c r="L312" s="164"/>
      <c r="M312" s="164"/>
      <c r="N312" s="258"/>
      <c r="O312" s="101"/>
      <c r="P312" s="101"/>
      <c r="Q312" s="101"/>
      <c r="R312" s="101"/>
      <c r="S312" s="101"/>
      <c r="T312" s="101"/>
      <c r="U312" s="101"/>
      <c r="V312" s="101"/>
      <c r="W312" s="101"/>
      <c r="X312" s="101"/>
      <c r="Y312" s="101"/>
      <c r="Z312" s="101"/>
    </row>
    <row r="313" spans="1:26" ht="22.5" customHeight="1" x14ac:dyDescent="0.3">
      <c r="A313" s="101"/>
      <c r="B313" s="101"/>
      <c r="C313" s="101"/>
      <c r="D313" s="101"/>
      <c r="E313" s="101"/>
      <c r="F313" s="101"/>
      <c r="G313" s="101"/>
      <c r="H313" s="101"/>
      <c r="I313" s="101"/>
      <c r="J313" s="101"/>
      <c r="K313" s="101"/>
      <c r="L313" s="164"/>
      <c r="M313" s="164"/>
      <c r="N313" s="258"/>
      <c r="O313" s="101"/>
      <c r="P313" s="101"/>
      <c r="Q313" s="101"/>
      <c r="R313" s="101"/>
      <c r="S313" s="101"/>
      <c r="T313" s="101"/>
      <c r="U313" s="101"/>
      <c r="V313" s="101"/>
      <c r="W313" s="101"/>
      <c r="X313" s="101"/>
      <c r="Y313" s="101"/>
      <c r="Z313" s="101"/>
    </row>
    <row r="314" spans="1:26" ht="22.5" customHeight="1" x14ac:dyDescent="0.3">
      <c r="A314" s="101"/>
      <c r="B314" s="101"/>
      <c r="C314" s="101"/>
      <c r="D314" s="101"/>
      <c r="E314" s="101"/>
      <c r="F314" s="101"/>
      <c r="G314" s="101"/>
      <c r="H314" s="101"/>
      <c r="I314" s="101"/>
      <c r="J314" s="101"/>
      <c r="K314" s="101"/>
      <c r="L314" s="164"/>
      <c r="M314" s="164"/>
      <c r="N314" s="258"/>
      <c r="O314" s="101"/>
      <c r="P314" s="101"/>
      <c r="Q314" s="101"/>
      <c r="R314" s="101"/>
      <c r="S314" s="101"/>
      <c r="T314" s="101"/>
      <c r="U314" s="101"/>
      <c r="V314" s="101"/>
      <c r="W314" s="101"/>
      <c r="X314" s="101"/>
      <c r="Y314" s="101"/>
      <c r="Z314" s="101"/>
    </row>
    <row r="315" spans="1:26" ht="22.5" customHeight="1" x14ac:dyDescent="0.3">
      <c r="A315" s="101"/>
      <c r="B315" s="101"/>
      <c r="C315" s="101"/>
      <c r="D315" s="101"/>
      <c r="E315" s="101"/>
      <c r="F315" s="101"/>
      <c r="G315" s="101"/>
      <c r="H315" s="101"/>
      <c r="I315" s="101"/>
      <c r="J315" s="101"/>
      <c r="K315" s="101"/>
      <c r="L315" s="164"/>
      <c r="M315" s="164"/>
      <c r="N315" s="258"/>
      <c r="O315" s="101"/>
      <c r="P315" s="101"/>
      <c r="Q315" s="101"/>
      <c r="R315" s="101"/>
      <c r="S315" s="101"/>
      <c r="T315" s="101"/>
      <c r="U315" s="101"/>
      <c r="V315" s="101"/>
      <c r="W315" s="101"/>
      <c r="X315" s="101"/>
      <c r="Y315" s="101"/>
      <c r="Z315" s="101"/>
    </row>
    <row r="316" spans="1:26" ht="22.5" customHeight="1" x14ac:dyDescent="0.3">
      <c r="A316" s="101"/>
      <c r="B316" s="101"/>
      <c r="C316" s="101"/>
      <c r="D316" s="101"/>
      <c r="E316" s="101"/>
      <c r="F316" s="101"/>
      <c r="G316" s="101"/>
      <c r="H316" s="101"/>
      <c r="I316" s="101"/>
      <c r="J316" s="101"/>
      <c r="K316" s="101"/>
      <c r="L316" s="164"/>
      <c r="M316" s="164"/>
      <c r="N316" s="258"/>
      <c r="O316" s="101"/>
      <c r="P316" s="101"/>
      <c r="Q316" s="101"/>
      <c r="R316" s="101"/>
      <c r="S316" s="101"/>
      <c r="T316" s="101"/>
      <c r="U316" s="101"/>
      <c r="V316" s="101"/>
      <c r="W316" s="101"/>
      <c r="X316" s="101"/>
      <c r="Y316" s="101"/>
      <c r="Z316" s="101"/>
    </row>
    <row r="317" spans="1:26" ht="22.5" customHeight="1" x14ac:dyDescent="0.3">
      <c r="A317" s="101"/>
      <c r="B317" s="101"/>
      <c r="C317" s="101"/>
      <c r="D317" s="101"/>
      <c r="E317" s="101"/>
      <c r="F317" s="101"/>
      <c r="G317" s="101"/>
      <c r="H317" s="101"/>
      <c r="I317" s="101"/>
      <c r="J317" s="101"/>
      <c r="K317" s="101"/>
      <c r="L317" s="164"/>
      <c r="M317" s="164"/>
      <c r="N317" s="258"/>
      <c r="O317" s="101"/>
      <c r="P317" s="101"/>
      <c r="Q317" s="101"/>
      <c r="R317" s="101"/>
      <c r="S317" s="101"/>
      <c r="T317" s="101"/>
      <c r="U317" s="101"/>
      <c r="V317" s="101"/>
      <c r="W317" s="101"/>
      <c r="X317" s="101"/>
      <c r="Y317" s="101"/>
      <c r="Z317" s="101"/>
    </row>
    <row r="318" spans="1:26" ht="22.5" customHeight="1" x14ac:dyDescent="0.3">
      <c r="A318" s="101"/>
      <c r="B318" s="101"/>
      <c r="C318" s="101"/>
      <c r="D318" s="101"/>
      <c r="E318" s="101"/>
      <c r="F318" s="101"/>
      <c r="G318" s="101"/>
      <c r="H318" s="101"/>
      <c r="I318" s="101"/>
      <c r="J318" s="101"/>
      <c r="K318" s="101"/>
      <c r="L318" s="164"/>
      <c r="M318" s="164"/>
      <c r="N318" s="258"/>
      <c r="O318" s="101"/>
      <c r="P318" s="101"/>
      <c r="Q318" s="101"/>
      <c r="R318" s="101"/>
      <c r="S318" s="101"/>
      <c r="T318" s="101"/>
      <c r="U318" s="101"/>
      <c r="V318" s="101"/>
      <c r="W318" s="101"/>
      <c r="X318" s="101"/>
      <c r="Y318" s="101"/>
      <c r="Z318" s="101"/>
    </row>
    <row r="319" spans="1:26" ht="22.5" customHeight="1" x14ac:dyDescent="0.3">
      <c r="A319" s="101"/>
      <c r="B319" s="101"/>
      <c r="C319" s="101"/>
      <c r="D319" s="101"/>
      <c r="E319" s="101"/>
      <c r="F319" s="101"/>
      <c r="G319" s="101"/>
      <c r="H319" s="101"/>
      <c r="I319" s="101"/>
      <c r="J319" s="101"/>
      <c r="K319" s="101"/>
      <c r="L319" s="164"/>
      <c r="M319" s="164"/>
      <c r="N319" s="258"/>
      <c r="O319" s="101"/>
      <c r="P319" s="101"/>
      <c r="Q319" s="101"/>
      <c r="R319" s="101"/>
      <c r="S319" s="101"/>
      <c r="T319" s="101"/>
      <c r="U319" s="101"/>
      <c r="V319" s="101"/>
      <c r="W319" s="101"/>
      <c r="X319" s="101"/>
      <c r="Y319" s="101"/>
      <c r="Z319" s="101"/>
    </row>
    <row r="320" spans="1:26" ht="22.5" customHeight="1" x14ac:dyDescent="0.3">
      <c r="A320" s="101"/>
      <c r="B320" s="101"/>
      <c r="C320" s="101"/>
      <c r="D320" s="101"/>
      <c r="E320" s="101"/>
      <c r="F320" s="101"/>
      <c r="G320" s="101"/>
      <c r="H320" s="101"/>
      <c r="I320" s="101"/>
      <c r="J320" s="101"/>
      <c r="K320" s="101"/>
      <c r="L320" s="164"/>
      <c r="M320" s="164"/>
      <c r="N320" s="258"/>
      <c r="O320" s="101"/>
      <c r="P320" s="101"/>
      <c r="Q320" s="101"/>
      <c r="R320" s="101"/>
      <c r="S320" s="101"/>
      <c r="T320" s="101"/>
      <c r="U320" s="101"/>
      <c r="V320" s="101"/>
      <c r="W320" s="101"/>
      <c r="X320" s="101"/>
      <c r="Y320" s="101"/>
      <c r="Z320" s="101"/>
    </row>
    <row r="321" spans="1:26" ht="22.5" customHeight="1" x14ac:dyDescent="0.3">
      <c r="A321" s="101"/>
      <c r="B321" s="101"/>
      <c r="C321" s="101"/>
      <c r="D321" s="101"/>
      <c r="E321" s="101"/>
      <c r="F321" s="101"/>
      <c r="G321" s="101"/>
      <c r="H321" s="101"/>
      <c r="I321" s="101"/>
      <c r="J321" s="101"/>
      <c r="K321" s="101"/>
      <c r="L321" s="164"/>
      <c r="M321" s="164"/>
      <c r="N321" s="258"/>
      <c r="O321" s="101"/>
      <c r="P321" s="101"/>
      <c r="Q321" s="101"/>
      <c r="R321" s="101"/>
      <c r="S321" s="101"/>
      <c r="T321" s="101"/>
      <c r="U321" s="101"/>
      <c r="V321" s="101"/>
      <c r="W321" s="101"/>
      <c r="X321" s="101"/>
      <c r="Y321" s="101"/>
      <c r="Z321" s="101"/>
    </row>
    <row r="322" spans="1:26" ht="22.5" customHeight="1" x14ac:dyDescent="0.3">
      <c r="A322" s="101"/>
      <c r="B322" s="101"/>
      <c r="C322" s="101"/>
      <c r="D322" s="101"/>
      <c r="E322" s="101"/>
      <c r="F322" s="101"/>
      <c r="G322" s="101"/>
      <c r="H322" s="101"/>
      <c r="I322" s="101"/>
      <c r="J322" s="101"/>
      <c r="K322" s="101"/>
      <c r="L322" s="164"/>
      <c r="M322" s="164"/>
      <c r="N322" s="258"/>
      <c r="O322" s="101"/>
      <c r="P322" s="101"/>
      <c r="Q322" s="101"/>
      <c r="R322" s="101"/>
      <c r="S322" s="101"/>
      <c r="T322" s="101"/>
      <c r="U322" s="101"/>
      <c r="V322" s="101"/>
      <c r="W322" s="101"/>
      <c r="X322" s="101"/>
      <c r="Y322" s="101"/>
      <c r="Z322" s="101"/>
    </row>
    <row r="323" spans="1:26" ht="22.5" customHeight="1" x14ac:dyDescent="0.3">
      <c r="A323" s="101"/>
      <c r="B323" s="101"/>
      <c r="C323" s="101"/>
      <c r="D323" s="101"/>
      <c r="E323" s="101"/>
      <c r="F323" s="101"/>
      <c r="G323" s="101"/>
      <c r="H323" s="101"/>
      <c r="I323" s="101"/>
      <c r="J323" s="101"/>
      <c r="K323" s="101"/>
      <c r="L323" s="164"/>
      <c r="M323" s="164"/>
      <c r="N323" s="258"/>
      <c r="O323" s="101"/>
      <c r="P323" s="101"/>
      <c r="Q323" s="101"/>
      <c r="R323" s="101"/>
      <c r="S323" s="101"/>
      <c r="T323" s="101"/>
      <c r="U323" s="101"/>
      <c r="V323" s="101"/>
      <c r="W323" s="101"/>
      <c r="X323" s="101"/>
      <c r="Y323" s="101"/>
      <c r="Z323" s="101"/>
    </row>
    <row r="324" spans="1:26" ht="22.5" customHeight="1" x14ac:dyDescent="0.3">
      <c r="A324" s="101"/>
      <c r="B324" s="101"/>
      <c r="C324" s="101"/>
      <c r="D324" s="101"/>
      <c r="E324" s="101"/>
      <c r="F324" s="101"/>
      <c r="G324" s="101"/>
      <c r="H324" s="101"/>
      <c r="I324" s="101"/>
      <c r="J324" s="101"/>
      <c r="K324" s="101"/>
      <c r="L324" s="164"/>
      <c r="M324" s="164"/>
      <c r="N324" s="258"/>
      <c r="O324" s="101"/>
      <c r="P324" s="101"/>
      <c r="Q324" s="101"/>
      <c r="R324" s="101"/>
      <c r="S324" s="101"/>
      <c r="T324" s="101"/>
      <c r="U324" s="101"/>
      <c r="V324" s="101"/>
      <c r="W324" s="101"/>
      <c r="X324" s="101"/>
      <c r="Y324" s="101"/>
      <c r="Z324" s="101"/>
    </row>
    <row r="325" spans="1:26" ht="22.5" customHeight="1" x14ac:dyDescent="0.3">
      <c r="A325" s="101"/>
      <c r="B325" s="101"/>
      <c r="C325" s="101"/>
      <c r="D325" s="101"/>
      <c r="E325" s="101"/>
      <c r="F325" s="101"/>
      <c r="G325" s="101"/>
      <c r="H325" s="101"/>
      <c r="I325" s="101"/>
      <c r="J325" s="101"/>
      <c r="K325" s="101"/>
      <c r="L325" s="164"/>
      <c r="M325" s="164"/>
      <c r="N325" s="258"/>
      <c r="O325" s="101"/>
      <c r="P325" s="101"/>
      <c r="Q325" s="101"/>
      <c r="R325" s="101"/>
      <c r="S325" s="101"/>
      <c r="T325" s="101"/>
      <c r="U325" s="101"/>
      <c r="V325" s="101"/>
      <c r="W325" s="101"/>
      <c r="X325" s="101"/>
      <c r="Y325" s="101"/>
      <c r="Z325" s="101"/>
    </row>
    <row r="326" spans="1:26" ht="22.5" customHeight="1" x14ac:dyDescent="0.3">
      <c r="A326" s="101"/>
      <c r="B326" s="101"/>
      <c r="C326" s="101"/>
      <c r="D326" s="101"/>
      <c r="E326" s="101"/>
      <c r="F326" s="101"/>
      <c r="G326" s="101"/>
      <c r="H326" s="101"/>
      <c r="I326" s="101"/>
      <c r="J326" s="101"/>
      <c r="K326" s="101"/>
      <c r="L326" s="164"/>
      <c r="M326" s="164"/>
      <c r="N326" s="258"/>
      <c r="O326" s="101"/>
      <c r="P326" s="101"/>
      <c r="Q326" s="101"/>
      <c r="R326" s="101"/>
      <c r="S326" s="101"/>
      <c r="T326" s="101"/>
      <c r="U326" s="101"/>
      <c r="V326" s="101"/>
      <c r="W326" s="101"/>
      <c r="X326" s="101"/>
      <c r="Y326" s="101"/>
      <c r="Z326" s="101"/>
    </row>
    <row r="327" spans="1:26" ht="22.5" customHeight="1" x14ac:dyDescent="0.3">
      <c r="A327" s="101"/>
      <c r="B327" s="101"/>
      <c r="C327" s="101"/>
      <c r="D327" s="101"/>
      <c r="E327" s="101"/>
      <c r="F327" s="101"/>
      <c r="G327" s="101"/>
      <c r="H327" s="101"/>
      <c r="I327" s="101"/>
      <c r="J327" s="101"/>
      <c r="K327" s="101"/>
      <c r="L327" s="164"/>
      <c r="M327" s="164"/>
      <c r="N327" s="258"/>
      <c r="O327" s="101"/>
      <c r="P327" s="101"/>
      <c r="Q327" s="101"/>
      <c r="R327" s="101"/>
      <c r="S327" s="101"/>
      <c r="T327" s="101"/>
      <c r="U327" s="101"/>
      <c r="V327" s="101"/>
      <c r="W327" s="101"/>
      <c r="X327" s="101"/>
      <c r="Y327" s="101"/>
      <c r="Z327" s="101"/>
    </row>
    <row r="328" spans="1:26" ht="22.5" customHeight="1" x14ac:dyDescent="0.3">
      <c r="A328" s="101"/>
      <c r="B328" s="101"/>
      <c r="C328" s="101"/>
      <c r="D328" s="101"/>
      <c r="E328" s="101"/>
      <c r="F328" s="101"/>
      <c r="G328" s="101"/>
      <c r="H328" s="101"/>
      <c r="I328" s="101"/>
      <c r="J328" s="101"/>
      <c r="K328" s="101"/>
      <c r="L328" s="164"/>
      <c r="M328" s="164"/>
      <c r="N328" s="258"/>
      <c r="O328" s="101"/>
      <c r="P328" s="101"/>
      <c r="Q328" s="101"/>
      <c r="R328" s="101"/>
      <c r="S328" s="101"/>
      <c r="T328" s="101"/>
      <c r="U328" s="101"/>
      <c r="V328" s="101"/>
      <c r="W328" s="101"/>
      <c r="X328" s="101"/>
      <c r="Y328" s="101"/>
      <c r="Z328" s="101"/>
    </row>
    <row r="329" spans="1:26" ht="22.5" customHeight="1" x14ac:dyDescent="0.3">
      <c r="A329" s="101"/>
      <c r="B329" s="101"/>
      <c r="C329" s="101"/>
      <c r="D329" s="101"/>
      <c r="E329" s="101"/>
      <c r="F329" s="101"/>
      <c r="G329" s="101"/>
      <c r="H329" s="101"/>
      <c r="I329" s="101"/>
      <c r="J329" s="101"/>
      <c r="K329" s="101"/>
      <c r="L329" s="164"/>
      <c r="M329" s="164"/>
      <c r="N329" s="258"/>
      <c r="O329" s="101"/>
      <c r="P329" s="101"/>
      <c r="Q329" s="101"/>
      <c r="R329" s="101"/>
      <c r="S329" s="101"/>
      <c r="T329" s="101"/>
      <c r="U329" s="101"/>
      <c r="V329" s="101"/>
      <c r="W329" s="101"/>
      <c r="X329" s="101"/>
      <c r="Y329" s="101"/>
      <c r="Z329" s="101"/>
    </row>
    <row r="330" spans="1:26" ht="22.5" customHeight="1" x14ac:dyDescent="0.3">
      <c r="A330" s="101"/>
      <c r="B330" s="101"/>
      <c r="C330" s="101"/>
      <c r="D330" s="101"/>
      <c r="E330" s="101"/>
      <c r="F330" s="101"/>
      <c r="G330" s="101"/>
      <c r="H330" s="101"/>
      <c r="I330" s="101"/>
      <c r="J330" s="101"/>
      <c r="K330" s="101"/>
      <c r="L330" s="164"/>
      <c r="M330" s="164"/>
      <c r="N330" s="258"/>
      <c r="O330" s="101"/>
      <c r="P330" s="101"/>
      <c r="Q330" s="101"/>
      <c r="R330" s="101"/>
      <c r="S330" s="101"/>
      <c r="T330" s="101"/>
      <c r="U330" s="101"/>
      <c r="V330" s="101"/>
      <c r="W330" s="101"/>
      <c r="X330" s="101"/>
      <c r="Y330" s="101"/>
      <c r="Z330" s="101"/>
    </row>
    <row r="331" spans="1:26" ht="22.5" customHeight="1" x14ac:dyDescent="0.3">
      <c r="A331" s="101"/>
      <c r="B331" s="101"/>
      <c r="C331" s="101"/>
      <c r="D331" s="101"/>
      <c r="E331" s="101"/>
      <c r="F331" s="101"/>
      <c r="G331" s="101"/>
      <c r="H331" s="101"/>
      <c r="I331" s="101"/>
      <c r="J331" s="101"/>
      <c r="K331" s="101"/>
      <c r="L331" s="164"/>
      <c r="M331" s="164"/>
      <c r="N331" s="258"/>
      <c r="O331" s="101"/>
      <c r="P331" s="101"/>
      <c r="Q331" s="101"/>
      <c r="R331" s="101"/>
      <c r="S331" s="101"/>
      <c r="T331" s="101"/>
      <c r="U331" s="101"/>
      <c r="V331" s="101"/>
      <c r="W331" s="101"/>
      <c r="X331" s="101"/>
      <c r="Y331" s="101"/>
      <c r="Z331" s="101"/>
    </row>
    <row r="332" spans="1:26" ht="22.5" customHeight="1" x14ac:dyDescent="0.3">
      <c r="A332" s="101"/>
      <c r="B332" s="101"/>
      <c r="C332" s="101"/>
      <c r="D332" s="101"/>
      <c r="E332" s="101"/>
      <c r="F332" s="101"/>
      <c r="G332" s="101"/>
      <c r="H332" s="101"/>
      <c r="I332" s="101"/>
      <c r="J332" s="101"/>
      <c r="K332" s="101"/>
      <c r="L332" s="164"/>
      <c r="M332" s="164"/>
      <c r="N332" s="258"/>
      <c r="O332" s="101"/>
      <c r="P332" s="101"/>
      <c r="Q332" s="101"/>
      <c r="R332" s="101"/>
      <c r="S332" s="101"/>
      <c r="T332" s="101"/>
      <c r="U332" s="101"/>
      <c r="V332" s="101"/>
      <c r="W332" s="101"/>
      <c r="X332" s="101"/>
      <c r="Y332" s="101"/>
      <c r="Z332" s="101"/>
    </row>
    <row r="333" spans="1:26" ht="22.5" customHeight="1" x14ac:dyDescent="0.3">
      <c r="A333" s="101"/>
      <c r="B333" s="101"/>
      <c r="C333" s="101"/>
      <c r="D333" s="101"/>
      <c r="E333" s="101"/>
      <c r="F333" s="101"/>
      <c r="G333" s="101"/>
      <c r="H333" s="101"/>
      <c r="I333" s="101"/>
      <c r="J333" s="101"/>
      <c r="K333" s="101"/>
      <c r="L333" s="164"/>
      <c r="M333" s="164"/>
      <c r="N333" s="258"/>
      <c r="O333" s="101"/>
      <c r="P333" s="101"/>
      <c r="Q333" s="101"/>
      <c r="R333" s="101"/>
      <c r="S333" s="101"/>
      <c r="T333" s="101"/>
      <c r="U333" s="101"/>
      <c r="V333" s="101"/>
      <c r="W333" s="101"/>
      <c r="X333" s="101"/>
      <c r="Y333" s="101"/>
      <c r="Z333" s="101"/>
    </row>
    <row r="334" spans="1:26" ht="22.5" customHeight="1" x14ac:dyDescent="0.3">
      <c r="A334" s="101"/>
      <c r="B334" s="101"/>
      <c r="C334" s="101"/>
      <c r="D334" s="101"/>
      <c r="E334" s="101"/>
      <c r="F334" s="101"/>
      <c r="G334" s="101"/>
      <c r="H334" s="101"/>
      <c r="I334" s="101"/>
      <c r="J334" s="101"/>
      <c r="K334" s="101"/>
      <c r="L334" s="164"/>
      <c r="M334" s="164"/>
      <c r="N334" s="258"/>
      <c r="O334" s="101"/>
      <c r="P334" s="101"/>
      <c r="Q334" s="101"/>
      <c r="R334" s="101"/>
      <c r="S334" s="101"/>
      <c r="T334" s="101"/>
      <c r="U334" s="101"/>
      <c r="V334" s="101"/>
      <c r="W334" s="101"/>
      <c r="X334" s="101"/>
      <c r="Y334" s="101"/>
      <c r="Z334" s="101"/>
    </row>
    <row r="335" spans="1:26" ht="15.75" customHeight="1" x14ac:dyDescent="0.2"/>
    <row r="336" spans="1:2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4">
    <mergeCell ref="K127:K134"/>
    <mergeCell ref="L127:L134"/>
    <mergeCell ref="M127:M134"/>
    <mergeCell ref="N127:N134"/>
    <mergeCell ref="B127:B134"/>
    <mergeCell ref="C127:C134"/>
    <mergeCell ref="D127:D134"/>
    <mergeCell ref="E127:E134"/>
    <mergeCell ref="F127:F134"/>
    <mergeCell ref="I127:I134"/>
    <mergeCell ref="J127:J134"/>
    <mergeCell ref="K103:K110"/>
    <mergeCell ref="L103:L110"/>
    <mergeCell ref="M103:M110"/>
    <mergeCell ref="N103:N110"/>
    <mergeCell ref="B103:B110"/>
    <mergeCell ref="C103:C110"/>
    <mergeCell ref="D103:D110"/>
    <mergeCell ref="E103:E110"/>
    <mergeCell ref="F103:F110"/>
    <mergeCell ref="I103:I110"/>
    <mergeCell ref="J103:J110"/>
    <mergeCell ref="K95:K102"/>
    <mergeCell ref="L95:L102"/>
    <mergeCell ref="M95:M102"/>
    <mergeCell ref="N95:N102"/>
    <mergeCell ref="B95:B102"/>
    <mergeCell ref="C95:C102"/>
    <mergeCell ref="D95:D102"/>
    <mergeCell ref="E95:E102"/>
    <mergeCell ref="F95:F102"/>
    <mergeCell ref="I95:I102"/>
    <mergeCell ref="J95:J102"/>
    <mergeCell ref="K87:K94"/>
    <mergeCell ref="L87:L94"/>
    <mergeCell ref="M87:M94"/>
    <mergeCell ref="N87:N94"/>
    <mergeCell ref="B87:B94"/>
    <mergeCell ref="C87:C94"/>
    <mergeCell ref="D87:D94"/>
    <mergeCell ref="E87:E94"/>
    <mergeCell ref="F87:F94"/>
    <mergeCell ref="I87:I94"/>
    <mergeCell ref="J87:J94"/>
    <mergeCell ref="K119:K126"/>
    <mergeCell ref="L119:L126"/>
    <mergeCell ref="M119:M126"/>
    <mergeCell ref="N119:N126"/>
    <mergeCell ref="B119:B126"/>
    <mergeCell ref="C119:C126"/>
    <mergeCell ref="D119:D126"/>
    <mergeCell ref="E119:E126"/>
    <mergeCell ref="F119:F126"/>
    <mergeCell ref="I119:I126"/>
    <mergeCell ref="J119:J126"/>
    <mergeCell ref="K111:K118"/>
    <mergeCell ref="L111:L118"/>
    <mergeCell ref="M111:M118"/>
    <mergeCell ref="N111:N118"/>
    <mergeCell ref="B111:B118"/>
    <mergeCell ref="C111:C118"/>
    <mergeCell ref="D111:D118"/>
    <mergeCell ref="E111:E118"/>
    <mergeCell ref="F111:F118"/>
    <mergeCell ref="I111:I118"/>
    <mergeCell ref="J111:J118"/>
    <mergeCell ref="K79:K86"/>
    <mergeCell ref="L79:L86"/>
    <mergeCell ref="M79:M86"/>
    <mergeCell ref="N79:N86"/>
    <mergeCell ref="B79:B86"/>
    <mergeCell ref="C79:C86"/>
    <mergeCell ref="D79:D86"/>
    <mergeCell ref="E79:E86"/>
    <mergeCell ref="F79:F86"/>
    <mergeCell ref="I79:I86"/>
    <mergeCell ref="J79:J86"/>
    <mergeCell ref="K71:K78"/>
    <mergeCell ref="L71:L78"/>
    <mergeCell ref="M71:M78"/>
    <mergeCell ref="N71:N78"/>
    <mergeCell ref="B71:B78"/>
    <mergeCell ref="C71:C78"/>
    <mergeCell ref="D71:D78"/>
    <mergeCell ref="E71:E78"/>
    <mergeCell ref="F71:F78"/>
    <mergeCell ref="I71:I78"/>
    <mergeCell ref="J71:J78"/>
    <mergeCell ref="I63:I70"/>
    <mergeCell ref="J63:J70"/>
    <mergeCell ref="K63:K70"/>
    <mergeCell ref="L63:L70"/>
    <mergeCell ref="M63:M70"/>
    <mergeCell ref="N63:N70"/>
    <mergeCell ref="G61:G62"/>
    <mergeCell ref="H61:H62"/>
    <mergeCell ref="B63:B70"/>
    <mergeCell ref="C63:C70"/>
    <mergeCell ref="D63:D70"/>
    <mergeCell ref="E63:E70"/>
    <mergeCell ref="F63:F70"/>
    <mergeCell ref="G60:I60"/>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E52:E59"/>
    <mergeCell ref="F52:F59"/>
    <mergeCell ref="I52:I59"/>
    <mergeCell ref="J52:J59"/>
    <mergeCell ref="K44:K51"/>
    <mergeCell ref="L44:L51"/>
    <mergeCell ref="M44:M51"/>
    <mergeCell ref="N44:N51"/>
    <mergeCell ref="B44:B51"/>
    <mergeCell ref="C44:C51"/>
    <mergeCell ref="D44:D51"/>
    <mergeCell ref="E44:E51"/>
    <mergeCell ref="F44:F51"/>
    <mergeCell ref="I44:I51"/>
    <mergeCell ref="J44:J51"/>
    <mergeCell ref="K36:K43"/>
    <mergeCell ref="L36:L43"/>
    <mergeCell ref="M36:M43"/>
    <mergeCell ref="N36:N43"/>
    <mergeCell ref="B36:B43"/>
    <mergeCell ref="C36:C43"/>
    <mergeCell ref="D36:D43"/>
    <mergeCell ref="E36:E43"/>
    <mergeCell ref="F36:F43"/>
    <mergeCell ref="I36:I43"/>
    <mergeCell ref="J36:J43"/>
    <mergeCell ref="K28:K35"/>
    <mergeCell ref="L28:L35"/>
    <mergeCell ref="M28:M35"/>
    <mergeCell ref="N28:N35"/>
    <mergeCell ref="B28:B35"/>
    <mergeCell ref="C28:C35"/>
    <mergeCell ref="D28:D35"/>
    <mergeCell ref="E28:E35"/>
    <mergeCell ref="F28:F35"/>
    <mergeCell ref="I28:I32"/>
    <mergeCell ref="J28:J35"/>
    <mergeCell ref="L17:L19"/>
    <mergeCell ref="M17:M19"/>
    <mergeCell ref="N17:N19"/>
    <mergeCell ref="M20:M27"/>
    <mergeCell ref="N20:N27"/>
    <mergeCell ref="B20:B27"/>
    <mergeCell ref="C20:C27"/>
    <mergeCell ref="D20:D27"/>
    <mergeCell ref="E20:E27"/>
    <mergeCell ref="F20:F27"/>
    <mergeCell ref="I20:I27"/>
    <mergeCell ref="J20:J27"/>
    <mergeCell ref="K20:K27"/>
    <mergeCell ref="L20:L27"/>
    <mergeCell ref="C14:K14"/>
    <mergeCell ref="C15:K15"/>
    <mergeCell ref="B17:B19"/>
    <mergeCell ref="C17:C19"/>
    <mergeCell ref="D17:D19"/>
    <mergeCell ref="E17:E19"/>
    <mergeCell ref="F17:F19"/>
    <mergeCell ref="G17:I17"/>
    <mergeCell ref="J17:J19"/>
    <mergeCell ref="G18:G19"/>
    <mergeCell ref="H18:H19"/>
    <mergeCell ref="I18:I19"/>
    <mergeCell ref="K17:K19"/>
  </mergeCells>
  <dataValidations count="1">
    <dataValidation type="list" allowBlank="1" showErrorMessage="1" sqref="F20 J20 F28 J28 F36 J36 F44 J44 F52 J52 F63 J63 F71 J71 F79 J79 F87 J87 F95 J95 F103 J103 F111 J111 F119 J119 F127 J127">
      <formula1>"1.0,2.0,3.0"</formula1>
    </dataValidation>
  </dataValidations>
  <hyperlinks>
    <hyperlink ref="I44" r:id="rId1"/>
  </hyperlinks>
  <pageMargins left="0.7" right="0.7" top="0.75" bottom="0.75" header="0" footer="0"/>
  <pageSetup orientation="portrait"/>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F1" zoomScale="71" zoomScaleNormal="71" workbookViewId="0">
      <selection activeCell="N1" sqref="N1"/>
    </sheetView>
  </sheetViews>
  <sheetFormatPr baseColWidth="10" defaultColWidth="12.5703125" defaultRowHeight="15" customHeight="1" x14ac:dyDescent="0.2"/>
  <cols>
    <col min="1" max="1" width="3.140625" customWidth="1"/>
    <col min="2" max="2" width="3.42578125" customWidth="1"/>
    <col min="3" max="3" width="35.5703125" customWidth="1"/>
    <col min="4" max="4" width="2.5703125" customWidth="1"/>
    <col min="5" max="5" width="38.7109375" customWidth="1"/>
    <col min="6" max="6" width="10.85546875" customWidth="1"/>
    <col min="7" max="7" width="19.140625" customWidth="1"/>
    <col min="8" max="8" width="7.5703125" customWidth="1"/>
    <col min="9" max="9" width="85.5703125" customWidth="1"/>
    <col min="10" max="10" width="5.85546875" customWidth="1"/>
    <col min="11" max="11" width="28.140625" customWidth="1"/>
    <col min="12" max="12" width="4.28515625" customWidth="1"/>
    <col min="13" max="13" width="78.5703125" customWidth="1"/>
    <col min="14" max="14" width="5.85546875" customWidth="1"/>
    <col min="15" max="15" width="24.85546875" customWidth="1"/>
    <col min="16" max="16" width="7" customWidth="1"/>
    <col min="17" max="26" width="11.42578125" customWidth="1"/>
  </cols>
  <sheetData>
    <row r="1" spans="1:26" ht="12.75" customHeight="1" x14ac:dyDescent="0.2">
      <c r="A1" s="263"/>
      <c r="B1" s="263"/>
      <c r="C1" s="263"/>
      <c r="D1" s="263"/>
      <c r="E1" s="263"/>
      <c r="F1" s="263"/>
      <c r="G1" s="263"/>
      <c r="H1" s="263"/>
      <c r="I1" s="263"/>
      <c r="J1" s="263"/>
      <c r="K1" s="263"/>
      <c r="L1" s="263"/>
      <c r="M1" s="263"/>
      <c r="N1" s="263"/>
      <c r="O1" s="263"/>
      <c r="P1" s="263"/>
      <c r="Q1" s="263"/>
      <c r="R1" s="263"/>
      <c r="S1" s="263"/>
      <c r="T1" s="263"/>
      <c r="U1" s="263"/>
      <c r="V1" s="263"/>
      <c r="W1" s="263"/>
      <c r="X1" s="263"/>
      <c r="Y1" s="263"/>
      <c r="Z1" s="263"/>
    </row>
    <row r="2" spans="1:26" ht="18" customHeight="1" x14ac:dyDescent="0.2">
      <c r="A2" s="263"/>
      <c r="B2" s="264"/>
      <c r="C2" s="265"/>
      <c r="D2" s="265"/>
      <c r="E2" s="265"/>
      <c r="F2" s="265"/>
      <c r="G2" s="265"/>
      <c r="H2" s="265"/>
      <c r="I2" s="265"/>
      <c r="J2" s="265"/>
      <c r="K2" s="265"/>
      <c r="L2" s="265"/>
      <c r="M2" s="265"/>
      <c r="N2" s="265"/>
      <c r="O2" s="265"/>
      <c r="P2" s="266"/>
      <c r="Q2" s="263"/>
      <c r="R2" s="263"/>
      <c r="S2" s="263"/>
      <c r="T2" s="263"/>
      <c r="U2" s="263"/>
      <c r="V2" s="263"/>
      <c r="W2" s="263"/>
      <c r="X2" s="263"/>
      <c r="Y2" s="263"/>
      <c r="Z2" s="263"/>
    </row>
    <row r="3" spans="1:26" ht="18" customHeight="1" x14ac:dyDescent="0.3">
      <c r="A3" s="263"/>
      <c r="B3" s="267"/>
      <c r="C3" s="263"/>
      <c r="D3" s="263"/>
      <c r="E3" s="870" t="s">
        <v>443</v>
      </c>
      <c r="F3" s="871" t="s">
        <v>444</v>
      </c>
      <c r="G3" s="872"/>
      <c r="H3" s="872"/>
      <c r="I3" s="872"/>
      <c r="J3" s="872"/>
      <c r="K3" s="872"/>
      <c r="L3" s="872"/>
      <c r="M3" s="873"/>
      <c r="N3" s="268"/>
      <c r="O3" s="268"/>
      <c r="P3" s="269"/>
      <c r="Q3" s="263"/>
      <c r="R3" s="263"/>
      <c r="S3" s="263"/>
      <c r="T3" s="263"/>
      <c r="U3" s="263"/>
      <c r="V3" s="263"/>
      <c r="W3" s="263"/>
      <c r="X3" s="263"/>
      <c r="Y3" s="263"/>
      <c r="Z3" s="263"/>
    </row>
    <row r="4" spans="1:26" ht="18" customHeight="1" x14ac:dyDescent="0.3">
      <c r="A4" s="263"/>
      <c r="B4" s="267"/>
      <c r="C4" s="263"/>
      <c r="D4" s="263"/>
      <c r="E4" s="489"/>
      <c r="F4" s="874"/>
      <c r="G4" s="875"/>
      <c r="H4" s="875"/>
      <c r="I4" s="875"/>
      <c r="J4" s="875"/>
      <c r="K4" s="875"/>
      <c r="L4" s="875"/>
      <c r="M4" s="601"/>
      <c r="N4" s="268"/>
      <c r="O4" s="268"/>
      <c r="P4" s="269"/>
      <c r="Q4" s="263"/>
      <c r="R4" s="263"/>
      <c r="S4" s="263"/>
      <c r="T4" s="263"/>
      <c r="U4" s="263"/>
      <c r="V4" s="263"/>
      <c r="W4" s="263"/>
      <c r="X4" s="263"/>
      <c r="Y4" s="263"/>
      <c r="Z4" s="263"/>
    </row>
    <row r="5" spans="1:26" ht="41.25" customHeight="1" x14ac:dyDescent="0.3">
      <c r="A5" s="263"/>
      <c r="B5" s="267"/>
      <c r="C5" s="263"/>
      <c r="D5" s="263"/>
      <c r="E5" s="270" t="s">
        <v>445</v>
      </c>
      <c r="F5" s="876" t="s">
        <v>645</v>
      </c>
      <c r="G5" s="596"/>
      <c r="H5" s="596"/>
      <c r="I5" s="596"/>
      <c r="J5" s="596"/>
      <c r="K5" s="596"/>
      <c r="L5" s="596"/>
      <c r="M5" s="453"/>
      <c r="N5" s="271"/>
      <c r="O5" s="271"/>
      <c r="P5" s="269"/>
      <c r="Q5" s="263"/>
      <c r="R5" s="263"/>
      <c r="S5" s="263"/>
      <c r="T5" s="263"/>
      <c r="U5" s="263"/>
      <c r="V5" s="263"/>
      <c r="W5" s="263"/>
      <c r="X5" s="263"/>
      <c r="Y5" s="263"/>
      <c r="Z5" s="263"/>
    </row>
    <row r="6" spans="1:26" ht="18" customHeight="1" x14ac:dyDescent="0.3">
      <c r="A6" s="263"/>
      <c r="B6" s="267"/>
      <c r="C6" s="263"/>
      <c r="D6" s="263"/>
      <c r="E6" s="272"/>
      <c r="F6" s="271"/>
      <c r="G6" s="271"/>
      <c r="H6" s="271"/>
      <c r="I6" s="271"/>
      <c r="J6" s="271"/>
      <c r="K6" s="271"/>
      <c r="L6" s="271"/>
      <c r="M6" s="263"/>
      <c r="N6" s="263"/>
      <c r="O6" s="263"/>
      <c r="P6" s="269"/>
      <c r="Q6" s="263"/>
      <c r="R6" s="263"/>
      <c r="S6" s="263"/>
      <c r="T6" s="263"/>
      <c r="U6" s="263"/>
      <c r="V6" s="263"/>
      <c r="W6" s="263"/>
      <c r="X6" s="263"/>
      <c r="Y6" s="263"/>
      <c r="Z6" s="263"/>
    </row>
    <row r="7" spans="1:26" ht="93" customHeight="1" x14ac:dyDescent="0.2">
      <c r="A7" s="263"/>
      <c r="B7" s="267"/>
      <c r="C7" s="263"/>
      <c r="D7" s="263"/>
      <c r="E7" s="263"/>
      <c r="F7" s="263"/>
      <c r="G7" s="263"/>
      <c r="H7" s="263"/>
      <c r="I7" s="877" t="s">
        <v>446</v>
      </c>
      <c r="J7" s="463"/>
      <c r="K7" s="464"/>
      <c r="L7" s="263"/>
      <c r="M7" s="273">
        <f>+AVERAGE(G25,G27,G29,G31,G33)</f>
        <v>0.98571428571428577</v>
      </c>
      <c r="N7" s="274"/>
      <c r="O7" s="274"/>
      <c r="P7" s="269"/>
      <c r="Q7" s="263"/>
      <c r="R7" s="263"/>
      <c r="S7" s="263"/>
      <c r="T7" s="263"/>
      <c r="U7" s="263"/>
      <c r="V7" s="263"/>
      <c r="W7" s="263"/>
      <c r="X7" s="263"/>
      <c r="Y7" s="263"/>
      <c r="Z7" s="263"/>
    </row>
    <row r="8" spans="1:26" ht="18" customHeight="1" x14ac:dyDescent="0.25">
      <c r="A8" s="263"/>
      <c r="B8" s="267"/>
      <c r="C8" s="263"/>
      <c r="D8" s="263"/>
      <c r="E8" s="263"/>
      <c r="F8" s="263"/>
      <c r="G8" s="263"/>
      <c r="H8" s="263"/>
      <c r="I8" s="263"/>
      <c r="J8" s="263"/>
      <c r="K8" s="263"/>
      <c r="L8" s="263"/>
      <c r="M8" s="275"/>
      <c r="N8" s="275"/>
      <c r="O8" s="275"/>
      <c r="P8" s="269"/>
      <c r="Q8" s="263"/>
      <c r="R8" s="263"/>
      <c r="S8" s="263"/>
      <c r="T8" s="263"/>
      <c r="U8" s="263"/>
      <c r="V8" s="263"/>
      <c r="W8" s="263"/>
      <c r="X8" s="263"/>
      <c r="Y8" s="263"/>
      <c r="Z8" s="263"/>
    </row>
    <row r="9" spans="1:26" ht="18" customHeight="1" x14ac:dyDescent="0.2">
      <c r="A9" s="263"/>
      <c r="B9" s="267"/>
      <c r="C9" s="263"/>
      <c r="D9" s="263"/>
      <c r="E9" s="263"/>
      <c r="F9" s="263"/>
      <c r="G9" s="263"/>
      <c r="H9" s="263"/>
      <c r="I9" s="263"/>
      <c r="J9" s="263"/>
      <c r="K9" s="263"/>
      <c r="L9" s="263"/>
      <c r="M9" s="263"/>
      <c r="N9" s="263"/>
      <c r="O9" s="263"/>
      <c r="P9" s="269"/>
      <c r="Q9" s="263"/>
      <c r="R9" s="263"/>
      <c r="S9" s="263"/>
      <c r="T9" s="263"/>
      <c r="U9" s="263"/>
      <c r="V9" s="263"/>
      <c r="W9" s="263"/>
      <c r="X9" s="263"/>
      <c r="Y9" s="263"/>
      <c r="Z9" s="263"/>
    </row>
    <row r="10" spans="1:26" ht="12.75" customHeight="1" x14ac:dyDescent="0.2">
      <c r="A10" s="263"/>
      <c r="B10" s="267"/>
      <c r="C10" s="263"/>
      <c r="D10" s="263"/>
      <c r="E10" s="263"/>
      <c r="F10" s="263"/>
      <c r="G10" s="263"/>
      <c r="H10" s="263"/>
      <c r="I10" s="263"/>
      <c r="J10" s="263"/>
      <c r="K10" s="263"/>
      <c r="L10" s="263"/>
      <c r="M10" s="263"/>
      <c r="N10" s="263"/>
      <c r="O10" s="263"/>
      <c r="P10" s="269"/>
      <c r="Q10" s="263"/>
      <c r="R10" s="263"/>
      <c r="S10" s="263"/>
      <c r="T10" s="263"/>
      <c r="U10" s="263"/>
      <c r="V10" s="263"/>
      <c r="W10" s="263"/>
      <c r="X10" s="263"/>
      <c r="Y10" s="263"/>
      <c r="Z10" s="263"/>
    </row>
    <row r="11" spans="1:26" ht="12.75" customHeight="1" x14ac:dyDescent="0.2">
      <c r="A11" s="263"/>
      <c r="B11" s="267"/>
      <c r="C11" s="263"/>
      <c r="D11" s="263"/>
      <c r="E11" s="263"/>
      <c r="F11" s="263"/>
      <c r="G11" s="263"/>
      <c r="H11" s="263"/>
      <c r="I11" s="263"/>
      <c r="J11" s="263"/>
      <c r="K11" s="263"/>
      <c r="L11" s="263"/>
      <c r="M11" s="263"/>
      <c r="N11" s="263"/>
      <c r="O11" s="263"/>
      <c r="P11" s="269"/>
      <c r="Q11" s="263"/>
      <c r="R11" s="263"/>
      <c r="S11" s="263"/>
      <c r="T11" s="263"/>
      <c r="U11" s="263"/>
      <c r="V11" s="263"/>
      <c r="W11" s="263"/>
      <c r="X11" s="263"/>
      <c r="Y11" s="263"/>
      <c r="Z11" s="263"/>
    </row>
    <row r="12" spans="1:26" ht="12.75" customHeight="1" x14ac:dyDescent="0.2">
      <c r="A12" s="263"/>
      <c r="B12" s="267"/>
      <c r="C12" s="263"/>
      <c r="D12" s="263"/>
      <c r="E12" s="263"/>
      <c r="F12" s="263"/>
      <c r="G12" s="263"/>
      <c r="H12" s="263"/>
      <c r="I12" s="263"/>
      <c r="J12" s="263"/>
      <c r="K12" s="263"/>
      <c r="L12" s="263"/>
      <c r="M12" s="263"/>
      <c r="N12" s="263"/>
      <c r="O12" s="263"/>
      <c r="P12" s="269"/>
      <c r="Q12" s="263"/>
      <c r="R12" s="263"/>
      <c r="S12" s="263"/>
      <c r="T12" s="263"/>
      <c r="U12" s="263"/>
      <c r="V12" s="263"/>
      <c r="W12" s="263"/>
      <c r="X12" s="263"/>
      <c r="Y12" s="263"/>
      <c r="Z12" s="263"/>
    </row>
    <row r="13" spans="1:26" ht="12.75" customHeight="1" x14ac:dyDescent="0.2">
      <c r="A13" s="263"/>
      <c r="B13" s="267"/>
      <c r="C13" s="263"/>
      <c r="D13" s="263"/>
      <c r="E13" s="263"/>
      <c r="F13" s="263"/>
      <c r="G13" s="263"/>
      <c r="H13" s="263"/>
      <c r="I13" s="263"/>
      <c r="J13" s="263"/>
      <c r="K13" s="263"/>
      <c r="L13" s="263"/>
      <c r="M13" s="263"/>
      <c r="N13" s="263"/>
      <c r="O13" s="263"/>
      <c r="P13" s="269"/>
      <c r="Q13" s="263"/>
      <c r="R13" s="263"/>
      <c r="S13" s="263"/>
      <c r="T13" s="263"/>
      <c r="U13" s="263"/>
      <c r="V13" s="263"/>
      <c r="W13" s="263"/>
      <c r="X13" s="263"/>
      <c r="Y13" s="263"/>
      <c r="Z13" s="263"/>
    </row>
    <row r="14" spans="1:26" ht="12.75" customHeight="1" x14ac:dyDescent="0.2">
      <c r="A14" s="263"/>
      <c r="B14" s="267"/>
      <c r="C14" s="263"/>
      <c r="D14" s="263"/>
      <c r="E14" s="263"/>
      <c r="F14" s="263"/>
      <c r="G14" s="263"/>
      <c r="H14" s="263"/>
      <c r="I14" s="263"/>
      <c r="J14" s="263"/>
      <c r="K14" s="263"/>
      <c r="L14" s="263"/>
      <c r="M14" s="263"/>
      <c r="N14" s="263"/>
      <c r="O14" s="263"/>
      <c r="P14" s="269"/>
      <c r="Q14" s="263"/>
      <c r="R14" s="263"/>
      <c r="S14" s="263"/>
      <c r="T14" s="263"/>
      <c r="U14" s="263"/>
      <c r="V14" s="263"/>
      <c r="W14" s="263"/>
      <c r="X14" s="263"/>
      <c r="Y14" s="263"/>
      <c r="Z14" s="263"/>
    </row>
    <row r="15" spans="1:26" ht="12.75" customHeight="1" x14ac:dyDescent="0.2">
      <c r="A15" s="263"/>
      <c r="B15" s="267"/>
      <c r="C15" s="263"/>
      <c r="D15" s="263"/>
      <c r="E15" s="263"/>
      <c r="F15" s="263"/>
      <c r="G15" s="263"/>
      <c r="H15" s="263"/>
      <c r="I15" s="263"/>
      <c r="J15" s="263"/>
      <c r="K15" s="263"/>
      <c r="L15" s="263"/>
      <c r="M15" s="263"/>
      <c r="N15" s="263"/>
      <c r="O15" s="263"/>
      <c r="P15" s="269"/>
      <c r="Q15" s="263"/>
      <c r="R15" s="263"/>
      <c r="S15" s="263"/>
      <c r="T15" s="263"/>
      <c r="U15" s="263"/>
      <c r="V15" s="263"/>
      <c r="W15" s="263"/>
      <c r="X15" s="263"/>
      <c r="Y15" s="263"/>
      <c r="Z15" s="263"/>
    </row>
    <row r="16" spans="1:26" ht="12.75" customHeight="1" x14ac:dyDescent="0.2">
      <c r="A16" s="263"/>
      <c r="B16" s="267"/>
      <c r="C16" s="263"/>
      <c r="D16" s="263"/>
      <c r="E16" s="263"/>
      <c r="F16" s="263"/>
      <c r="G16" s="263"/>
      <c r="H16" s="263"/>
      <c r="I16" s="263"/>
      <c r="J16" s="263"/>
      <c r="K16" s="263"/>
      <c r="L16" s="263"/>
      <c r="M16" s="263"/>
      <c r="N16" s="263"/>
      <c r="O16" s="263"/>
      <c r="P16" s="269"/>
      <c r="Q16" s="263"/>
      <c r="R16" s="263"/>
      <c r="S16" s="263"/>
      <c r="T16" s="263"/>
      <c r="U16" s="263"/>
      <c r="V16" s="263"/>
      <c r="W16" s="263"/>
      <c r="X16" s="263"/>
      <c r="Y16" s="263"/>
      <c r="Z16" s="263"/>
    </row>
    <row r="17" spans="1:26" ht="38.25" customHeight="1" x14ac:dyDescent="0.2">
      <c r="A17" s="263"/>
      <c r="B17" s="267"/>
      <c r="C17" s="878" t="s">
        <v>447</v>
      </c>
      <c r="D17" s="879"/>
      <c r="E17" s="879"/>
      <c r="F17" s="879"/>
      <c r="G17" s="879"/>
      <c r="H17" s="879"/>
      <c r="I17" s="879"/>
      <c r="J17" s="879"/>
      <c r="K17" s="879"/>
      <c r="L17" s="879"/>
      <c r="M17" s="880"/>
      <c r="N17" s="276"/>
      <c r="O17" s="276"/>
      <c r="P17" s="269"/>
      <c r="Q17" s="263"/>
      <c r="R17" s="263"/>
      <c r="S17" s="263"/>
      <c r="T17" s="263"/>
      <c r="U17" s="263"/>
      <c r="V17" s="263"/>
      <c r="W17" s="263"/>
      <c r="X17" s="263"/>
      <c r="Y17" s="263"/>
      <c r="Z17" s="263"/>
    </row>
    <row r="18" spans="1:26" ht="15.75" customHeight="1" x14ac:dyDescent="0.2">
      <c r="A18" s="263"/>
      <c r="B18" s="267"/>
      <c r="C18" s="277"/>
      <c r="D18" s="277"/>
      <c r="E18" s="277"/>
      <c r="F18" s="277"/>
      <c r="G18" s="277"/>
      <c r="H18" s="277"/>
      <c r="I18" s="277"/>
      <c r="J18" s="277"/>
      <c r="K18" s="277"/>
      <c r="L18" s="277"/>
      <c r="M18" s="277"/>
      <c r="N18" s="278"/>
      <c r="O18" s="278"/>
      <c r="P18" s="269"/>
      <c r="Q18" s="263"/>
      <c r="R18" s="263"/>
      <c r="S18" s="263"/>
      <c r="T18" s="263"/>
      <c r="U18" s="263"/>
      <c r="V18" s="263"/>
      <c r="W18" s="263"/>
      <c r="X18" s="263"/>
      <c r="Y18" s="263"/>
      <c r="Z18" s="263"/>
    </row>
    <row r="19" spans="1:26" ht="141.75" customHeight="1" x14ac:dyDescent="0.2">
      <c r="A19" s="263"/>
      <c r="B19" s="267"/>
      <c r="C19" s="881" t="s">
        <v>448</v>
      </c>
      <c r="D19" s="882"/>
      <c r="E19" s="279" t="s">
        <v>449</v>
      </c>
      <c r="F19" s="864" t="s">
        <v>450</v>
      </c>
      <c r="G19" s="865"/>
      <c r="H19" s="865"/>
      <c r="I19" s="865"/>
      <c r="J19" s="865"/>
      <c r="K19" s="865"/>
      <c r="L19" s="865"/>
      <c r="M19" s="866"/>
      <c r="N19" s="280"/>
      <c r="O19" s="280"/>
      <c r="P19" s="269"/>
      <c r="Q19" s="263"/>
      <c r="R19" s="263"/>
      <c r="S19" s="263"/>
      <c r="T19" s="263"/>
      <c r="U19" s="263"/>
      <c r="V19" s="263"/>
      <c r="W19" s="263"/>
      <c r="X19" s="263"/>
      <c r="Y19" s="263"/>
      <c r="Z19" s="263"/>
    </row>
    <row r="20" spans="1:26" ht="105.75" customHeight="1" x14ac:dyDescent="0.2">
      <c r="A20" s="263"/>
      <c r="B20" s="267"/>
      <c r="C20" s="881" t="s">
        <v>451</v>
      </c>
      <c r="D20" s="882"/>
      <c r="E20" s="279" t="s">
        <v>449</v>
      </c>
      <c r="F20" s="864" t="s">
        <v>452</v>
      </c>
      <c r="G20" s="865"/>
      <c r="H20" s="865"/>
      <c r="I20" s="865"/>
      <c r="J20" s="865"/>
      <c r="K20" s="865"/>
      <c r="L20" s="865"/>
      <c r="M20" s="866"/>
      <c r="N20" s="280"/>
      <c r="O20" s="280"/>
      <c r="P20" s="269"/>
      <c r="Q20" s="263"/>
      <c r="R20" s="263"/>
      <c r="S20" s="263"/>
      <c r="T20" s="263"/>
      <c r="U20" s="263"/>
      <c r="V20" s="263"/>
      <c r="W20" s="263"/>
      <c r="X20" s="263"/>
      <c r="Y20" s="263"/>
      <c r="Z20" s="263"/>
    </row>
    <row r="21" spans="1:26" ht="143.25" customHeight="1" x14ac:dyDescent="0.2">
      <c r="A21" s="263"/>
      <c r="B21" s="267"/>
      <c r="C21" s="867" t="s">
        <v>453</v>
      </c>
      <c r="D21" s="868"/>
      <c r="E21" s="279" t="s">
        <v>449</v>
      </c>
      <c r="F21" s="869" t="s">
        <v>454</v>
      </c>
      <c r="G21" s="865"/>
      <c r="H21" s="865"/>
      <c r="I21" s="865"/>
      <c r="J21" s="865"/>
      <c r="K21" s="865"/>
      <c r="L21" s="865"/>
      <c r="M21" s="866"/>
      <c r="N21" s="280"/>
      <c r="O21" s="280"/>
      <c r="P21" s="269"/>
      <c r="Q21" s="263"/>
      <c r="R21" s="263"/>
      <c r="S21" s="263"/>
      <c r="T21" s="263"/>
      <c r="U21" s="263"/>
      <c r="V21" s="263"/>
      <c r="W21" s="263"/>
      <c r="X21" s="263"/>
      <c r="Y21" s="263"/>
      <c r="Z21" s="263"/>
    </row>
    <row r="22" spans="1:26" ht="66" customHeight="1" x14ac:dyDescent="0.2">
      <c r="A22" s="263"/>
      <c r="B22" s="267"/>
      <c r="C22" s="263"/>
      <c r="D22" s="263"/>
      <c r="E22" s="263"/>
      <c r="F22" s="263"/>
      <c r="G22" s="281"/>
      <c r="H22" s="263"/>
      <c r="I22" s="263"/>
      <c r="J22" s="263"/>
      <c r="K22" s="263"/>
      <c r="L22" s="263"/>
      <c r="M22" s="263"/>
      <c r="N22" s="263"/>
      <c r="O22" s="263"/>
      <c r="P22" s="269"/>
      <c r="Q22" s="263"/>
      <c r="R22" s="263"/>
      <c r="S22" s="263"/>
      <c r="T22" s="263"/>
      <c r="U22" s="263"/>
      <c r="V22" s="263"/>
      <c r="W22" s="263"/>
      <c r="X22" s="263"/>
      <c r="Y22" s="263"/>
      <c r="Z22" s="263"/>
    </row>
    <row r="23" spans="1:26" ht="102.75" customHeight="1" x14ac:dyDescent="0.2">
      <c r="A23" s="263"/>
      <c r="B23" s="267"/>
      <c r="C23" s="282" t="s">
        <v>50</v>
      </c>
      <c r="D23" s="283"/>
      <c r="E23" s="284" t="s">
        <v>455</v>
      </c>
      <c r="F23" s="283"/>
      <c r="G23" s="284" t="s">
        <v>456</v>
      </c>
      <c r="H23" s="283"/>
      <c r="I23" s="285" t="s">
        <v>457</v>
      </c>
      <c r="J23" s="286"/>
      <c r="K23" s="287" t="s">
        <v>458</v>
      </c>
      <c r="L23" s="286"/>
      <c r="M23" s="288" t="s">
        <v>459</v>
      </c>
      <c r="N23" s="286"/>
      <c r="O23" s="289" t="s">
        <v>460</v>
      </c>
      <c r="P23" s="269"/>
      <c r="Q23" s="290"/>
      <c r="R23" s="263"/>
      <c r="S23" s="263"/>
      <c r="T23" s="263"/>
      <c r="U23" s="263"/>
      <c r="V23" s="263"/>
      <c r="W23" s="263"/>
      <c r="X23" s="263"/>
      <c r="Y23" s="263"/>
      <c r="Z23" s="263"/>
    </row>
    <row r="24" spans="1:26" ht="6.75" customHeight="1" x14ac:dyDescent="0.35">
      <c r="A24" s="263"/>
      <c r="B24" s="267"/>
      <c r="C24" s="291"/>
      <c r="D24" s="292"/>
      <c r="E24" s="292"/>
      <c r="F24" s="292"/>
      <c r="G24" s="292"/>
      <c r="H24" s="292"/>
      <c r="I24" s="293"/>
      <c r="J24" s="292"/>
      <c r="K24" s="293"/>
      <c r="L24" s="292"/>
      <c r="M24" s="292"/>
      <c r="N24" s="292"/>
      <c r="O24" s="292"/>
      <c r="P24" s="269"/>
      <c r="Q24" s="263"/>
      <c r="R24" s="263"/>
      <c r="S24" s="263"/>
      <c r="T24" s="263"/>
      <c r="U24" s="263"/>
      <c r="V24" s="263"/>
      <c r="W24" s="263"/>
      <c r="X24" s="263"/>
      <c r="Y24" s="263"/>
      <c r="Z24" s="263"/>
    </row>
    <row r="25" spans="1:26" ht="409.5" customHeight="1" x14ac:dyDescent="0.2">
      <c r="A25" s="263"/>
      <c r="B25" s="267"/>
      <c r="C25" s="294" t="s">
        <v>44</v>
      </c>
      <c r="D25" s="295"/>
      <c r="E25" s="296" t="str">
        <f>+IF(Hoja1!$N$2&gt;=0.5,"Si","No")</f>
        <v>Si</v>
      </c>
      <c r="F25" s="297"/>
      <c r="G25" s="298">
        <f>+Hoja1!N2</f>
        <v>1</v>
      </c>
      <c r="H25" s="297"/>
      <c r="I25" s="299" t="s">
        <v>657</v>
      </c>
      <c r="J25" s="300"/>
      <c r="K25" s="301">
        <v>1</v>
      </c>
      <c r="L25" s="302"/>
      <c r="M25" s="299" t="s">
        <v>650</v>
      </c>
      <c r="N25" s="303"/>
      <c r="O25" s="304">
        <f>G25-K25</f>
        <v>0</v>
      </c>
      <c r="P25" s="305"/>
      <c r="Q25" s="306"/>
      <c r="R25" s="306"/>
      <c r="S25" s="306"/>
      <c r="T25" s="306"/>
      <c r="U25" s="306"/>
      <c r="V25" s="306"/>
      <c r="W25" s="263"/>
      <c r="X25" s="263"/>
      <c r="Y25" s="263"/>
      <c r="Z25" s="263"/>
    </row>
    <row r="26" spans="1:26" ht="6.75" customHeight="1" x14ac:dyDescent="0.35">
      <c r="A26" s="263"/>
      <c r="B26" s="267"/>
      <c r="C26" s="291"/>
      <c r="D26" s="292"/>
      <c r="E26" s="307"/>
      <c r="F26" s="292"/>
      <c r="G26" s="308"/>
      <c r="H26" s="292"/>
      <c r="I26" s="309"/>
      <c r="J26" s="310"/>
      <c r="K26" s="311"/>
      <c r="L26" s="310"/>
      <c r="M26" s="312"/>
      <c r="N26" s="313"/>
      <c r="O26" s="314"/>
      <c r="P26" s="269"/>
      <c r="Q26" s="263"/>
      <c r="R26" s="263"/>
      <c r="S26" s="263"/>
      <c r="T26" s="263"/>
      <c r="U26" s="263"/>
      <c r="V26" s="263"/>
      <c r="W26" s="263"/>
      <c r="X26" s="263"/>
      <c r="Y26" s="263"/>
      <c r="Z26" s="263"/>
    </row>
    <row r="27" spans="1:26" ht="266.25" customHeight="1" x14ac:dyDescent="0.2">
      <c r="A27" s="263"/>
      <c r="B27" s="267"/>
      <c r="C27" s="315" t="s">
        <v>461</v>
      </c>
      <c r="D27" s="295"/>
      <c r="E27" s="296" t="str">
        <f>+IF(Hoja1!$N$26&gt;=0.5,"Si","No")</f>
        <v>Si</v>
      </c>
      <c r="F27" s="292"/>
      <c r="G27" s="298">
        <f>+Hoja1!N26</f>
        <v>1</v>
      </c>
      <c r="H27" s="292"/>
      <c r="I27" s="316" t="s">
        <v>652</v>
      </c>
      <c r="J27" s="310"/>
      <c r="K27" s="298">
        <v>1</v>
      </c>
      <c r="L27" s="317"/>
      <c r="M27" s="316" t="s">
        <v>649</v>
      </c>
      <c r="N27" s="303"/>
      <c r="O27" s="304">
        <f>G27-K27</f>
        <v>0</v>
      </c>
      <c r="P27" s="269"/>
      <c r="Q27" s="263"/>
      <c r="R27" s="263"/>
      <c r="S27" s="263"/>
      <c r="T27" s="263"/>
      <c r="U27" s="263"/>
      <c r="V27" s="263"/>
      <c r="W27" s="263"/>
      <c r="X27" s="263"/>
      <c r="Y27" s="263"/>
      <c r="Z27" s="263"/>
    </row>
    <row r="28" spans="1:26" ht="6.75" customHeight="1" x14ac:dyDescent="0.35">
      <c r="A28" s="263"/>
      <c r="B28" s="267"/>
      <c r="C28" s="291"/>
      <c r="D28" s="292"/>
      <c r="E28" s="307"/>
      <c r="F28" s="292"/>
      <c r="G28" s="308"/>
      <c r="H28" s="292"/>
      <c r="I28" s="309"/>
      <c r="J28" s="310"/>
      <c r="K28" s="311"/>
      <c r="L28" s="310"/>
      <c r="M28" s="312"/>
      <c r="N28" s="313"/>
      <c r="O28" s="314"/>
      <c r="P28" s="269"/>
      <c r="Q28" s="263"/>
      <c r="R28" s="263"/>
      <c r="S28" s="263"/>
      <c r="T28" s="263"/>
      <c r="U28" s="263"/>
      <c r="V28" s="263"/>
      <c r="W28" s="263"/>
      <c r="X28" s="263"/>
      <c r="Y28" s="263"/>
      <c r="Z28" s="263"/>
    </row>
    <row r="29" spans="1:26" ht="165.75" customHeight="1" x14ac:dyDescent="0.2">
      <c r="A29" s="263"/>
      <c r="B29" s="267"/>
      <c r="C29" s="318" t="s">
        <v>462</v>
      </c>
      <c r="D29" s="295"/>
      <c r="E29" s="296" t="str">
        <f>+IF(Hoja1!$N$43&gt;=0.5,"Si","No")</f>
        <v>Si</v>
      </c>
      <c r="F29" s="292"/>
      <c r="G29" s="298">
        <f>+Hoja1!N43</f>
        <v>1</v>
      </c>
      <c r="H29" s="292"/>
      <c r="I29" s="299" t="s">
        <v>653</v>
      </c>
      <c r="J29" s="310"/>
      <c r="K29" s="298">
        <v>1</v>
      </c>
      <c r="L29" s="317"/>
      <c r="M29" s="299" t="s">
        <v>648</v>
      </c>
      <c r="N29" s="303"/>
      <c r="O29" s="304">
        <f>G29-K29</f>
        <v>0</v>
      </c>
      <c r="P29" s="269"/>
      <c r="Q29" s="263"/>
      <c r="R29" s="263"/>
      <c r="S29" s="263"/>
      <c r="T29" s="263"/>
      <c r="U29" s="263"/>
      <c r="V29" s="263"/>
      <c r="W29" s="263"/>
      <c r="X29" s="263"/>
      <c r="Y29" s="263"/>
      <c r="Z29" s="263"/>
    </row>
    <row r="30" spans="1:26" ht="6.75" customHeight="1" x14ac:dyDescent="0.35">
      <c r="A30" s="263"/>
      <c r="B30" s="267"/>
      <c r="C30" s="291"/>
      <c r="D30" s="292"/>
      <c r="E30" s="307"/>
      <c r="F30" s="292"/>
      <c r="G30" s="308"/>
      <c r="H30" s="292"/>
      <c r="I30" s="309"/>
      <c r="J30" s="310"/>
      <c r="K30" s="311"/>
      <c r="L30" s="310"/>
      <c r="M30" s="312" t="s">
        <v>463</v>
      </c>
      <c r="N30" s="313"/>
      <c r="O30" s="314"/>
      <c r="P30" s="269"/>
      <c r="Q30" s="263"/>
      <c r="R30" s="263"/>
      <c r="S30" s="263"/>
      <c r="T30" s="263"/>
      <c r="U30" s="263"/>
      <c r="V30" s="263"/>
      <c r="W30" s="263"/>
      <c r="X30" s="263"/>
      <c r="Y30" s="263"/>
      <c r="Z30" s="263"/>
    </row>
    <row r="31" spans="1:26" ht="377.25" customHeight="1" x14ac:dyDescent="0.2">
      <c r="A31" s="263"/>
      <c r="B31" s="267"/>
      <c r="C31" s="319" t="s">
        <v>464</v>
      </c>
      <c r="D31" s="295"/>
      <c r="E31" s="296" t="str">
        <f>+IF(Hoja1!$N$55&gt;=0.5,"Si","No")</f>
        <v>Si</v>
      </c>
      <c r="F31" s="292"/>
      <c r="G31" s="298">
        <f>+Hoja1!N55</f>
        <v>0.9285714285714286</v>
      </c>
      <c r="H31" s="292"/>
      <c r="I31" s="299" t="s">
        <v>691</v>
      </c>
      <c r="J31" s="310"/>
      <c r="K31" s="298">
        <v>0.93</v>
      </c>
      <c r="L31" s="317"/>
      <c r="M31" s="299" t="s">
        <v>647</v>
      </c>
      <c r="N31" s="303"/>
      <c r="O31" s="304">
        <f>G31-K31</f>
        <v>-1.4285714285714457E-3</v>
      </c>
      <c r="P31" s="269"/>
      <c r="Q31" s="263"/>
      <c r="R31" s="263"/>
      <c r="S31" s="263"/>
      <c r="T31" s="263"/>
      <c r="U31" s="263"/>
      <c r="V31" s="263"/>
      <c r="W31" s="263"/>
      <c r="X31" s="263"/>
      <c r="Y31" s="263"/>
      <c r="Z31" s="263"/>
    </row>
    <row r="32" spans="1:26" ht="6.75" customHeight="1" x14ac:dyDescent="0.35">
      <c r="A32" s="263"/>
      <c r="B32" s="267"/>
      <c r="C32" s="291"/>
      <c r="D32" s="292"/>
      <c r="E32" s="307"/>
      <c r="F32" s="292"/>
      <c r="G32" s="308"/>
      <c r="H32" s="292"/>
      <c r="I32" s="309"/>
      <c r="J32" s="310"/>
      <c r="K32" s="311"/>
      <c r="L32" s="310"/>
      <c r="M32" s="312"/>
      <c r="N32" s="313"/>
      <c r="O32" s="314"/>
      <c r="P32" s="269"/>
      <c r="Q32" s="263"/>
      <c r="R32" s="263"/>
      <c r="S32" s="263"/>
      <c r="T32" s="263"/>
      <c r="U32" s="263"/>
      <c r="V32" s="263"/>
      <c r="W32" s="263"/>
      <c r="X32" s="263"/>
      <c r="Y32" s="263"/>
      <c r="Z32" s="263"/>
    </row>
    <row r="33" spans="1:26" ht="142.5" customHeight="1" x14ac:dyDescent="0.2">
      <c r="A33" s="263"/>
      <c r="B33" s="267"/>
      <c r="C33" s="320" t="s">
        <v>465</v>
      </c>
      <c r="D33" s="295"/>
      <c r="E33" s="296" t="str">
        <f>+IF(Hoja1!$N$69&gt;=0.5,"Si","No")</f>
        <v>Si</v>
      </c>
      <c r="F33" s="292"/>
      <c r="G33" s="298">
        <f>+Hoja1!N69</f>
        <v>1</v>
      </c>
      <c r="H33" s="292"/>
      <c r="I33" s="415" t="s">
        <v>654</v>
      </c>
      <c r="J33" s="310"/>
      <c r="K33" s="298">
        <v>1</v>
      </c>
      <c r="L33" s="317"/>
      <c r="M33" s="415" t="s">
        <v>646</v>
      </c>
      <c r="N33" s="303"/>
      <c r="O33" s="304">
        <f>G33-K33</f>
        <v>0</v>
      </c>
      <c r="P33" s="269"/>
      <c r="Q33" s="263"/>
      <c r="R33" s="263"/>
      <c r="S33" s="263"/>
      <c r="T33" s="263"/>
      <c r="U33" s="263"/>
      <c r="V33" s="263"/>
      <c r="W33" s="263"/>
      <c r="X33" s="263"/>
      <c r="Y33" s="263"/>
      <c r="Z33" s="263"/>
    </row>
    <row r="34" spans="1:26" ht="12.75" customHeight="1" x14ac:dyDescent="0.2">
      <c r="A34" s="263"/>
      <c r="B34" s="267"/>
      <c r="C34" s="321"/>
      <c r="D34" s="321"/>
      <c r="E34" s="278"/>
      <c r="F34" s="263"/>
      <c r="G34" s="263"/>
      <c r="H34" s="263"/>
      <c r="I34" s="322"/>
      <c r="J34" s="322"/>
      <c r="K34" s="322"/>
      <c r="L34" s="322"/>
      <c r="M34" s="323"/>
      <c r="N34" s="324"/>
      <c r="O34" s="324"/>
      <c r="P34" s="269"/>
      <c r="Q34" s="263"/>
      <c r="R34" s="263"/>
      <c r="S34" s="263"/>
      <c r="T34" s="263"/>
      <c r="U34" s="263"/>
      <c r="V34" s="263"/>
      <c r="W34" s="263"/>
      <c r="X34" s="263"/>
      <c r="Y34" s="263"/>
      <c r="Z34" s="263"/>
    </row>
    <row r="35" spans="1:26" ht="12.75" customHeight="1" x14ac:dyDescent="0.2">
      <c r="A35" s="263"/>
      <c r="B35" s="267"/>
      <c r="C35" s="325"/>
      <c r="D35" s="321"/>
      <c r="E35" s="278"/>
      <c r="F35" s="263"/>
      <c r="G35" s="263"/>
      <c r="H35" s="263"/>
      <c r="I35" s="322"/>
      <c r="J35" s="322"/>
      <c r="K35" s="322"/>
      <c r="L35" s="322"/>
      <c r="M35" s="323"/>
      <c r="N35" s="324"/>
      <c r="O35" s="324"/>
      <c r="P35" s="269"/>
      <c r="Q35" s="263"/>
      <c r="R35" s="263"/>
      <c r="S35" s="263"/>
      <c r="T35" s="263"/>
      <c r="U35" s="263"/>
      <c r="V35" s="263"/>
      <c r="W35" s="263"/>
      <c r="X35" s="263"/>
      <c r="Y35" s="263"/>
      <c r="Z35" s="263"/>
    </row>
    <row r="36" spans="1:26" ht="12.75" customHeight="1" x14ac:dyDescent="0.2">
      <c r="A36" s="263"/>
      <c r="B36" s="267"/>
      <c r="C36" s="326"/>
      <c r="D36" s="263"/>
      <c r="E36" s="263"/>
      <c r="F36" s="263"/>
      <c r="G36" s="263"/>
      <c r="H36" s="263"/>
      <c r="I36" s="322"/>
      <c r="J36" s="322"/>
      <c r="K36" s="322"/>
      <c r="L36" s="322"/>
      <c r="M36" s="322"/>
      <c r="N36" s="263"/>
      <c r="O36" s="263"/>
      <c r="P36" s="269"/>
      <c r="Q36" s="263"/>
      <c r="R36" s="263"/>
      <c r="S36" s="263"/>
      <c r="T36" s="263"/>
      <c r="U36" s="263"/>
      <c r="V36" s="263"/>
      <c r="W36" s="263"/>
      <c r="X36" s="263"/>
      <c r="Y36" s="263"/>
      <c r="Z36" s="263"/>
    </row>
    <row r="37" spans="1:26" ht="12.75" customHeight="1" x14ac:dyDescent="0.2">
      <c r="A37" s="263"/>
      <c r="B37" s="327"/>
      <c r="C37" s="328"/>
      <c r="D37" s="328"/>
      <c r="E37" s="328"/>
      <c r="F37" s="328"/>
      <c r="G37" s="328"/>
      <c r="H37" s="328"/>
      <c r="I37" s="329"/>
      <c r="J37" s="329"/>
      <c r="K37" s="329"/>
      <c r="L37" s="329"/>
      <c r="M37" s="329"/>
      <c r="N37" s="328"/>
      <c r="O37" s="328"/>
      <c r="P37" s="330"/>
      <c r="Q37" s="263"/>
      <c r="R37" s="263"/>
      <c r="S37" s="263"/>
      <c r="T37" s="263"/>
      <c r="U37" s="263"/>
      <c r="V37" s="263"/>
      <c r="W37" s="263"/>
      <c r="X37" s="263"/>
      <c r="Y37" s="263"/>
      <c r="Z37" s="263"/>
    </row>
    <row r="38" spans="1:26" ht="12.75" customHeight="1" x14ac:dyDescent="0.2">
      <c r="A38" s="263"/>
      <c r="B38" s="263"/>
      <c r="C38" s="263"/>
      <c r="D38" s="263"/>
      <c r="E38" s="263"/>
      <c r="F38" s="263"/>
      <c r="G38" s="263"/>
      <c r="H38" s="263"/>
      <c r="I38" s="322"/>
      <c r="J38" s="322"/>
      <c r="K38" s="322"/>
      <c r="L38" s="322"/>
      <c r="M38" s="322"/>
      <c r="N38" s="263"/>
      <c r="O38" s="263"/>
      <c r="P38" s="263"/>
      <c r="Q38" s="263"/>
      <c r="R38" s="263"/>
      <c r="S38" s="263"/>
      <c r="T38" s="263"/>
      <c r="U38" s="263"/>
      <c r="V38" s="263"/>
      <c r="W38" s="263"/>
      <c r="X38" s="263"/>
      <c r="Y38" s="263"/>
      <c r="Z38" s="263"/>
    </row>
    <row r="39" spans="1:26" ht="12.75" customHeight="1" x14ac:dyDescent="0.2">
      <c r="A39" s="263"/>
      <c r="B39" s="263"/>
      <c r="C39" s="263"/>
      <c r="D39" s="263"/>
      <c r="E39" s="263"/>
      <c r="F39" s="263"/>
      <c r="G39" s="263"/>
      <c r="H39" s="263"/>
      <c r="I39" s="322"/>
      <c r="J39" s="322"/>
      <c r="K39" s="322"/>
      <c r="L39" s="322"/>
      <c r="M39" s="322"/>
      <c r="N39" s="263"/>
      <c r="O39" s="263"/>
      <c r="P39" s="263"/>
      <c r="Q39" s="263"/>
      <c r="R39" s="263"/>
      <c r="S39" s="263"/>
      <c r="T39" s="263"/>
      <c r="U39" s="263"/>
      <c r="V39" s="263"/>
      <c r="W39" s="263"/>
      <c r="X39" s="263"/>
      <c r="Y39" s="263"/>
      <c r="Z39" s="263"/>
    </row>
    <row r="40" spans="1:26" ht="12.75" customHeight="1" x14ac:dyDescent="0.2">
      <c r="A40" s="263"/>
      <c r="B40" s="263"/>
      <c r="C40" s="263"/>
      <c r="D40" s="263"/>
      <c r="E40" s="263"/>
      <c r="F40" s="263"/>
      <c r="G40" s="263"/>
      <c r="H40" s="263"/>
      <c r="I40" s="322"/>
      <c r="J40" s="322"/>
      <c r="K40" s="322"/>
      <c r="L40" s="322"/>
      <c r="M40" s="322"/>
      <c r="N40" s="263"/>
      <c r="O40" s="263"/>
      <c r="P40" s="263"/>
      <c r="Q40" s="263"/>
      <c r="R40" s="263"/>
      <c r="S40" s="263"/>
      <c r="T40" s="263"/>
      <c r="U40" s="263"/>
      <c r="V40" s="263"/>
      <c r="W40" s="263"/>
      <c r="X40" s="263"/>
      <c r="Y40" s="263"/>
      <c r="Z40" s="263"/>
    </row>
    <row r="41" spans="1:26" ht="12.75" customHeight="1" x14ac:dyDescent="0.2">
      <c r="A41" s="263"/>
      <c r="B41" s="263"/>
      <c r="C41" s="263"/>
      <c r="D41" s="263"/>
      <c r="E41" s="263"/>
      <c r="F41" s="263"/>
      <c r="G41" s="263"/>
      <c r="H41" s="263"/>
      <c r="I41" s="322"/>
      <c r="J41" s="322"/>
      <c r="K41" s="322"/>
      <c r="L41" s="322"/>
      <c r="M41" s="322"/>
      <c r="N41" s="263"/>
      <c r="O41" s="263"/>
      <c r="P41" s="263"/>
      <c r="Q41" s="263"/>
      <c r="R41" s="263"/>
      <c r="S41" s="263"/>
      <c r="T41" s="263"/>
      <c r="U41" s="263"/>
      <c r="V41" s="263"/>
      <c r="W41" s="263"/>
      <c r="X41" s="263"/>
      <c r="Y41" s="263"/>
      <c r="Z41" s="263"/>
    </row>
    <row r="42" spans="1:26" ht="12.75" customHeight="1" x14ac:dyDescent="0.2">
      <c r="A42" s="263"/>
      <c r="B42" s="263"/>
      <c r="C42" s="263"/>
      <c r="D42" s="263"/>
      <c r="E42" s="263"/>
      <c r="F42" s="263"/>
      <c r="G42" s="263"/>
      <c r="H42" s="263"/>
      <c r="I42" s="322"/>
      <c r="J42" s="322"/>
      <c r="K42" s="322"/>
      <c r="L42" s="322"/>
      <c r="M42" s="322"/>
      <c r="N42" s="263"/>
      <c r="O42" s="263"/>
      <c r="P42" s="263"/>
      <c r="Q42" s="263"/>
      <c r="R42" s="263"/>
      <c r="S42" s="263"/>
      <c r="T42" s="263"/>
      <c r="U42" s="263"/>
      <c r="V42" s="263"/>
      <c r="W42" s="263"/>
      <c r="X42" s="263"/>
      <c r="Y42" s="263"/>
      <c r="Z42" s="263"/>
    </row>
    <row r="43" spans="1:26" ht="12.75" customHeight="1" x14ac:dyDescent="0.2">
      <c r="A43" s="263"/>
      <c r="B43" s="263"/>
      <c r="C43" s="263"/>
      <c r="D43" s="263"/>
      <c r="E43" s="263"/>
      <c r="F43" s="263"/>
      <c r="G43" s="263"/>
      <c r="H43" s="263"/>
      <c r="I43" s="322"/>
      <c r="J43" s="322"/>
      <c r="K43" s="322"/>
      <c r="L43" s="322"/>
      <c r="M43" s="322"/>
      <c r="N43" s="263"/>
      <c r="O43" s="263"/>
      <c r="P43" s="263"/>
      <c r="Q43" s="263"/>
      <c r="R43" s="263"/>
      <c r="S43" s="263"/>
      <c r="T43" s="263"/>
      <c r="U43" s="263"/>
      <c r="V43" s="263"/>
      <c r="W43" s="263"/>
      <c r="X43" s="263"/>
      <c r="Y43" s="263"/>
      <c r="Z43" s="263"/>
    </row>
    <row r="44" spans="1:26" ht="12.75" customHeight="1" x14ac:dyDescent="0.2">
      <c r="A44" s="263"/>
      <c r="B44" s="263"/>
      <c r="C44" s="263"/>
      <c r="D44" s="263"/>
      <c r="E44" s="263"/>
      <c r="F44" s="263"/>
      <c r="G44" s="263"/>
      <c r="H44" s="263"/>
      <c r="I44" s="322"/>
      <c r="J44" s="322"/>
      <c r="K44" s="322"/>
      <c r="L44" s="322"/>
      <c r="M44" s="322"/>
      <c r="N44" s="263"/>
      <c r="O44" s="263"/>
      <c r="P44" s="263"/>
      <c r="Q44" s="263"/>
      <c r="R44" s="263"/>
      <c r="S44" s="263"/>
      <c r="T44" s="263"/>
      <c r="U44" s="263"/>
      <c r="V44" s="263"/>
      <c r="W44" s="263"/>
      <c r="X44" s="263"/>
      <c r="Y44" s="263"/>
      <c r="Z44" s="263"/>
    </row>
    <row r="45" spans="1:26" ht="12.75" customHeight="1" x14ac:dyDescent="0.2">
      <c r="A45" s="263"/>
      <c r="B45" s="263"/>
      <c r="C45" s="263"/>
      <c r="D45" s="263"/>
      <c r="E45" s="263"/>
      <c r="F45" s="263"/>
      <c r="G45" s="263"/>
      <c r="H45" s="263"/>
      <c r="I45" s="322"/>
      <c r="J45" s="322"/>
      <c r="K45" s="322"/>
      <c r="L45" s="322"/>
      <c r="M45" s="322"/>
      <c r="N45" s="263"/>
      <c r="O45" s="263"/>
      <c r="P45" s="263"/>
      <c r="Q45" s="263"/>
      <c r="R45" s="263"/>
      <c r="S45" s="263"/>
      <c r="T45" s="263"/>
      <c r="U45" s="263"/>
      <c r="V45" s="263"/>
      <c r="W45" s="263"/>
      <c r="X45" s="263"/>
      <c r="Y45" s="263"/>
      <c r="Z45" s="263"/>
    </row>
    <row r="46" spans="1:26" ht="12.75" customHeight="1" x14ac:dyDescent="0.2">
      <c r="A46" s="263"/>
      <c r="B46" s="263"/>
      <c r="C46" s="263"/>
      <c r="D46" s="263"/>
      <c r="E46" s="263"/>
      <c r="F46" s="263"/>
      <c r="G46" s="263"/>
      <c r="H46" s="263"/>
      <c r="I46" s="322"/>
      <c r="J46" s="322"/>
      <c r="K46" s="322"/>
      <c r="L46" s="322"/>
      <c r="M46" s="322"/>
      <c r="N46" s="263"/>
      <c r="O46" s="263"/>
      <c r="P46" s="263"/>
      <c r="Q46" s="263"/>
      <c r="R46" s="263"/>
      <c r="S46" s="263"/>
      <c r="T46" s="263"/>
      <c r="U46" s="263"/>
      <c r="V46" s="263"/>
      <c r="W46" s="263"/>
      <c r="X46" s="263"/>
      <c r="Y46" s="263"/>
      <c r="Z46" s="263"/>
    </row>
    <row r="47" spans="1:26" ht="12.75" customHeight="1" x14ac:dyDescent="0.2">
      <c r="A47" s="263"/>
      <c r="B47" s="263"/>
      <c r="C47" s="263"/>
      <c r="D47" s="263"/>
      <c r="E47" s="263"/>
      <c r="F47" s="263"/>
      <c r="G47" s="263"/>
      <c r="H47" s="263"/>
      <c r="I47" s="322"/>
      <c r="J47" s="322"/>
      <c r="K47" s="322"/>
      <c r="L47" s="322"/>
      <c r="M47" s="322"/>
      <c r="N47" s="263"/>
      <c r="O47" s="263"/>
      <c r="P47" s="263"/>
      <c r="Q47" s="263"/>
      <c r="R47" s="263"/>
      <c r="S47" s="263"/>
      <c r="T47" s="263"/>
      <c r="U47" s="263"/>
      <c r="V47" s="263"/>
      <c r="W47" s="263"/>
      <c r="X47" s="263"/>
      <c r="Y47" s="263"/>
      <c r="Z47" s="263"/>
    </row>
    <row r="48" spans="1:26" ht="12.75" customHeight="1" x14ac:dyDescent="0.2">
      <c r="A48" s="263"/>
      <c r="B48" s="263"/>
      <c r="C48" s="263"/>
      <c r="D48" s="263"/>
      <c r="E48" s="263"/>
      <c r="F48" s="263"/>
      <c r="G48" s="263"/>
      <c r="H48" s="263"/>
      <c r="I48" s="322"/>
      <c r="J48" s="322"/>
      <c r="K48" s="322"/>
      <c r="L48" s="322"/>
      <c r="M48" s="322"/>
      <c r="N48" s="263"/>
      <c r="O48" s="263"/>
      <c r="P48" s="263"/>
      <c r="Q48" s="263"/>
      <c r="R48" s="263"/>
      <c r="S48" s="263"/>
      <c r="T48" s="263"/>
      <c r="U48" s="263"/>
      <c r="V48" s="263"/>
      <c r="W48" s="263"/>
      <c r="X48" s="263"/>
      <c r="Y48" s="263"/>
      <c r="Z48" s="263"/>
    </row>
    <row r="49" spans="1:26" ht="12.75" customHeight="1" x14ac:dyDescent="0.2">
      <c r="A49" s="263"/>
      <c r="B49" s="263"/>
      <c r="C49" s="263"/>
      <c r="D49" s="263"/>
      <c r="E49" s="263"/>
      <c r="F49" s="263"/>
      <c r="G49" s="263"/>
      <c r="H49" s="263"/>
      <c r="I49" s="322"/>
      <c r="J49" s="322"/>
      <c r="K49" s="322"/>
      <c r="L49" s="322"/>
      <c r="M49" s="322"/>
      <c r="N49" s="263"/>
      <c r="O49" s="263"/>
      <c r="P49" s="263"/>
      <c r="Q49" s="263"/>
      <c r="R49" s="263"/>
      <c r="S49" s="263"/>
      <c r="T49" s="263"/>
      <c r="U49" s="263"/>
      <c r="V49" s="263"/>
      <c r="W49" s="263"/>
      <c r="X49" s="263"/>
      <c r="Y49" s="263"/>
      <c r="Z49" s="263"/>
    </row>
    <row r="50" spans="1:26" ht="12.75" customHeight="1" x14ac:dyDescent="0.2">
      <c r="A50" s="263"/>
      <c r="B50" s="263"/>
      <c r="C50" s="263"/>
      <c r="D50" s="263"/>
      <c r="E50" s="263"/>
      <c r="F50" s="263"/>
      <c r="G50" s="263"/>
      <c r="H50" s="263"/>
      <c r="I50" s="322"/>
      <c r="J50" s="322"/>
      <c r="K50" s="322"/>
      <c r="L50" s="322"/>
      <c r="M50" s="322"/>
      <c r="N50" s="263"/>
      <c r="O50" s="263"/>
      <c r="P50" s="263"/>
      <c r="Q50" s="263"/>
      <c r="R50" s="263"/>
      <c r="S50" s="263"/>
      <c r="T50" s="263"/>
      <c r="U50" s="263"/>
      <c r="V50" s="263"/>
      <c r="W50" s="263"/>
      <c r="X50" s="263"/>
      <c r="Y50" s="263"/>
      <c r="Z50" s="263"/>
    </row>
    <row r="51" spans="1:26" ht="12.75" customHeight="1" x14ac:dyDescent="0.2">
      <c r="A51" s="263"/>
      <c r="B51" s="263"/>
      <c r="C51" s="263"/>
      <c r="D51" s="263"/>
      <c r="E51" s="263"/>
      <c r="F51" s="263"/>
      <c r="G51" s="263"/>
      <c r="H51" s="263"/>
      <c r="I51" s="322"/>
      <c r="J51" s="322"/>
      <c r="K51" s="322"/>
      <c r="L51" s="322"/>
      <c r="M51" s="322"/>
      <c r="N51" s="263"/>
      <c r="O51" s="263"/>
      <c r="P51" s="263"/>
      <c r="Q51" s="263"/>
      <c r="R51" s="263"/>
      <c r="S51" s="263"/>
      <c r="T51" s="263"/>
      <c r="U51" s="263"/>
      <c r="V51" s="263"/>
      <c r="W51" s="263"/>
      <c r="X51" s="263"/>
      <c r="Y51" s="263"/>
      <c r="Z51" s="263"/>
    </row>
    <row r="52" spans="1:26" ht="12.75" customHeight="1" x14ac:dyDescent="0.2">
      <c r="A52" s="263"/>
      <c r="B52" s="263"/>
      <c r="C52" s="263"/>
      <c r="D52" s="263"/>
      <c r="E52" s="263"/>
      <c r="F52" s="263"/>
      <c r="G52" s="263"/>
      <c r="H52" s="263"/>
      <c r="I52" s="322"/>
      <c r="J52" s="322"/>
      <c r="K52" s="322"/>
      <c r="L52" s="322"/>
      <c r="M52" s="322"/>
      <c r="N52" s="263"/>
      <c r="O52" s="263"/>
      <c r="P52" s="263"/>
      <c r="Q52" s="263"/>
      <c r="R52" s="263"/>
      <c r="S52" s="263"/>
      <c r="T52" s="263"/>
      <c r="U52" s="263"/>
      <c r="V52" s="263"/>
      <c r="W52" s="263"/>
      <c r="X52" s="263"/>
      <c r="Y52" s="263"/>
      <c r="Z52" s="263"/>
    </row>
    <row r="53" spans="1:26" ht="12.75" customHeight="1" x14ac:dyDescent="0.2">
      <c r="A53" s="263"/>
      <c r="B53" s="263"/>
      <c r="C53" s="263"/>
      <c r="D53" s="263"/>
      <c r="E53" s="263"/>
      <c r="F53" s="263"/>
      <c r="G53" s="263"/>
      <c r="H53" s="263"/>
      <c r="I53" s="322"/>
      <c r="J53" s="322"/>
      <c r="K53" s="322"/>
      <c r="L53" s="322"/>
      <c r="M53" s="322"/>
      <c r="N53" s="263"/>
      <c r="O53" s="263"/>
      <c r="P53" s="263"/>
      <c r="Q53" s="263"/>
      <c r="R53" s="263"/>
      <c r="S53" s="263"/>
      <c r="T53" s="263"/>
      <c r="U53" s="263"/>
      <c r="V53" s="263"/>
      <c r="W53" s="263"/>
      <c r="X53" s="263"/>
      <c r="Y53" s="263"/>
      <c r="Z53" s="263"/>
    </row>
    <row r="54" spans="1:26" ht="12.75" customHeight="1" x14ac:dyDescent="0.2">
      <c r="A54" s="263"/>
      <c r="B54" s="263"/>
      <c r="C54" s="263"/>
      <c r="D54" s="263"/>
      <c r="E54" s="263"/>
      <c r="F54" s="263"/>
      <c r="G54" s="263"/>
      <c r="H54" s="263"/>
      <c r="I54" s="322"/>
      <c r="J54" s="322"/>
      <c r="K54" s="322"/>
      <c r="L54" s="322"/>
      <c r="M54" s="322"/>
      <c r="N54" s="263"/>
      <c r="O54" s="263"/>
      <c r="P54" s="263"/>
      <c r="Q54" s="263"/>
      <c r="R54" s="263"/>
      <c r="S54" s="263"/>
      <c r="T54" s="263"/>
      <c r="U54" s="263"/>
      <c r="V54" s="263"/>
      <c r="W54" s="263"/>
      <c r="X54" s="263"/>
      <c r="Y54" s="263"/>
      <c r="Z54" s="263"/>
    </row>
    <row r="55" spans="1:26" ht="12.75" customHeight="1" x14ac:dyDescent="0.2">
      <c r="A55" s="263"/>
      <c r="B55" s="263"/>
      <c r="C55" s="263"/>
      <c r="D55" s="263"/>
      <c r="E55" s="263"/>
      <c r="F55" s="263"/>
      <c r="G55" s="263"/>
      <c r="H55" s="263"/>
      <c r="I55" s="322"/>
      <c r="J55" s="322"/>
      <c r="K55" s="322"/>
      <c r="L55" s="322"/>
      <c r="M55" s="322"/>
      <c r="N55" s="263"/>
      <c r="O55" s="263"/>
      <c r="P55" s="263"/>
      <c r="Q55" s="263"/>
      <c r="R55" s="263"/>
      <c r="S55" s="263"/>
      <c r="T55" s="263"/>
      <c r="U55" s="263"/>
      <c r="V55" s="263"/>
      <c r="W55" s="263"/>
      <c r="X55" s="263"/>
      <c r="Y55" s="263"/>
      <c r="Z55" s="263"/>
    </row>
    <row r="56" spans="1:26" ht="12.75" customHeight="1" x14ac:dyDescent="0.2">
      <c r="A56" s="263"/>
      <c r="B56" s="263"/>
      <c r="C56" s="263"/>
      <c r="D56" s="263"/>
      <c r="E56" s="263"/>
      <c r="F56" s="263"/>
      <c r="G56" s="263"/>
      <c r="H56" s="263"/>
      <c r="I56" s="322"/>
      <c r="J56" s="322"/>
      <c r="K56" s="322"/>
      <c r="L56" s="322"/>
      <c r="M56" s="322"/>
      <c r="N56" s="263"/>
      <c r="O56" s="263"/>
      <c r="P56" s="263"/>
      <c r="Q56" s="263"/>
      <c r="R56" s="263"/>
      <c r="S56" s="263"/>
      <c r="T56" s="263"/>
      <c r="U56" s="263"/>
      <c r="V56" s="263"/>
      <c r="W56" s="263"/>
      <c r="X56" s="263"/>
      <c r="Y56" s="263"/>
      <c r="Z56" s="263"/>
    </row>
    <row r="57" spans="1:26" ht="12.75" customHeight="1" x14ac:dyDescent="0.2">
      <c r="A57" s="263"/>
      <c r="B57" s="263"/>
      <c r="C57" s="263"/>
      <c r="D57" s="263"/>
      <c r="E57" s="263"/>
      <c r="F57" s="263"/>
      <c r="G57" s="263"/>
      <c r="H57" s="263"/>
      <c r="I57" s="322"/>
      <c r="J57" s="322"/>
      <c r="K57" s="322"/>
      <c r="L57" s="322"/>
      <c r="M57" s="322"/>
      <c r="N57" s="263"/>
      <c r="O57" s="263"/>
      <c r="P57" s="263"/>
      <c r="Q57" s="263"/>
      <c r="R57" s="263"/>
      <c r="S57" s="263"/>
      <c r="T57" s="263"/>
      <c r="U57" s="263"/>
      <c r="V57" s="263"/>
      <c r="W57" s="263"/>
      <c r="X57" s="263"/>
      <c r="Y57" s="263"/>
      <c r="Z57" s="263"/>
    </row>
    <row r="58" spans="1:26" ht="12.75" customHeight="1"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row>
    <row r="59" spans="1:26" ht="12.75" customHeight="1"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row>
    <row r="60" spans="1:26" ht="12.75" customHeight="1"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row>
    <row r="61" spans="1:26" ht="12.75" customHeight="1"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row>
    <row r="62" spans="1:26" ht="12.75" customHeight="1"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row>
    <row r="63" spans="1:26" ht="12.75" customHeight="1"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row>
    <row r="64" spans="1:26" ht="12.75" customHeight="1"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row>
    <row r="65" spans="1:26" ht="12.75" customHeight="1"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row>
    <row r="66" spans="1:26" ht="12.75" customHeight="1"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row>
    <row r="67" spans="1:26" ht="12.75" customHeight="1"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row>
    <row r="68" spans="1:26" ht="12.75" customHeight="1"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row>
    <row r="69" spans="1:26" ht="12.75" customHeight="1"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row>
    <row r="70" spans="1:26" ht="12.75" customHeight="1"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row>
    <row r="71" spans="1:26" ht="12.75" customHeight="1"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row>
    <row r="72" spans="1:26" ht="12.75" customHeight="1"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row>
    <row r="73" spans="1:26" ht="12.75" customHeight="1"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row>
    <row r="74" spans="1:26" ht="12.75" customHeight="1"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row>
    <row r="75" spans="1:26" ht="12.75" customHeight="1"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row>
    <row r="76" spans="1:26" ht="12.75" customHeight="1"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row>
    <row r="77" spans="1:26" ht="12.75" customHeight="1"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row>
    <row r="78" spans="1:26" ht="12.75" customHeight="1"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row>
    <row r="79" spans="1:26" ht="12.75" customHeight="1"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row>
    <row r="80" spans="1:26" ht="12.75" customHeight="1"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row>
    <row r="81" spans="1:26" ht="12.75" customHeight="1"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row>
    <row r="82" spans="1:26" ht="12.75" customHeight="1"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row>
    <row r="83" spans="1:26" ht="12.75" customHeight="1"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row>
    <row r="84" spans="1:26" ht="12.75" customHeight="1"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row>
    <row r="85" spans="1:26" ht="12.75" customHeight="1"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row>
    <row r="86" spans="1:26" ht="12.75" customHeight="1"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row>
    <row r="87" spans="1:26" ht="12.75" customHeight="1"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row>
    <row r="88" spans="1:26" ht="12.75" customHeight="1"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row>
    <row r="89" spans="1:26" ht="12.75" customHeight="1" x14ac:dyDescent="0.2">
      <c r="A89" s="263"/>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row>
    <row r="90" spans="1:26" ht="12.75" customHeight="1" x14ac:dyDescent="0.2">
      <c r="A90" s="263"/>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row>
    <row r="91" spans="1:26" ht="12.75" customHeight="1" x14ac:dyDescent="0.2">
      <c r="A91" s="263"/>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row>
    <row r="92" spans="1:26" ht="12.75" customHeight="1" x14ac:dyDescent="0.2">
      <c r="A92" s="263"/>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row>
    <row r="93" spans="1:26" ht="12.75" customHeight="1" x14ac:dyDescent="0.2">
      <c r="A93" s="263"/>
      <c r="B93" s="263"/>
      <c r="C93" s="263"/>
      <c r="D93" s="263"/>
      <c r="E93" s="263"/>
      <c r="F93" s="263"/>
      <c r="G93" s="263"/>
      <c r="H93" s="263"/>
      <c r="I93" s="263"/>
      <c r="J93" s="263"/>
      <c r="K93" s="263"/>
      <c r="L93" s="263"/>
      <c r="M93" s="263"/>
      <c r="N93" s="263"/>
      <c r="O93" s="263"/>
      <c r="P93" s="263"/>
      <c r="Q93" s="263"/>
      <c r="R93" s="263"/>
      <c r="S93" s="263"/>
      <c r="T93" s="263"/>
      <c r="U93" s="263"/>
      <c r="V93" s="263"/>
      <c r="W93" s="263"/>
      <c r="X93" s="263"/>
      <c r="Y93" s="263"/>
      <c r="Z93" s="263"/>
    </row>
    <row r="94" spans="1:26" ht="12.75" customHeight="1" x14ac:dyDescent="0.2">
      <c r="A94" s="263"/>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row>
    <row r="95" spans="1:26" ht="12.75" customHeight="1" x14ac:dyDescent="0.2">
      <c r="A95" s="263"/>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row>
    <row r="96" spans="1:26" ht="12.75" customHeight="1" x14ac:dyDescent="0.2">
      <c r="A96" s="263"/>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row>
    <row r="97" spans="1:26" ht="12.75" customHeight="1" x14ac:dyDescent="0.2">
      <c r="A97" s="263"/>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row>
    <row r="98" spans="1:26" ht="12.75" customHeight="1" x14ac:dyDescent="0.2">
      <c r="A98" s="263"/>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row>
    <row r="99" spans="1:26" ht="12.75" customHeight="1" x14ac:dyDescent="0.2">
      <c r="A99" s="263"/>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row>
    <row r="100" spans="1:26" ht="12.75" customHeight="1" x14ac:dyDescent="0.2">
      <c r="A100" s="263"/>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row>
    <row r="101" spans="1:26" ht="12.75" customHeight="1" x14ac:dyDescent="0.2">
      <c r="A101" s="263"/>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row>
    <row r="102" spans="1:26" ht="12.75" customHeight="1" x14ac:dyDescent="0.2">
      <c r="A102" s="263"/>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row>
    <row r="103" spans="1:26" ht="12.75" customHeight="1" x14ac:dyDescent="0.2">
      <c r="A103" s="263"/>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row>
    <row r="104" spans="1:26" ht="12.75" customHeight="1" x14ac:dyDescent="0.2">
      <c r="A104" s="263"/>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row>
    <row r="105" spans="1:26" ht="12.75" customHeight="1" x14ac:dyDescent="0.2">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row>
    <row r="106" spans="1:26" ht="12.7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row>
    <row r="107" spans="1:26" ht="12.75" customHeight="1" x14ac:dyDescent="0.2">
      <c r="A107" s="263"/>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row>
    <row r="108" spans="1:26" ht="12.75" customHeight="1" x14ac:dyDescent="0.2">
      <c r="A108" s="263"/>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row>
    <row r="109" spans="1:26" ht="12.75" customHeight="1" x14ac:dyDescent="0.2">
      <c r="A109" s="263"/>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row>
    <row r="110" spans="1:26" ht="12.75" customHeight="1" x14ac:dyDescent="0.2">
      <c r="A110" s="263"/>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row>
    <row r="111" spans="1:26" ht="12.75" customHeight="1" x14ac:dyDescent="0.2">
      <c r="A111" s="263"/>
      <c r="B111" s="263"/>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row>
    <row r="112" spans="1:26" ht="12.75" customHeight="1" x14ac:dyDescent="0.2">
      <c r="A112" s="263"/>
      <c r="B112" s="263"/>
      <c r="C112" s="263"/>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row>
    <row r="113" spans="1:26" ht="12.75" customHeight="1" x14ac:dyDescent="0.2">
      <c r="A113" s="263"/>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row>
    <row r="114" spans="1:26" ht="12.75" customHeight="1" x14ac:dyDescent="0.2">
      <c r="A114" s="263"/>
      <c r="B114" s="263"/>
      <c r="C114" s="263"/>
      <c r="D114" s="263"/>
      <c r="E114" s="263"/>
      <c r="F114" s="263"/>
      <c r="G114" s="263"/>
      <c r="H114" s="263"/>
      <c r="I114" s="263"/>
      <c r="J114" s="263"/>
      <c r="K114" s="263"/>
      <c r="L114" s="263"/>
      <c r="M114" s="263"/>
      <c r="N114" s="263"/>
      <c r="O114" s="263"/>
      <c r="P114" s="263"/>
      <c r="Q114" s="263"/>
      <c r="R114" s="263"/>
      <c r="S114" s="263"/>
      <c r="T114" s="263"/>
      <c r="U114" s="263"/>
      <c r="V114" s="263"/>
      <c r="W114" s="263"/>
      <c r="X114" s="263"/>
      <c r="Y114" s="263"/>
      <c r="Z114" s="263"/>
    </row>
    <row r="115" spans="1:26" ht="12.75" customHeight="1" x14ac:dyDescent="0.2">
      <c r="A115" s="263"/>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3"/>
      <c r="Z115" s="263"/>
    </row>
    <row r="116" spans="1:26" ht="12.75" customHeight="1" x14ac:dyDescent="0.2">
      <c r="A116" s="263"/>
      <c r="B116" s="263"/>
      <c r="C116" s="263"/>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row>
    <row r="117" spans="1:26" ht="12.75" customHeight="1" x14ac:dyDescent="0.2">
      <c r="A117" s="263"/>
      <c r="B117" s="263"/>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row>
    <row r="118" spans="1:26" ht="12.75" customHeight="1" x14ac:dyDescent="0.2">
      <c r="A118" s="263"/>
      <c r="B118" s="263"/>
      <c r="C118" s="263"/>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row>
    <row r="119" spans="1:26" ht="12.75" customHeight="1" x14ac:dyDescent="0.2">
      <c r="A119" s="263"/>
      <c r="B119" s="263"/>
      <c r="C119" s="263"/>
      <c r="D119" s="263"/>
      <c r="E119" s="263"/>
      <c r="F119" s="263"/>
      <c r="G119" s="263"/>
      <c r="H119" s="263"/>
      <c r="I119" s="263"/>
      <c r="J119" s="263"/>
      <c r="K119" s="263"/>
      <c r="L119" s="263"/>
      <c r="M119" s="263"/>
      <c r="N119" s="263"/>
      <c r="O119" s="263"/>
      <c r="P119" s="263"/>
      <c r="Q119" s="263"/>
      <c r="R119" s="263"/>
      <c r="S119" s="263"/>
      <c r="T119" s="263"/>
      <c r="U119" s="263"/>
      <c r="V119" s="263"/>
      <c r="W119" s="263"/>
      <c r="X119" s="263"/>
      <c r="Y119" s="263"/>
      <c r="Z119" s="263"/>
    </row>
    <row r="120" spans="1:26" ht="12.75" customHeight="1" x14ac:dyDescent="0.2">
      <c r="A120" s="263"/>
      <c r="B120" s="263"/>
      <c r="C120" s="263"/>
      <c r="D120" s="263"/>
      <c r="E120" s="263"/>
      <c r="F120" s="263"/>
      <c r="G120" s="263"/>
      <c r="H120" s="263"/>
      <c r="I120" s="263"/>
      <c r="J120" s="263"/>
      <c r="K120" s="263"/>
      <c r="L120" s="263"/>
      <c r="M120" s="263"/>
      <c r="N120" s="263"/>
      <c r="O120" s="263"/>
      <c r="P120" s="263"/>
      <c r="Q120" s="263"/>
      <c r="R120" s="263"/>
      <c r="S120" s="263"/>
      <c r="T120" s="263"/>
      <c r="U120" s="263"/>
      <c r="V120" s="263"/>
      <c r="W120" s="263"/>
      <c r="X120" s="263"/>
      <c r="Y120" s="263"/>
      <c r="Z120" s="263"/>
    </row>
    <row r="121" spans="1:26" ht="12.75" customHeight="1" x14ac:dyDescent="0.2">
      <c r="A121" s="263"/>
      <c r="B121" s="263"/>
      <c r="C121" s="263"/>
      <c r="D121" s="263"/>
      <c r="E121" s="263"/>
      <c r="F121" s="263"/>
      <c r="G121" s="263"/>
      <c r="H121" s="263"/>
      <c r="I121" s="263"/>
      <c r="J121" s="263"/>
      <c r="K121" s="263"/>
      <c r="L121" s="263"/>
      <c r="M121" s="263"/>
      <c r="N121" s="263"/>
      <c r="O121" s="263"/>
      <c r="P121" s="263"/>
      <c r="Q121" s="263"/>
      <c r="R121" s="263"/>
      <c r="S121" s="263"/>
      <c r="T121" s="263"/>
      <c r="U121" s="263"/>
      <c r="V121" s="263"/>
      <c r="W121" s="263"/>
      <c r="X121" s="263"/>
      <c r="Y121" s="263"/>
      <c r="Z121" s="263"/>
    </row>
    <row r="122" spans="1:26" ht="12.75" customHeight="1" x14ac:dyDescent="0.2">
      <c r="A122" s="263"/>
      <c r="B122" s="263"/>
      <c r="C122" s="263"/>
      <c r="D122" s="263"/>
      <c r="E122" s="263"/>
      <c r="F122" s="263"/>
      <c r="G122" s="263"/>
      <c r="H122" s="263"/>
      <c r="I122" s="263"/>
      <c r="J122" s="263"/>
      <c r="K122" s="263"/>
      <c r="L122" s="263"/>
      <c r="M122" s="263"/>
      <c r="N122" s="263"/>
      <c r="O122" s="263"/>
      <c r="P122" s="263"/>
      <c r="Q122" s="263"/>
      <c r="R122" s="263"/>
      <c r="S122" s="263"/>
      <c r="T122" s="263"/>
      <c r="U122" s="263"/>
      <c r="V122" s="263"/>
      <c r="W122" s="263"/>
      <c r="X122" s="263"/>
      <c r="Y122" s="263"/>
      <c r="Z122" s="263"/>
    </row>
    <row r="123" spans="1:26" ht="12.75" customHeight="1" x14ac:dyDescent="0.2">
      <c r="A123" s="263"/>
      <c r="B123" s="263"/>
      <c r="C123" s="263"/>
      <c r="D123" s="263"/>
      <c r="E123" s="263"/>
      <c r="F123" s="263"/>
      <c r="G123" s="263"/>
      <c r="H123" s="263"/>
      <c r="I123" s="263"/>
      <c r="J123" s="263"/>
      <c r="K123" s="263"/>
      <c r="L123" s="263"/>
      <c r="M123" s="263"/>
      <c r="N123" s="263"/>
      <c r="O123" s="263"/>
      <c r="P123" s="263"/>
      <c r="Q123" s="263"/>
      <c r="R123" s="263"/>
      <c r="S123" s="263"/>
      <c r="T123" s="263"/>
      <c r="U123" s="263"/>
      <c r="V123" s="263"/>
      <c r="W123" s="263"/>
      <c r="X123" s="263"/>
      <c r="Y123" s="263"/>
      <c r="Z123" s="263"/>
    </row>
    <row r="124" spans="1:26" ht="12.75" customHeight="1" x14ac:dyDescent="0.2">
      <c r="A124" s="263"/>
      <c r="B124" s="263"/>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3"/>
      <c r="Z124" s="263"/>
    </row>
    <row r="125" spans="1:26" ht="12.75" customHeight="1" x14ac:dyDescent="0.2">
      <c r="A125" s="263"/>
      <c r="B125" s="263"/>
      <c r="C125" s="263"/>
      <c r="D125" s="263"/>
      <c r="E125" s="263"/>
      <c r="F125" s="263"/>
      <c r="G125" s="263"/>
      <c r="H125" s="263"/>
      <c r="I125" s="263"/>
      <c r="J125" s="263"/>
      <c r="K125" s="263"/>
      <c r="L125" s="263"/>
      <c r="M125" s="263"/>
      <c r="N125" s="263"/>
      <c r="O125" s="263"/>
      <c r="P125" s="263"/>
      <c r="Q125" s="263"/>
      <c r="R125" s="263"/>
      <c r="S125" s="263"/>
      <c r="T125" s="263"/>
      <c r="U125" s="263"/>
      <c r="V125" s="263"/>
      <c r="W125" s="263"/>
      <c r="X125" s="263"/>
      <c r="Y125" s="263"/>
      <c r="Z125" s="263"/>
    </row>
    <row r="126" spans="1:26" ht="12.75" customHeight="1" x14ac:dyDescent="0.2">
      <c r="A126" s="263"/>
      <c r="B126" s="263"/>
      <c r="C126" s="263"/>
      <c r="D126" s="263"/>
      <c r="E126" s="263"/>
      <c r="F126" s="263"/>
      <c r="G126" s="263"/>
      <c r="H126" s="263"/>
      <c r="I126" s="263"/>
      <c r="J126" s="263"/>
      <c r="K126" s="263"/>
      <c r="L126" s="263"/>
      <c r="M126" s="263"/>
      <c r="N126" s="263"/>
      <c r="O126" s="263"/>
      <c r="P126" s="263"/>
      <c r="Q126" s="263"/>
      <c r="R126" s="263"/>
      <c r="S126" s="263"/>
      <c r="T126" s="263"/>
      <c r="U126" s="263"/>
      <c r="V126" s="263"/>
      <c r="W126" s="263"/>
      <c r="X126" s="263"/>
      <c r="Y126" s="263"/>
      <c r="Z126" s="263"/>
    </row>
    <row r="127" spans="1:26" ht="12.75" customHeight="1" x14ac:dyDescent="0.2">
      <c r="A127" s="263"/>
      <c r="B127" s="263"/>
      <c r="C127" s="263"/>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row>
    <row r="128" spans="1:26" ht="12.75" customHeight="1" x14ac:dyDescent="0.2">
      <c r="A128" s="263"/>
      <c r="B128" s="263"/>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row>
    <row r="129" spans="1:26" ht="12.75" customHeight="1" x14ac:dyDescent="0.2">
      <c r="A129" s="263"/>
      <c r="B129" s="263"/>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row>
    <row r="130" spans="1:26" ht="12.75" customHeight="1" x14ac:dyDescent="0.2">
      <c r="A130" s="263"/>
      <c r="B130" s="263"/>
      <c r="C130" s="263"/>
      <c r="D130" s="263"/>
      <c r="E130" s="263"/>
      <c r="F130" s="263"/>
      <c r="G130" s="263"/>
      <c r="H130" s="263"/>
      <c r="I130" s="263"/>
      <c r="J130" s="263"/>
      <c r="K130" s="263"/>
      <c r="L130" s="263"/>
      <c r="M130" s="263"/>
      <c r="N130" s="263"/>
      <c r="O130" s="263"/>
      <c r="P130" s="263"/>
      <c r="Q130" s="263"/>
      <c r="R130" s="263"/>
      <c r="S130" s="263"/>
      <c r="T130" s="263"/>
      <c r="U130" s="263"/>
      <c r="V130" s="263"/>
      <c r="W130" s="263"/>
      <c r="X130" s="263"/>
      <c r="Y130" s="263"/>
      <c r="Z130" s="263"/>
    </row>
    <row r="131" spans="1:26" ht="12.75" customHeight="1" x14ac:dyDescent="0.2">
      <c r="A131" s="263"/>
      <c r="B131" s="263"/>
      <c r="C131" s="263"/>
      <c r="D131" s="263"/>
      <c r="E131" s="263"/>
      <c r="F131" s="263"/>
      <c r="G131" s="263"/>
      <c r="H131" s="263"/>
      <c r="I131" s="263"/>
      <c r="J131" s="263"/>
      <c r="K131" s="263"/>
      <c r="L131" s="263"/>
      <c r="M131" s="263"/>
      <c r="N131" s="263"/>
      <c r="O131" s="263"/>
      <c r="P131" s="263"/>
      <c r="Q131" s="263"/>
      <c r="R131" s="263"/>
      <c r="S131" s="263"/>
      <c r="T131" s="263"/>
      <c r="U131" s="263"/>
      <c r="V131" s="263"/>
      <c r="W131" s="263"/>
      <c r="X131" s="263"/>
      <c r="Y131" s="263"/>
      <c r="Z131" s="263"/>
    </row>
    <row r="132" spans="1:26" ht="12.75" customHeight="1" x14ac:dyDescent="0.2">
      <c r="A132" s="263"/>
      <c r="B132" s="263"/>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row>
    <row r="133" spans="1:26" ht="12.75" customHeight="1" x14ac:dyDescent="0.2">
      <c r="A133" s="263"/>
      <c r="B133" s="263"/>
      <c r="C133" s="263"/>
      <c r="D133" s="263"/>
      <c r="E133" s="263"/>
      <c r="F133" s="263"/>
      <c r="G133" s="263"/>
      <c r="H133" s="263"/>
      <c r="I133" s="263"/>
      <c r="J133" s="263"/>
      <c r="K133" s="263"/>
      <c r="L133" s="263"/>
      <c r="M133" s="263"/>
      <c r="N133" s="263"/>
      <c r="O133" s="263"/>
      <c r="P133" s="263"/>
      <c r="Q133" s="263"/>
      <c r="R133" s="263"/>
      <c r="S133" s="263"/>
      <c r="T133" s="263"/>
      <c r="U133" s="263"/>
      <c r="V133" s="263"/>
      <c r="W133" s="263"/>
      <c r="X133" s="263"/>
      <c r="Y133" s="263"/>
      <c r="Z133" s="263"/>
    </row>
    <row r="134" spans="1:26" ht="12.75" customHeight="1" x14ac:dyDescent="0.2">
      <c r="A134" s="263"/>
      <c r="B134" s="263"/>
      <c r="C134" s="263"/>
      <c r="D134" s="263"/>
      <c r="E134" s="263"/>
      <c r="F134" s="263"/>
      <c r="G134" s="263"/>
      <c r="H134" s="263"/>
      <c r="I134" s="263"/>
      <c r="J134" s="263"/>
      <c r="K134" s="263"/>
      <c r="L134" s="263"/>
      <c r="M134" s="263"/>
      <c r="N134" s="263"/>
      <c r="O134" s="263"/>
      <c r="P134" s="263"/>
      <c r="Q134" s="263"/>
      <c r="R134" s="263"/>
      <c r="S134" s="263"/>
      <c r="T134" s="263"/>
      <c r="U134" s="263"/>
      <c r="V134" s="263"/>
      <c r="W134" s="263"/>
      <c r="X134" s="263"/>
      <c r="Y134" s="263"/>
      <c r="Z134" s="263"/>
    </row>
    <row r="135" spans="1:26" ht="12.75" customHeight="1" x14ac:dyDescent="0.2">
      <c r="A135" s="263"/>
      <c r="B135" s="263"/>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row>
    <row r="136" spans="1:26" ht="12.75" customHeight="1" x14ac:dyDescent="0.2">
      <c r="A136" s="263"/>
      <c r="B136" s="263"/>
      <c r="C136" s="263"/>
      <c r="D136" s="263"/>
      <c r="E136" s="263"/>
      <c r="F136" s="263"/>
      <c r="G136" s="263"/>
      <c r="H136" s="263"/>
      <c r="I136" s="263"/>
      <c r="J136" s="263"/>
      <c r="K136" s="263"/>
      <c r="L136" s="263"/>
      <c r="M136" s="263"/>
      <c r="N136" s="263"/>
      <c r="O136" s="263"/>
      <c r="P136" s="263"/>
      <c r="Q136" s="263"/>
      <c r="R136" s="263"/>
      <c r="S136" s="263"/>
      <c r="T136" s="263"/>
      <c r="U136" s="263"/>
      <c r="V136" s="263"/>
      <c r="W136" s="263"/>
      <c r="X136" s="263"/>
      <c r="Y136" s="263"/>
      <c r="Z136" s="263"/>
    </row>
    <row r="137" spans="1:26" ht="12.75" customHeight="1" x14ac:dyDescent="0.2">
      <c r="A137" s="263"/>
      <c r="B137" s="263"/>
      <c r="C137" s="263"/>
      <c r="D137" s="263"/>
      <c r="E137" s="263"/>
      <c r="F137" s="263"/>
      <c r="G137" s="263"/>
      <c r="H137" s="263"/>
      <c r="I137" s="263"/>
      <c r="J137" s="263"/>
      <c r="K137" s="263"/>
      <c r="L137" s="263"/>
      <c r="M137" s="263"/>
      <c r="N137" s="263"/>
      <c r="O137" s="263"/>
      <c r="P137" s="263"/>
      <c r="Q137" s="263"/>
      <c r="R137" s="263"/>
      <c r="S137" s="263"/>
      <c r="T137" s="263"/>
      <c r="U137" s="263"/>
      <c r="V137" s="263"/>
      <c r="W137" s="263"/>
      <c r="X137" s="263"/>
      <c r="Y137" s="263"/>
      <c r="Z137" s="263"/>
    </row>
    <row r="138" spans="1:26" ht="12.75" customHeight="1" x14ac:dyDescent="0.2">
      <c r="A138" s="263"/>
      <c r="B138" s="263"/>
      <c r="C138" s="263"/>
      <c r="D138" s="263"/>
      <c r="E138" s="263"/>
      <c r="F138" s="263"/>
      <c r="G138" s="263"/>
      <c r="H138" s="263"/>
      <c r="I138" s="263"/>
      <c r="J138" s="263"/>
      <c r="K138" s="263"/>
      <c r="L138" s="263"/>
      <c r="M138" s="263"/>
      <c r="N138" s="263"/>
      <c r="O138" s="263"/>
      <c r="P138" s="263"/>
      <c r="Q138" s="263"/>
      <c r="R138" s="263"/>
      <c r="S138" s="263"/>
      <c r="T138" s="263"/>
      <c r="U138" s="263"/>
      <c r="V138" s="263"/>
      <c r="W138" s="263"/>
      <c r="X138" s="263"/>
      <c r="Y138" s="263"/>
      <c r="Z138" s="263"/>
    </row>
    <row r="139" spans="1:26" ht="12.75" customHeight="1" x14ac:dyDescent="0.2">
      <c r="A139" s="263"/>
      <c r="B139" s="263"/>
      <c r="C139" s="263"/>
      <c r="D139" s="26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row>
    <row r="140" spans="1:26" ht="12.75" customHeight="1" x14ac:dyDescent="0.2">
      <c r="A140" s="263"/>
      <c r="B140" s="263"/>
      <c r="C140" s="263"/>
      <c r="D140" s="26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row>
    <row r="141" spans="1:26" ht="12.75" customHeight="1" x14ac:dyDescent="0.2">
      <c r="A141" s="263"/>
      <c r="B141" s="263"/>
      <c r="C141" s="263"/>
      <c r="D141" s="263"/>
      <c r="E141" s="263"/>
      <c r="F141" s="263"/>
      <c r="G141" s="263"/>
      <c r="H141" s="263"/>
      <c r="I141" s="263"/>
      <c r="J141" s="263"/>
      <c r="K141" s="263"/>
      <c r="L141" s="263"/>
      <c r="M141" s="263"/>
      <c r="N141" s="263"/>
      <c r="O141" s="263"/>
      <c r="P141" s="263"/>
      <c r="Q141" s="263"/>
      <c r="R141" s="263"/>
      <c r="S141" s="263"/>
      <c r="T141" s="263"/>
      <c r="U141" s="263"/>
      <c r="V141" s="263"/>
      <c r="W141" s="263"/>
      <c r="X141" s="263"/>
      <c r="Y141" s="263"/>
      <c r="Z141" s="263"/>
    </row>
    <row r="142" spans="1:26" ht="12.75" customHeight="1" x14ac:dyDescent="0.2">
      <c r="A142" s="263"/>
      <c r="B142" s="263"/>
      <c r="C142" s="263"/>
      <c r="D142" s="263"/>
      <c r="E142" s="263"/>
      <c r="F142" s="263"/>
      <c r="G142" s="263"/>
      <c r="H142" s="263"/>
      <c r="I142" s="263"/>
      <c r="J142" s="263"/>
      <c r="K142" s="263"/>
      <c r="L142" s="263"/>
      <c r="M142" s="263"/>
      <c r="N142" s="263"/>
      <c r="O142" s="263"/>
      <c r="P142" s="263"/>
      <c r="Q142" s="263"/>
      <c r="R142" s="263"/>
      <c r="S142" s="263"/>
      <c r="T142" s="263"/>
      <c r="U142" s="263"/>
      <c r="V142" s="263"/>
      <c r="W142" s="263"/>
      <c r="X142" s="263"/>
      <c r="Y142" s="263"/>
      <c r="Z142" s="263"/>
    </row>
    <row r="143" spans="1:26" ht="12.75" customHeight="1" x14ac:dyDescent="0.2">
      <c r="A143" s="263"/>
      <c r="B143" s="263"/>
      <c r="C143" s="263"/>
      <c r="D143" s="263"/>
      <c r="E143" s="263"/>
      <c r="F143" s="263"/>
      <c r="G143" s="263"/>
      <c r="H143" s="263"/>
      <c r="I143" s="263"/>
      <c r="J143" s="263"/>
      <c r="K143" s="263"/>
      <c r="L143" s="263"/>
      <c r="M143" s="263"/>
      <c r="N143" s="263"/>
      <c r="O143" s="263"/>
      <c r="P143" s="263"/>
      <c r="Q143" s="263"/>
      <c r="R143" s="263"/>
      <c r="S143" s="263"/>
      <c r="T143" s="263"/>
      <c r="U143" s="263"/>
      <c r="V143" s="263"/>
      <c r="W143" s="263"/>
      <c r="X143" s="263"/>
      <c r="Y143" s="263"/>
      <c r="Z143" s="263"/>
    </row>
    <row r="144" spans="1:26" ht="12.75" customHeight="1" x14ac:dyDescent="0.2">
      <c r="A144" s="263"/>
      <c r="B144" s="263"/>
      <c r="C144" s="263"/>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row>
    <row r="145" spans="1:26" ht="12.75" customHeight="1" x14ac:dyDescent="0.2">
      <c r="A145" s="263"/>
      <c r="B145" s="263"/>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row>
    <row r="146" spans="1:26" ht="12.75" customHeight="1" x14ac:dyDescent="0.2">
      <c r="A146" s="263"/>
      <c r="B146" s="263"/>
      <c r="C146" s="263"/>
      <c r="D146" s="263"/>
      <c r="E146" s="263"/>
      <c r="F146" s="263"/>
      <c r="G146" s="263"/>
      <c r="H146" s="263"/>
      <c r="I146" s="263"/>
      <c r="J146" s="263"/>
      <c r="K146" s="263"/>
      <c r="L146" s="263"/>
      <c r="M146" s="263"/>
      <c r="N146" s="263"/>
      <c r="O146" s="263"/>
      <c r="P146" s="263"/>
      <c r="Q146" s="263"/>
      <c r="R146" s="263"/>
      <c r="S146" s="263"/>
      <c r="T146" s="263"/>
      <c r="U146" s="263"/>
      <c r="V146" s="263"/>
      <c r="W146" s="263"/>
      <c r="X146" s="263"/>
      <c r="Y146" s="263"/>
      <c r="Z146" s="263"/>
    </row>
    <row r="147" spans="1:26" ht="12.75" customHeight="1" x14ac:dyDescent="0.2">
      <c r="A147" s="263"/>
      <c r="B147" s="263"/>
      <c r="C147" s="263"/>
      <c r="D147" s="263"/>
      <c r="E147" s="263"/>
      <c r="F147" s="263"/>
      <c r="G147" s="263"/>
      <c r="H147" s="263"/>
      <c r="I147" s="263"/>
      <c r="J147" s="263"/>
      <c r="K147" s="263"/>
      <c r="L147" s="263"/>
      <c r="M147" s="263"/>
      <c r="N147" s="263"/>
      <c r="O147" s="263"/>
      <c r="P147" s="263"/>
      <c r="Q147" s="263"/>
      <c r="R147" s="263"/>
      <c r="S147" s="263"/>
      <c r="T147" s="263"/>
      <c r="U147" s="263"/>
      <c r="V147" s="263"/>
      <c r="W147" s="263"/>
      <c r="X147" s="263"/>
      <c r="Y147" s="263"/>
      <c r="Z147" s="263"/>
    </row>
    <row r="148" spans="1:26" ht="12.75" customHeight="1" x14ac:dyDescent="0.2">
      <c r="A148" s="263"/>
      <c r="B148" s="263"/>
      <c r="C148" s="263"/>
      <c r="D148" s="263"/>
      <c r="E148" s="263"/>
      <c r="F148" s="263"/>
      <c r="G148" s="263"/>
      <c r="H148" s="263"/>
      <c r="I148" s="263"/>
      <c r="J148" s="263"/>
      <c r="K148" s="263"/>
      <c r="L148" s="263"/>
      <c r="M148" s="263"/>
      <c r="N148" s="263"/>
      <c r="O148" s="263"/>
      <c r="P148" s="263"/>
      <c r="Q148" s="263"/>
      <c r="R148" s="263"/>
      <c r="S148" s="263"/>
      <c r="T148" s="263"/>
      <c r="U148" s="263"/>
      <c r="V148" s="263"/>
      <c r="W148" s="263"/>
      <c r="X148" s="263"/>
      <c r="Y148" s="263"/>
      <c r="Z148" s="263"/>
    </row>
    <row r="149" spans="1:26" ht="12.75" customHeight="1" x14ac:dyDescent="0.2">
      <c r="A149" s="263"/>
      <c r="B149" s="263"/>
      <c r="C149" s="263"/>
      <c r="D149" s="263"/>
      <c r="E149" s="263"/>
      <c r="F149" s="263"/>
      <c r="G149" s="263"/>
      <c r="H149" s="263"/>
      <c r="I149" s="263"/>
      <c r="J149" s="263"/>
      <c r="K149" s="263"/>
      <c r="L149" s="263"/>
      <c r="M149" s="263"/>
      <c r="N149" s="263"/>
      <c r="O149" s="263"/>
      <c r="P149" s="263"/>
      <c r="Q149" s="263"/>
      <c r="R149" s="263"/>
      <c r="S149" s="263"/>
      <c r="T149" s="263"/>
      <c r="U149" s="263"/>
      <c r="V149" s="263"/>
      <c r="W149" s="263"/>
      <c r="X149" s="263"/>
      <c r="Y149" s="263"/>
      <c r="Z149" s="263"/>
    </row>
    <row r="150" spans="1:26" ht="12.75" customHeight="1" x14ac:dyDescent="0.2">
      <c r="A150" s="263"/>
      <c r="B150" s="263"/>
      <c r="C150" s="263"/>
      <c r="D150" s="263"/>
      <c r="E150" s="263"/>
      <c r="F150" s="263"/>
      <c r="G150" s="263"/>
      <c r="H150" s="263"/>
      <c r="I150" s="263"/>
      <c r="J150" s="263"/>
      <c r="K150" s="263"/>
      <c r="L150" s="263"/>
      <c r="M150" s="263"/>
      <c r="N150" s="263"/>
      <c r="O150" s="263"/>
      <c r="P150" s="263"/>
      <c r="Q150" s="263"/>
      <c r="R150" s="263"/>
      <c r="S150" s="263"/>
      <c r="T150" s="263"/>
      <c r="U150" s="263"/>
      <c r="V150" s="263"/>
      <c r="W150" s="263"/>
      <c r="X150" s="263"/>
      <c r="Y150" s="263"/>
      <c r="Z150" s="263"/>
    </row>
    <row r="151" spans="1:26" ht="12.75" customHeight="1" x14ac:dyDescent="0.2">
      <c r="A151" s="263"/>
      <c r="B151" s="263"/>
      <c r="C151" s="263"/>
      <c r="D151" s="263"/>
      <c r="E151" s="263"/>
      <c r="F151" s="263"/>
      <c r="G151" s="263"/>
      <c r="H151" s="263"/>
      <c r="I151" s="263"/>
      <c r="J151" s="263"/>
      <c r="K151" s="263"/>
      <c r="L151" s="263"/>
      <c r="M151" s="263"/>
      <c r="N151" s="263"/>
      <c r="O151" s="263"/>
      <c r="P151" s="263"/>
      <c r="Q151" s="263"/>
      <c r="R151" s="263"/>
      <c r="S151" s="263"/>
      <c r="T151" s="263"/>
      <c r="U151" s="263"/>
      <c r="V151" s="263"/>
      <c r="W151" s="263"/>
      <c r="X151" s="263"/>
      <c r="Y151" s="263"/>
      <c r="Z151" s="263"/>
    </row>
    <row r="152" spans="1:26" ht="12.75" customHeight="1" x14ac:dyDescent="0.2">
      <c r="A152" s="263"/>
      <c r="B152" s="263"/>
      <c r="C152" s="263"/>
      <c r="D152" s="263"/>
      <c r="E152" s="263"/>
      <c r="F152" s="263"/>
      <c r="G152" s="263"/>
      <c r="H152" s="263"/>
      <c r="I152" s="263"/>
      <c r="J152" s="263"/>
      <c r="K152" s="263"/>
      <c r="L152" s="263"/>
      <c r="M152" s="263"/>
      <c r="N152" s="263"/>
      <c r="O152" s="263"/>
      <c r="P152" s="263"/>
      <c r="Q152" s="263"/>
      <c r="R152" s="263"/>
      <c r="S152" s="263"/>
      <c r="T152" s="263"/>
      <c r="U152" s="263"/>
      <c r="V152" s="263"/>
      <c r="W152" s="263"/>
      <c r="X152" s="263"/>
      <c r="Y152" s="263"/>
      <c r="Z152" s="263"/>
    </row>
    <row r="153" spans="1:26" ht="12.75" customHeight="1" x14ac:dyDescent="0.2">
      <c r="A153" s="263"/>
      <c r="B153" s="263"/>
      <c r="C153" s="263"/>
      <c r="D153" s="263"/>
      <c r="E153" s="263"/>
      <c r="F153" s="263"/>
      <c r="G153" s="263"/>
      <c r="H153" s="263"/>
      <c r="I153" s="263"/>
      <c r="J153" s="263"/>
      <c r="K153" s="263"/>
      <c r="L153" s="263"/>
      <c r="M153" s="263"/>
      <c r="N153" s="263"/>
      <c r="O153" s="263"/>
      <c r="P153" s="263"/>
      <c r="Q153" s="263"/>
      <c r="R153" s="263"/>
      <c r="S153" s="263"/>
      <c r="T153" s="263"/>
      <c r="U153" s="263"/>
      <c r="V153" s="263"/>
      <c r="W153" s="263"/>
      <c r="X153" s="263"/>
      <c r="Y153" s="263"/>
      <c r="Z153" s="263"/>
    </row>
    <row r="154" spans="1:26" ht="12.75" customHeight="1" x14ac:dyDescent="0.2">
      <c r="A154" s="263"/>
      <c r="B154" s="263"/>
      <c r="C154" s="263"/>
      <c r="D154" s="263"/>
      <c r="E154" s="263"/>
      <c r="F154" s="263"/>
      <c r="G154" s="263"/>
      <c r="H154" s="263"/>
      <c r="I154" s="263"/>
      <c r="J154" s="263"/>
      <c r="K154" s="263"/>
      <c r="L154" s="263"/>
      <c r="M154" s="263"/>
      <c r="N154" s="263"/>
      <c r="O154" s="263"/>
      <c r="P154" s="263"/>
      <c r="Q154" s="263"/>
      <c r="R154" s="263"/>
      <c r="S154" s="263"/>
      <c r="T154" s="263"/>
      <c r="U154" s="263"/>
      <c r="V154" s="263"/>
      <c r="W154" s="263"/>
      <c r="X154" s="263"/>
      <c r="Y154" s="263"/>
      <c r="Z154" s="263"/>
    </row>
    <row r="155" spans="1:26" ht="12.75" customHeight="1" x14ac:dyDescent="0.2">
      <c r="A155" s="263"/>
      <c r="B155" s="263"/>
      <c r="C155" s="263"/>
      <c r="D155" s="263"/>
      <c r="E155" s="263"/>
      <c r="F155" s="263"/>
      <c r="G155" s="263"/>
      <c r="H155" s="263"/>
      <c r="I155" s="263"/>
      <c r="J155" s="263"/>
      <c r="K155" s="263"/>
      <c r="L155" s="263"/>
      <c r="M155" s="263"/>
      <c r="N155" s="263"/>
      <c r="O155" s="263"/>
      <c r="P155" s="263"/>
      <c r="Q155" s="263"/>
      <c r="R155" s="263"/>
      <c r="S155" s="263"/>
      <c r="T155" s="263"/>
      <c r="U155" s="263"/>
      <c r="V155" s="263"/>
      <c r="W155" s="263"/>
      <c r="X155" s="263"/>
      <c r="Y155" s="263"/>
      <c r="Z155" s="263"/>
    </row>
    <row r="156" spans="1:26" ht="12.75" customHeight="1" x14ac:dyDescent="0.2">
      <c r="A156" s="263"/>
      <c r="B156" s="263"/>
      <c r="C156" s="263"/>
      <c r="D156" s="263"/>
      <c r="E156" s="263"/>
      <c r="F156" s="263"/>
      <c r="G156" s="263"/>
      <c r="H156" s="263"/>
      <c r="I156" s="263"/>
      <c r="J156" s="263"/>
      <c r="K156" s="263"/>
      <c r="L156" s="263"/>
      <c r="M156" s="263"/>
      <c r="N156" s="263"/>
      <c r="O156" s="263"/>
      <c r="P156" s="263"/>
      <c r="Q156" s="263"/>
      <c r="R156" s="263"/>
      <c r="S156" s="263"/>
      <c r="T156" s="263"/>
      <c r="U156" s="263"/>
      <c r="V156" s="263"/>
      <c r="W156" s="263"/>
      <c r="X156" s="263"/>
      <c r="Y156" s="263"/>
      <c r="Z156" s="263"/>
    </row>
    <row r="157" spans="1:26" ht="12.75" customHeight="1" x14ac:dyDescent="0.2">
      <c r="A157" s="263"/>
      <c r="B157" s="263"/>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3"/>
      <c r="Z157" s="263"/>
    </row>
    <row r="158" spans="1:26" ht="12.75" customHeight="1" x14ac:dyDescent="0.2">
      <c r="A158" s="263"/>
      <c r="B158" s="263"/>
      <c r="C158" s="263"/>
      <c r="D158" s="263"/>
      <c r="E158" s="263"/>
      <c r="F158" s="263"/>
      <c r="G158" s="263"/>
      <c r="H158" s="263"/>
      <c r="I158" s="263"/>
      <c r="J158" s="263"/>
      <c r="K158" s="263"/>
      <c r="L158" s="263"/>
      <c r="M158" s="263"/>
      <c r="N158" s="263"/>
      <c r="O158" s="263"/>
      <c r="P158" s="263"/>
      <c r="Q158" s="263"/>
      <c r="R158" s="263"/>
      <c r="S158" s="263"/>
      <c r="T158" s="263"/>
      <c r="U158" s="263"/>
      <c r="V158" s="263"/>
      <c r="W158" s="263"/>
      <c r="X158" s="263"/>
      <c r="Y158" s="263"/>
      <c r="Z158" s="263"/>
    </row>
    <row r="159" spans="1:26" ht="12.75" customHeight="1" x14ac:dyDescent="0.2">
      <c r="A159" s="263"/>
      <c r="B159" s="263"/>
      <c r="C159" s="263"/>
      <c r="D159" s="263"/>
      <c r="E159" s="263"/>
      <c r="F159" s="263"/>
      <c r="G159" s="263"/>
      <c r="H159" s="263"/>
      <c r="I159" s="263"/>
      <c r="J159" s="263"/>
      <c r="K159" s="263"/>
      <c r="L159" s="263"/>
      <c r="M159" s="263"/>
      <c r="N159" s="263"/>
      <c r="O159" s="263"/>
      <c r="P159" s="263"/>
      <c r="Q159" s="263"/>
      <c r="R159" s="263"/>
      <c r="S159" s="263"/>
      <c r="T159" s="263"/>
      <c r="U159" s="263"/>
      <c r="V159" s="263"/>
      <c r="W159" s="263"/>
      <c r="X159" s="263"/>
      <c r="Y159" s="263"/>
      <c r="Z159" s="263"/>
    </row>
    <row r="160" spans="1:26" ht="12.75" customHeight="1" x14ac:dyDescent="0.2">
      <c r="A160" s="263"/>
      <c r="B160" s="263"/>
      <c r="C160" s="263"/>
      <c r="D160" s="263"/>
      <c r="E160" s="263"/>
      <c r="F160" s="263"/>
      <c r="G160" s="263"/>
      <c r="H160" s="263"/>
      <c r="I160" s="263"/>
      <c r="J160" s="263"/>
      <c r="K160" s="263"/>
      <c r="L160" s="263"/>
      <c r="M160" s="263"/>
      <c r="N160" s="263"/>
      <c r="O160" s="263"/>
      <c r="P160" s="263"/>
      <c r="Q160" s="263"/>
      <c r="R160" s="263"/>
      <c r="S160" s="263"/>
      <c r="T160" s="263"/>
      <c r="U160" s="263"/>
      <c r="V160" s="263"/>
      <c r="W160" s="263"/>
      <c r="X160" s="263"/>
      <c r="Y160" s="263"/>
      <c r="Z160" s="263"/>
    </row>
    <row r="161" spans="1:26" ht="12.75" customHeight="1" x14ac:dyDescent="0.2">
      <c r="A161" s="263"/>
      <c r="B161" s="263"/>
      <c r="C161" s="263"/>
      <c r="D161" s="263"/>
      <c r="E161" s="263"/>
      <c r="F161" s="263"/>
      <c r="G161" s="263"/>
      <c r="H161" s="263"/>
      <c r="I161" s="263"/>
      <c r="J161" s="263"/>
      <c r="K161" s="263"/>
      <c r="L161" s="263"/>
      <c r="M161" s="263"/>
      <c r="N161" s="263"/>
      <c r="O161" s="263"/>
      <c r="P161" s="263"/>
      <c r="Q161" s="263"/>
      <c r="R161" s="263"/>
      <c r="S161" s="263"/>
      <c r="T161" s="263"/>
      <c r="U161" s="263"/>
      <c r="V161" s="263"/>
      <c r="W161" s="263"/>
      <c r="X161" s="263"/>
      <c r="Y161" s="263"/>
      <c r="Z161" s="263"/>
    </row>
    <row r="162" spans="1:26" ht="12.75" customHeight="1" x14ac:dyDescent="0.2">
      <c r="A162" s="263"/>
      <c r="B162" s="263"/>
      <c r="C162" s="263"/>
      <c r="D162" s="263"/>
      <c r="E162" s="263"/>
      <c r="F162" s="263"/>
      <c r="G162" s="263"/>
      <c r="H162" s="263"/>
      <c r="I162" s="263"/>
      <c r="J162" s="263"/>
      <c r="K162" s="263"/>
      <c r="L162" s="263"/>
      <c r="M162" s="263"/>
      <c r="N162" s="263"/>
      <c r="O162" s="263"/>
      <c r="P162" s="263"/>
      <c r="Q162" s="263"/>
      <c r="R162" s="263"/>
      <c r="S162" s="263"/>
      <c r="T162" s="263"/>
      <c r="U162" s="263"/>
      <c r="V162" s="263"/>
      <c r="W162" s="263"/>
      <c r="X162" s="263"/>
      <c r="Y162" s="263"/>
      <c r="Z162" s="263"/>
    </row>
    <row r="163" spans="1:26" ht="12.75" customHeight="1" x14ac:dyDescent="0.2">
      <c r="A163" s="263"/>
      <c r="B163" s="263"/>
      <c r="C163" s="263"/>
      <c r="D163" s="263"/>
      <c r="E163" s="263"/>
      <c r="F163" s="263"/>
      <c r="G163" s="263"/>
      <c r="H163" s="263"/>
      <c r="I163" s="263"/>
      <c r="J163" s="263"/>
      <c r="K163" s="263"/>
      <c r="L163" s="263"/>
      <c r="M163" s="263"/>
      <c r="N163" s="263"/>
      <c r="O163" s="263"/>
      <c r="P163" s="263"/>
      <c r="Q163" s="263"/>
      <c r="R163" s="263"/>
      <c r="S163" s="263"/>
      <c r="T163" s="263"/>
      <c r="U163" s="263"/>
      <c r="V163" s="263"/>
      <c r="W163" s="263"/>
      <c r="X163" s="263"/>
      <c r="Y163" s="263"/>
      <c r="Z163" s="263"/>
    </row>
    <row r="164" spans="1:26" ht="12.75" customHeight="1" x14ac:dyDescent="0.2">
      <c r="A164" s="263"/>
      <c r="B164" s="263"/>
      <c r="C164" s="263"/>
      <c r="D164" s="263"/>
      <c r="E164" s="263"/>
      <c r="F164" s="263"/>
      <c r="G164" s="263"/>
      <c r="H164" s="263"/>
      <c r="I164" s="263"/>
      <c r="J164" s="263"/>
      <c r="K164" s="263"/>
      <c r="L164" s="263"/>
      <c r="M164" s="263"/>
      <c r="N164" s="263"/>
      <c r="O164" s="263"/>
      <c r="P164" s="263"/>
      <c r="Q164" s="263"/>
      <c r="R164" s="263"/>
      <c r="S164" s="263"/>
      <c r="T164" s="263"/>
      <c r="U164" s="263"/>
      <c r="V164" s="263"/>
      <c r="W164" s="263"/>
      <c r="X164" s="263"/>
      <c r="Y164" s="263"/>
      <c r="Z164" s="263"/>
    </row>
    <row r="165" spans="1:26" ht="12.75" customHeight="1" x14ac:dyDescent="0.2">
      <c r="A165" s="263"/>
      <c r="B165" s="263"/>
      <c r="C165" s="263"/>
      <c r="D165" s="263"/>
      <c r="E165" s="263"/>
      <c r="F165" s="263"/>
      <c r="G165" s="263"/>
      <c r="H165" s="263"/>
      <c r="I165" s="263"/>
      <c r="J165" s="263"/>
      <c r="K165" s="263"/>
      <c r="L165" s="263"/>
      <c r="M165" s="263"/>
      <c r="N165" s="263"/>
      <c r="O165" s="263"/>
      <c r="P165" s="263"/>
      <c r="Q165" s="263"/>
      <c r="R165" s="263"/>
      <c r="S165" s="263"/>
      <c r="T165" s="263"/>
      <c r="U165" s="263"/>
      <c r="V165" s="263"/>
      <c r="W165" s="263"/>
      <c r="X165" s="263"/>
      <c r="Y165" s="263"/>
      <c r="Z165" s="263"/>
    </row>
    <row r="166" spans="1:26" ht="12.75" customHeight="1" x14ac:dyDescent="0.2">
      <c r="A166" s="263"/>
      <c r="B166" s="263"/>
      <c r="C166" s="263"/>
      <c r="D166" s="263"/>
      <c r="E166" s="263"/>
      <c r="F166" s="263"/>
      <c r="G166" s="263"/>
      <c r="H166" s="263"/>
      <c r="I166" s="263"/>
      <c r="J166" s="263"/>
      <c r="K166" s="263"/>
      <c r="L166" s="263"/>
      <c r="M166" s="263"/>
      <c r="N166" s="263"/>
      <c r="O166" s="263"/>
      <c r="P166" s="263"/>
      <c r="Q166" s="263"/>
      <c r="R166" s="263"/>
      <c r="S166" s="263"/>
      <c r="T166" s="263"/>
      <c r="U166" s="263"/>
      <c r="V166" s="263"/>
      <c r="W166" s="263"/>
      <c r="X166" s="263"/>
      <c r="Y166" s="263"/>
      <c r="Z166" s="263"/>
    </row>
    <row r="167" spans="1:26" ht="12.75" customHeight="1" x14ac:dyDescent="0.2">
      <c r="A167" s="263"/>
      <c r="B167" s="263"/>
      <c r="C167" s="263"/>
      <c r="D167" s="263"/>
      <c r="E167" s="263"/>
      <c r="F167" s="263"/>
      <c r="G167" s="263"/>
      <c r="H167" s="263"/>
      <c r="I167" s="263"/>
      <c r="J167" s="263"/>
      <c r="K167" s="263"/>
      <c r="L167" s="263"/>
      <c r="M167" s="263"/>
      <c r="N167" s="263"/>
      <c r="O167" s="263"/>
      <c r="P167" s="263"/>
      <c r="Q167" s="263"/>
      <c r="R167" s="263"/>
      <c r="S167" s="263"/>
      <c r="T167" s="263"/>
      <c r="U167" s="263"/>
      <c r="V167" s="263"/>
      <c r="W167" s="263"/>
      <c r="X167" s="263"/>
      <c r="Y167" s="263"/>
      <c r="Z167" s="263"/>
    </row>
    <row r="168" spans="1:26" ht="12.75" customHeight="1" x14ac:dyDescent="0.2">
      <c r="A168" s="263"/>
      <c r="B168" s="263"/>
      <c r="C168" s="263"/>
      <c r="D168" s="263"/>
      <c r="E168" s="263"/>
      <c r="F168" s="263"/>
      <c r="G168" s="263"/>
      <c r="H168" s="263"/>
      <c r="I168" s="263"/>
      <c r="J168" s="263"/>
      <c r="K168" s="263"/>
      <c r="L168" s="263"/>
      <c r="M168" s="263"/>
      <c r="N168" s="263"/>
      <c r="O168" s="263"/>
      <c r="P168" s="263"/>
      <c r="Q168" s="263"/>
      <c r="R168" s="263"/>
      <c r="S168" s="263"/>
      <c r="T168" s="263"/>
      <c r="U168" s="263"/>
      <c r="V168" s="263"/>
      <c r="W168" s="263"/>
      <c r="X168" s="263"/>
      <c r="Y168" s="263"/>
      <c r="Z168" s="263"/>
    </row>
    <row r="169" spans="1:26" ht="12.75" customHeight="1" x14ac:dyDescent="0.2">
      <c r="A169" s="263"/>
      <c r="B169" s="263"/>
      <c r="C169" s="263"/>
      <c r="D169" s="263"/>
      <c r="E169" s="263"/>
      <c r="F169" s="263"/>
      <c r="G169" s="263"/>
      <c r="H169" s="263"/>
      <c r="I169" s="263"/>
      <c r="J169" s="263"/>
      <c r="K169" s="263"/>
      <c r="L169" s="263"/>
      <c r="M169" s="263"/>
      <c r="N169" s="263"/>
      <c r="O169" s="263"/>
      <c r="P169" s="263"/>
      <c r="Q169" s="263"/>
      <c r="R169" s="263"/>
      <c r="S169" s="263"/>
      <c r="T169" s="263"/>
      <c r="U169" s="263"/>
      <c r="V169" s="263"/>
      <c r="W169" s="263"/>
      <c r="X169" s="263"/>
      <c r="Y169" s="263"/>
      <c r="Z169" s="263"/>
    </row>
    <row r="170" spans="1:26" ht="12.75" customHeight="1" x14ac:dyDescent="0.2">
      <c r="A170" s="263"/>
      <c r="B170" s="263"/>
      <c r="C170" s="263"/>
      <c r="D170" s="263"/>
      <c r="E170" s="263"/>
      <c r="F170" s="263"/>
      <c r="G170" s="263"/>
      <c r="H170" s="263"/>
      <c r="I170" s="263"/>
      <c r="J170" s="263"/>
      <c r="K170" s="263"/>
      <c r="L170" s="263"/>
      <c r="M170" s="263"/>
      <c r="N170" s="263"/>
      <c r="O170" s="263"/>
      <c r="P170" s="263"/>
      <c r="Q170" s="263"/>
      <c r="R170" s="263"/>
      <c r="S170" s="263"/>
      <c r="T170" s="263"/>
      <c r="U170" s="263"/>
      <c r="V170" s="263"/>
      <c r="W170" s="263"/>
      <c r="X170" s="263"/>
      <c r="Y170" s="263"/>
      <c r="Z170" s="263"/>
    </row>
    <row r="171" spans="1:26" ht="12.75" customHeight="1" x14ac:dyDescent="0.2">
      <c r="A171" s="263"/>
      <c r="B171" s="263"/>
      <c r="C171" s="263"/>
      <c r="D171" s="263"/>
      <c r="E171" s="263"/>
      <c r="F171" s="263"/>
      <c r="G171" s="263"/>
      <c r="H171" s="263"/>
      <c r="I171" s="263"/>
      <c r="J171" s="263"/>
      <c r="K171" s="263"/>
      <c r="L171" s="263"/>
      <c r="M171" s="263"/>
      <c r="N171" s="263"/>
      <c r="O171" s="263"/>
      <c r="P171" s="263"/>
      <c r="Q171" s="263"/>
      <c r="R171" s="263"/>
      <c r="S171" s="263"/>
      <c r="T171" s="263"/>
      <c r="U171" s="263"/>
      <c r="V171" s="263"/>
      <c r="W171" s="263"/>
      <c r="X171" s="263"/>
      <c r="Y171" s="263"/>
      <c r="Z171" s="263"/>
    </row>
    <row r="172" spans="1:26" ht="12.75" customHeight="1" x14ac:dyDescent="0.2">
      <c r="A172" s="263"/>
      <c r="B172" s="263"/>
      <c r="C172" s="263"/>
      <c r="D172" s="263"/>
      <c r="E172" s="263"/>
      <c r="F172" s="263"/>
      <c r="G172" s="263"/>
      <c r="H172" s="263"/>
      <c r="I172" s="263"/>
      <c r="J172" s="263"/>
      <c r="K172" s="263"/>
      <c r="L172" s="263"/>
      <c r="M172" s="263"/>
      <c r="N172" s="263"/>
      <c r="O172" s="263"/>
      <c r="P172" s="263"/>
      <c r="Q172" s="263"/>
      <c r="R172" s="263"/>
      <c r="S172" s="263"/>
      <c r="T172" s="263"/>
      <c r="U172" s="263"/>
      <c r="V172" s="263"/>
      <c r="W172" s="263"/>
      <c r="X172" s="263"/>
      <c r="Y172" s="263"/>
      <c r="Z172" s="263"/>
    </row>
    <row r="173" spans="1:26" ht="12.75" customHeight="1" x14ac:dyDescent="0.2">
      <c r="A173" s="263"/>
      <c r="B173" s="263"/>
      <c r="C173" s="263"/>
      <c r="D173" s="263"/>
      <c r="E173" s="263"/>
      <c r="F173" s="263"/>
      <c r="G173" s="263"/>
      <c r="H173" s="263"/>
      <c r="I173" s="263"/>
      <c r="J173" s="263"/>
      <c r="K173" s="263"/>
      <c r="L173" s="263"/>
      <c r="M173" s="263"/>
      <c r="N173" s="263"/>
      <c r="O173" s="263"/>
      <c r="P173" s="263"/>
      <c r="Q173" s="263"/>
      <c r="R173" s="263"/>
      <c r="S173" s="263"/>
      <c r="T173" s="263"/>
      <c r="U173" s="263"/>
      <c r="V173" s="263"/>
      <c r="W173" s="263"/>
      <c r="X173" s="263"/>
      <c r="Y173" s="263"/>
      <c r="Z173" s="263"/>
    </row>
    <row r="174" spans="1:26" ht="12.75" customHeight="1" x14ac:dyDescent="0.2">
      <c r="A174" s="263"/>
      <c r="B174" s="263"/>
      <c r="C174" s="263"/>
      <c r="D174" s="263"/>
      <c r="E174" s="263"/>
      <c r="F174" s="263"/>
      <c r="G174" s="263"/>
      <c r="H174" s="263"/>
      <c r="I174" s="263"/>
      <c r="J174" s="263"/>
      <c r="K174" s="263"/>
      <c r="L174" s="263"/>
      <c r="M174" s="263"/>
      <c r="N174" s="263"/>
      <c r="O174" s="263"/>
      <c r="P174" s="263"/>
      <c r="Q174" s="263"/>
      <c r="R174" s="263"/>
      <c r="S174" s="263"/>
      <c r="T174" s="263"/>
      <c r="U174" s="263"/>
      <c r="V174" s="263"/>
      <c r="W174" s="263"/>
      <c r="X174" s="263"/>
      <c r="Y174" s="263"/>
      <c r="Z174" s="263"/>
    </row>
    <row r="175" spans="1:26" ht="12.75" customHeight="1" x14ac:dyDescent="0.2">
      <c r="A175" s="263"/>
      <c r="B175" s="263"/>
      <c r="C175" s="263"/>
      <c r="D175" s="263"/>
      <c r="E175" s="263"/>
      <c r="F175" s="263"/>
      <c r="G175" s="263"/>
      <c r="H175" s="263"/>
      <c r="I175" s="263"/>
      <c r="J175" s="263"/>
      <c r="K175" s="263"/>
      <c r="L175" s="263"/>
      <c r="M175" s="263"/>
      <c r="N175" s="263"/>
      <c r="O175" s="263"/>
      <c r="P175" s="263"/>
      <c r="Q175" s="263"/>
      <c r="R175" s="263"/>
      <c r="S175" s="263"/>
      <c r="T175" s="263"/>
      <c r="U175" s="263"/>
      <c r="V175" s="263"/>
      <c r="W175" s="263"/>
      <c r="X175" s="263"/>
      <c r="Y175" s="263"/>
      <c r="Z175" s="263"/>
    </row>
    <row r="176" spans="1:26" ht="12.75" customHeight="1" x14ac:dyDescent="0.2">
      <c r="A176" s="263"/>
      <c r="B176" s="263"/>
      <c r="C176" s="263"/>
      <c r="D176" s="263"/>
      <c r="E176" s="263"/>
      <c r="F176" s="263"/>
      <c r="G176" s="263"/>
      <c r="H176" s="263"/>
      <c r="I176" s="263"/>
      <c r="J176" s="263"/>
      <c r="K176" s="263"/>
      <c r="L176" s="263"/>
      <c r="M176" s="263"/>
      <c r="N176" s="263"/>
      <c r="O176" s="263"/>
      <c r="P176" s="263"/>
      <c r="Q176" s="263"/>
      <c r="R176" s="263"/>
      <c r="S176" s="263"/>
      <c r="T176" s="263"/>
      <c r="U176" s="263"/>
      <c r="V176" s="263"/>
      <c r="W176" s="263"/>
      <c r="X176" s="263"/>
      <c r="Y176" s="263"/>
      <c r="Z176" s="263"/>
    </row>
    <row r="177" spans="1:26" ht="12.75" customHeight="1" x14ac:dyDescent="0.2">
      <c r="A177" s="263"/>
      <c r="B177" s="263"/>
      <c r="C177" s="263"/>
      <c r="D177" s="263"/>
      <c r="E177" s="263"/>
      <c r="F177" s="263"/>
      <c r="G177" s="263"/>
      <c r="H177" s="263"/>
      <c r="I177" s="263"/>
      <c r="J177" s="263"/>
      <c r="K177" s="263"/>
      <c r="L177" s="263"/>
      <c r="M177" s="263"/>
      <c r="N177" s="263"/>
      <c r="O177" s="263"/>
      <c r="P177" s="263"/>
      <c r="Q177" s="263"/>
      <c r="R177" s="263"/>
      <c r="S177" s="263"/>
      <c r="T177" s="263"/>
      <c r="U177" s="263"/>
      <c r="V177" s="263"/>
      <c r="W177" s="263"/>
      <c r="X177" s="263"/>
      <c r="Y177" s="263"/>
      <c r="Z177" s="263"/>
    </row>
    <row r="178" spans="1:26" ht="12.75" customHeight="1" x14ac:dyDescent="0.2">
      <c r="A178" s="263"/>
      <c r="B178" s="263"/>
      <c r="C178" s="263"/>
      <c r="D178" s="263"/>
      <c r="E178" s="263"/>
      <c r="F178" s="263"/>
      <c r="G178" s="263"/>
      <c r="H178" s="263"/>
      <c r="I178" s="263"/>
      <c r="J178" s="263"/>
      <c r="K178" s="263"/>
      <c r="L178" s="263"/>
      <c r="M178" s="263"/>
      <c r="N178" s="263"/>
      <c r="O178" s="263"/>
      <c r="P178" s="263"/>
      <c r="Q178" s="263"/>
      <c r="R178" s="263"/>
      <c r="S178" s="263"/>
      <c r="T178" s="263"/>
      <c r="U178" s="263"/>
      <c r="V178" s="263"/>
      <c r="W178" s="263"/>
      <c r="X178" s="263"/>
      <c r="Y178" s="263"/>
      <c r="Z178" s="263"/>
    </row>
    <row r="179" spans="1:26" ht="12.75" customHeight="1" x14ac:dyDescent="0.2">
      <c r="A179" s="263"/>
      <c r="B179" s="263"/>
      <c r="C179" s="263"/>
      <c r="D179" s="263"/>
      <c r="E179" s="263"/>
      <c r="F179" s="263"/>
      <c r="G179" s="263"/>
      <c r="H179" s="263"/>
      <c r="I179" s="263"/>
      <c r="J179" s="263"/>
      <c r="K179" s="263"/>
      <c r="L179" s="263"/>
      <c r="M179" s="263"/>
      <c r="N179" s="263"/>
      <c r="O179" s="263"/>
      <c r="P179" s="263"/>
      <c r="Q179" s="263"/>
      <c r="R179" s="263"/>
      <c r="S179" s="263"/>
      <c r="T179" s="263"/>
      <c r="U179" s="263"/>
      <c r="V179" s="263"/>
      <c r="W179" s="263"/>
      <c r="X179" s="263"/>
      <c r="Y179" s="263"/>
      <c r="Z179" s="263"/>
    </row>
    <row r="180" spans="1:26" ht="12.75" customHeight="1" x14ac:dyDescent="0.2">
      <c r="A180" s="263"/>
      <c r="B180" s="263"/>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row>
    <row r="181" spans="1:26" ht="12.75" customHeight="1" x14ac:dyDescent="0.2">
      <c r="A181" s="263"/>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row>
    <row r="182" spans="1:26" ht="12.75" customHeight="1" x14ac:dyDescent="0.2">
      <c r="A182" s="263"/>
      <c r="B182" s="263"/>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row>
    <row r="183" spans="1:26" ht="12.75" customHeight="1" x14ac:dyDescent="0.2">
      <c r="A183" s="263"/>
      <c r="B183" s="263"/>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row>
    <row r="184" spans="1:26" ht="12.75" customHeight="1" x14ac:dyDescent="0.2">
      <c r="A184" s="263"/>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row>
    <row r="185" spans="1:26" ht="12.75" customHeight="1" x14ac:dyDescent="0.2">
      <c r="A185" s="263"/>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row>
    <row r="186" spans="1:26" ht="12.75" customHeight="1" x14ac:dyDescent="0.2">
      <c r="A186" s="263"/>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row>
    <row r="187" spans="1:26" ht="12.75" customHeight="1" x14ac:dyDescent="0.2">
      <c r="A187" s="263"/>
      <c r="B187" s="263"/>
      <c r="C187" s="263"/>
      <c r="D187" s="263"/>
      <c r="E187" s="263"/>
      <c r="F187" s="263"/>
      <c r="G187" s="263"/>
      <c r="H187" s="263"/>
      <c r="I187" s="263"/>
      <c r="J187" s="263"/>
      <c r="K187" s="263"/>
      <c r="L187" s="263"/>
      <c r="M187" s="263"/>
      <c r="N187" s="263"/>
      <c r="O187" s="263"/>
      <c r="P187" s="263"/>
      <c r="Q187" s="263"/>
      <c r="R187" s="263"/>
      <c r="S187" s="263"/>
      <c r="T187" s="263"/>
      <c r="U187" s="263"/>
      <c r="V187" s="263"/>
      <c r="W187" s="263"/>
      <c r="X187" s="263"/>
      <c r="Y187" s="263"/>
      <c r="Z187" s="263"/>
    </row>
    <row r="188" spans="1:26" ht="12.75" customHeight="1" x14ac:dyDescent="0.2">
      <c r="A188" s="263"/>
      <c r="B188" s="263"/>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row>
    <row r="189" spans="1:26" ht="12.75" customHeight="1" x14ac:dyDescent="0.2">
      <c r="A189" s="263"/>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row>
    <row r="190" spans="1:26" ht="12.75" customHeight="1" x14ac:dyDescent="0.2">
      <c r="A190" s="263"/>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row>
    <row r="191" spans="1:26" ht="12.75" customHeight="1" x14ac:dyDescent="0.2">
      <c r="A191" s="263"/>
      <c r="B191" s="263"/>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row>
    <row r="192" spans="1:26" ht="12.75" customHeight="1" x14ac:dyDescent="0.2">
      <c r="A192" s="263"/>
      <c r="B192" s="263"/>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row>
    <row r="193" spans="1:26" ht="12.75" customHeight="1" x14ac:dyDescent="0.2">
      <c r="A193" s="263"/>
      <c r="B193" s="263"/>
      <c r="C193" s="263"/>
      <c r="D193" s="263"/>
      <c r="E193" s="263"/>
      <c r="F193" s="263"/>
      <c r="G193" s="263"/>
      <c r="H193" s="263"/>
      <c r="I193" s="263"/>
      <c r="J193" s="263"/>
      <c r="K193" s="263"/>
      <c r="L193" s="263"/>
      <c r="M193" s="263"/>
      <c r="N193" s="263"/>
      <c r="O193" s="263"/>
      <c r="P193" s="263"/>
      <c r="Q193" s="263"/>
      <c r="R193" s="263"/>
      <c r="S193" s="263"/>
      <c r="T193" s="263"/>
      <c r="U193" s="263"/>
      <c r="V193" s="263"/>
      <c r="W193" s="263"/>
      <c r="X193" s="263"/>
      <c r="Y193" s="263"/>
      <c r="Z193" s="263"/>
    </row>
    <row r="194" spans="1:26" ht="12.75" customHeight="1" x14ac:dyDescent="0.2">
      <c r="A194" s="263"/>
      <c r="B194" s="263"/>
      <c r="C194" s="263"/>
      <c r="D194" s="263"/>
      <c r="E194" s="263"/>
      <c r="F194" s="263"/>
      <c r="G194" s="263"/>
      <c r="H194" s="263"/>
      <c r="I194" s="263"/>
      <c r="J194" s="263"/>
      <c r="K194" s="263"/>
      <c r="L194" s="263"/>
      <c r="M194" s="263"/>
      <c r="N194" s="263"/>
      <c r="O194" s="263"/>
      <c r="P194" s="263"/>
      <c r="Q194" s="263"/>
      <c r="R194" s="263"/>
      <c r="S194" s="263"/>
      <c r="T194" s="263"/>
      <c r="U194" s="263"/>
      <c r="V194" s="263"/>
      <c r="W194" s="263"/>
      <c r="X194" s="263"/>
      <c r="Y194" s="263"/>
      <c r="Z194" s="263"/>
    </row>
    <row r="195" spans="1:26" ht="12.75" customHeight="1" x14ac:dyDescent="0.2">
      <c r="A195" s="263"/>
      <c r="B195" s="263"/>
      <c r="C195" s="263"/>
      <c r="D195" s="263"/>
      <c r="E195" s="263"/>
      <c r="F195" s="263"/>
      <c r="G195" s="263"/>
      <c r="H195" s="263"/>
      <c r="I195" s="263"/>
      <c r="J195" s="263"/>
      <c r="K195" s="263"/>
      <c r="L195" s="263"/>
      <c r="M195" s="263"/>
      <c r="N195" s="263"/>
      <c r="O195" s="263"/>
      <c r="P195" s="263"/>
      <c r="Q195" s="263"/>
      <c r="R195" s="263"/>
      <c r="S195" s="263"/>
      <c r="T195" s="263"/>
      <c r="U195" s="263"/>
      <c r="V195" s="263"/>
      <c r="W195" s="263"/>
      <c r="X195" s="263"/>
      <c r="Y195" s="263"/>
      <c r="Z195" s="263"/>
    </row>
    <row r="196" spans="1:26" ht="12.75" customHeight="1" x14ac:dyDescent="0.2">
      <c r="A196" s="263"/>
      <c r="B196" s="263"/>
      <c r="C196" s="263"/>
      <c r="D196" s="263"/>
      <c r="E196" s="263"/>
      <c r="F196" s="263"/>
      <c r="G196" s="263"/>
      <c r="H196" s="263"/>
      <c r="I196" s="263"/>
      <c r="J196" s="263"/>
      <c r="K196" s="263"/>
      <c r="L196" s="263"/>
      <c r="M196" s="263"/>
      <c r="N196" s="263"/>
      <c r="O196" s="263"/>
      <c r="P196" s="263"/>
      <c r="Q196" s="263"/>
      <c r="R196" s="263"/>
      <c r="S196" s="263"/>
      <c r="T196" s="263"/>
      <c r="U196" s="263"/>
      <c r="V196" s="263"/>
      <c r="W196" s="263"/>
      <c r="X196" s="263"/>
      <c r="Y196" s="263"/>
      <c r="Z196" s="263"/>
    </row>
    <row r="197" spans="1:26" ht="12.75" customHeight="1" x14ac:dyDescent="0.2">
      <c r="A197" s="263"/>
      <c r="B197" s="263"/>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row>
    <row r="198" spans="1:26" ht="12.75" customHeight="1" x14ac:dyDescent="0.2">
      <c r="A198" s="263"/>
      <c r="B198" s="263"/>
      <c r="C198" s="263"/>
      <c r="D198" s="263"/>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row>
    <row r="199" spans="1:26" ht="12.75" customHeight="1" x14ac:dyDescent="0.2">
      <c r="A199" s="263"/>
      <c r="B199" s="263"/>
      <c r="C199" s="263"/>
      <c r="D199" s="263"/>
      <c r="E199" s="263"/>
      <c r="F199" s="263"/>
      <c r="G199" s="263"/>
      <c r="H199" s="263"/>
      <c r="I199" s="263"/>
      <c r="J199" s="263"/>
      <c r="K199" s="263"/>
      <c r="L199" s="263"/>
      <c r="M199" s="263"/>
      <c r="N199" s="263"/>
      <c r="O199" s="263"/>
      <c r="P199" s="263"/>
      <c r="Q199" s="263"/>
      <c r="R199" s="263"/>
      <c r="S199" s="263"/>
      <c r="T199" s="263"/>
      <c r="U199" s="263"/>
      <c r="V199" s="263"/>
      <c r="W199" s="263"/>
      <c r="X199" s="263"/>
      <c r="Y199" s="263"/>
      <c r="Z199" s="263"/>
    </row>
    <row r="200" spans="1:26" ht="12.75" customHeight="1" x14ac:dyDescent="0.2">
      <c r="A200" s="263"/>
      <c r="B200" s="263"/>
      <c r="C200" s="263"/>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row>
    <row r="201" spans="1:26" ht="12.75" customHeight="1" x14ac:dyDescent="0.2">
      <c r="A201" s="263"/>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row>
    <row r="202" spans="1:26" ht="12.75" customHeight="1" x14ac:dyDescent="0.2">
      <c r="A202" s="263"/>
      <c r="B202" s="263"/>
      <c r="C202" s="263"/>
      <c r="D202" s="263"/>
      <c r="E202" s="263"/>
      <c r="F202" s="263"/>
      <c r="G202" s="263"/>
      <c r="H202" s="263"/>
      <c r="I202" s="263"/>
      <c r="J202" s="263"/>
      <c r="K202" s="263"/>
      <c r="L202" s="263"/>
      <c r="M202" s="263"/>
      <c r="N202" s="263"/>
      <c r="O202" s="263"/>
      <c r="P202" s="263"/>
      <c r="Q202" s="263"/>
      <c r="R202" s="263"/>
      <c r="S202" s="263"/>
      <c r="T202" s="263"/>
      <c r="U202" s="263"/>
      <c r="V202" s="263"/>
      <c r="W202" s="263"/>
      <c r="X202" s="263"/>
      <c r="Y202" s="263"/>
      <c r="Z202" s="263"/>
    </row>
    <row r="203" spans="1:26" ht="12.75" customHeight="1" x14ac:dyDescent="0.2">
      <c r="A203" s="263"/>
      <c r="B203" s="263"/>
      <c r="C203" s="263"/>
      <c r="D203" s="263"/>
      <c r="E203" s="263"/>
      <c r="F203" s="263"/>
      <c r="G203" s="263"/>
      <c r="H203" s="263"/>
      <c r="I203" s="263"/>
      <c r="J203" s="263"/>
      <c r="K203" s="263"/>
      <c r="L203" s="263"/>
      <c r="M203" s="263"/>
      <c r="N203" s="263"/>
      <c r="O203" s="263"/>
      <c r="P203" s="263"/>
      <c r="Q203" s="263"/>
      <c r="R203" s="263"/>
      <c r="S203" s="263"/>
      <c r="T203" s="263"/>
      <c r="U203" s="263"/>
      <c r="V203" s="263"/>
      <c r="W203" s="263"/>
      <c r="X203" s="263"/>
      <c r="Y203" s="263"/>
      <c r="Z203" s="263"/>
    </row>
    <row r="204" spans="1:26" ht="12.75" customHeight="1" x14ac:dyDescent="0.2">
      <c r="A204" s="263"/>
      <c r="B204" s="263"/>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row>
    <row r="205" spans="1:26" ht="12.75" customHeight="1" x14ac:dyDescent="0.2">
      <c r="A205" s="263"/>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row>
    <row r="206" spans="1:26" ht="12.75" customHeight="1" x14ac:dyDescent="0.2">
      <c r="A206" s="263"/>
      <c r="B206" s="263"/>
      <c r="C206" s="263"/>
      <c r="D206" s="263"/>
      <c r="E206" s="263"/>
      <c r="F206" s="263"/>
      <c r="G206" s="263"/>
      <c r="H206" s="263"/>
      <c r="I206" s="263"/>
      <c r="J206" s="263"/>
      <c r="K206" s="263"/>
      <c r="L206" s="263"/>
      <c r="M206" s="263"/>
      <c r="N206" s="263"/>
      <c r="O206" s="263"/>
      <c r="P206" s="263"/>
      <c r="Q206" s="263"/>
      <c r="R206" s="263"/>
      <c r="S206" s="263"/>
      <c r="T206" s="263"/>
      <c r="U206" s="263"/>
      <c r="V206" s="263"/>
      <c r="W206" s="263"/>
      <c r="X206" s="263"/>
      <c r="Y206" s="263"/>
      <c r="Z206" s="263"/>
    </row>
    <row r="207" spans="1:26" ht="12.75" customHeight="1" x14ac:dyDescent="0.2">
      <c r="A207" s="263"/>
      <c r="B207" s="263"/>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row>
    <row r="208" spans="1:26" ht="12.75" customHeight="1" x14ac:dyDescent="0.2">
      <c r="A208" s="263"/>
      <c r="B208" s="263"/>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row>
    <row r="209" spans="1:26" ht="12.75" customHeight="1" x14ac:dyDescent="0.2">
      <c r="A209" s="263"/>
      <c r="B209" s="263"/>
      <c r="C209" s="263"/>
      <c r="D209" s="263"/>
      <c r="E209" s="263"/>
      <c r="F209" s="263"/>
      <c r="G209" s="263"/>
      <c r="H209" s="263"/>
      <c r="I209" s="263"/>
      <c r="J209" s="263"/>
      <c r="K209" s="263"/>
      <c r="L209" s="263"/>
      <c r="M209" s="263"/>
      <c r="N209" s="263"/>
      <c r="O209" s="263"/>
      <c r="P209" s="263"/>
      <c r="Q209" s="263"/>
      <c r="R209" s="263"/>
      <c r="S209" s="263"/>
      <c r="T209" s="263"/>
      <c r="U209" s="263"/>
      <c r="V209" s="263"/>
      <c r="W209" s="263"/>
      <c r="X209" s="263"/>
      <c r="Y209" s="263"/>
      <c r="Z209" s="263"/>
    </row>
    <row r="210" spans="1:26" ht="12.75" customHeight="1" x14ac:dyDescent="0.2">
      <c r="A210" s="263"/>
      <c r="B210" s="263"/>
      <c r="C210" s="263"/>
      <c r="D210" s="263"/>
      <c r="E210" s="263"/>
      <c r="F210" s="263"/>
      <c r="G210" s="263"/>
      <c r="H210" s="263"/>
      <c r="I210" s="263"/>
      <c r="J210" s="263"/>
      <c r="K210" s="263"/>
      <c r="L210" s="263"/>
      <c r="M210" s="263"/>
      <c r="N210" s="263"/>
      <c r="O210" s="263"/>
      <c r="P210" s="263"/>
      <c r="Q210" s="263"/>
      <c r="R210" s="263"/>
      <c r="S210" s="263"/>
      <c r="T210" s="263"/>
      <c r="U210" s="263"/>
      <c r="V210" s="263"/>
      <c r="W210" s="263"/>
      <c r="X210" s="263"/>
      <c r="Y210" s="263"/>
      <c r="Z210" s="263"/>
    </row>
    <row r="211" spans="1:26" ht="12.75" customHeight="1" x14ac:dyDescent="0.2">
      <c r="A211" s="263"/>
      <c r="B211" s="263"/>
      <c r="C211" s="263"/>
      <c r="D211" s="263"/>
      <c r="E211" s="263"/>
      <c r="F211" s="263"/>
      <c r="G211" s="263"/>
      <c r="H211" s="263"/>
      <c r="I211" s="263"/>
      <c r="J211" s="263"/>
      <c r="K211" s="263"/>
      <c r="L211" s="263"/>
      <c r="M211" s="263"/>
      <c r="N211" s="263"/>
      <c r="O211" s="263"/>
      <c r="P211" s="263"/>
      <c r="Q211" s="263"/>
      <c r="R211" s="263"/>
      <c r="S211" s="263"/>
      <c r="T211" s="263"/>
      <c r="U211" s="263"/>
      <c r="V211" s="263"/>
      <c r="W211" s="263"/>
      <c r="X211" s="263"/>
      <c r="Y211" s="263"/>
      <c r="Z211" s="263"/>
    </row>
    <row r="212" spans="1:26" ht="12.75" customHeight="1" x14ac:dyDescent="0.2">
      <c r="A212" s="263"/>
      <c r="B212" s="263"/>
      <c r="C212" s="263"/>
      <c r="D212" s="263"/>
      <c r="E212" s="263"/>
      <c r="F212" s="263"/>
      <c r="G212" s="263"/>
      <c r="H212" s="263"/>
      <c r="I212" s="263"/>
      <c r="J212" s="263"/>
      <c r="K212" s="263"/>
      <c r="L212" s="263"/>
      <c r="M212" s="263"/>
      <c r="N212" s="263"/>
      <c r="O212" s="263"/>
      <c r="P212" s="263"/>
      <c r="Q212" s="263"/>
      <c r="R212" s="263"/>
      <c r="S212" s="263"/>
      <c r="T212" s="263"/>
      <c r="U212" s="263"/>
      <c r="V212" s="263"/>
      <c r="W212" s="263"/>
      <c r="X212" s="263"/>
      <c r="Y212" s="263"/>
      <c r="Z212" s="263"/>
    </row>
    <row r="213" spans="1:26" ht="12.75" customHeight="1" x14ac:dyDescent="0.2">
      <c r="A213" s="263"/>
      <c r="B213" s="263"/>
      <c r="C213" s="263"/>
      <c r="D213" s="263"/>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row>
    <row r="214" spans="1:26" ht="12.75" customHeight="1" x14ac:dyDescent="0.2">
      <c r="A214" s="263"/>
      <c r="B214" s="263"/>
      <c r="C214" s="263"/>
      <c r="D214" s="263"/>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row>
    <row r="215" spans="1:26" ht="12.75" customHeight="1" x14ac:dyDescent="0.2">
      <c r="A215" s="263"/>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row>
    <row r="216" spans="1:26" ht="12.75" customHeight="1" x14ac:dyDescent="0.2">
      <c r="A216" s="263"/>
      <c r="B216" s="263"/>
      <c r="C216" s="263"/>
      <c r="D216" s="263"/>
      <c r="E216" s="263"/>
      <c r="F216" s="263"/>
      <c r="G216" s="263"/>
      <c r="H216" s="263"/>
      <c r="I216" s="263"/>
      <c r="J216" s="263"/>
      <c r="K216" s="263"/>
      <c r="L216" s="263"/>
      <c r="M216" s="263"/>
      <c r="N216" s="263"/>
      <c r="O216" s="263"/>
      <c r="P216" s="263"/>
      <c r="Q216" s="263"/>
      <c r="R216" s="263"/>
      <c r="S216" s="263"/>
      <c r="T216" s="263"/>
      <c r="U216" s="263"/>
      <c r="V216" s="263"/>
      <c r="W216" s="263"/>
      <c r="X216" s="263"/>
      <c r="Y216" s="263"/>
      <c r="Z216" s="263"/>
    </row>
    <row r="217" spans="1:26" ht="12.75" customHeight="1" x14ac:dyDescent="0.2">
      <c r="A217" s="263"/>
      <c r="B217" s="263"/>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row>
    <row r="218" spans="1:26" ht="12.75" customHeight="1" x14ac:dyDescent="0.2">
      <c r="A218" s="263"/>
      <c r="B218" s="263"/>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row>
    <row r="219" spans="1:26" ht="12.75" customHeight="1" x14ac:dyDescent="0.2">
      <c r="A219" s="263"/>
      <c r="B219" s="263"/>
      <c r="C219" s="263"/>
      <c r="D219" s="263"/>
      <c r="E219" s="263"/>
      <c r="F219" s="263"/>
      <c r="G219" s="263"/>
      <c r="H219" s="263"/>
      <c r="I219" s="263"/>
      <c r="J219" s="263"/>
      <c r="K219" s="263"/>
      <c r="L219" s="263"/>
      <c r="M219" s="263"/>
      <c r="N219" s="263"/>
      <c r="O219" s="263"/>
      <c r="P219" s="263"/>
      <c r="Q219" s="263"/>
      <c r="R219" s="263"/>
      <c r="S219" s="263"/>
      <c r="T219" s="263"/>
      <c r="U219" s="263"/>
      <c r="V219" s="263"/>
      <c r="W219" s="263"/>
      <c r="X219" s="263"/>
      <c r="Y219" s="263"/>
      <c r="Z219" s="263"/>
    </row>
    <row r="220" spans="1:26" ht="12.75" customHeight="1" x14ac:dyDescent="0.2">
      <c r="A220" s="263"/>
      <c r="B220" s="263"/>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row>
    <row r="221" spans="1:26" ht="12.75" customHeight="1" x14ac:dyDescent="0.2">
      <c r="A221" s="263"/>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row>
    <row r="222" spans="1:26" ht="12.75" customHeight="1" x14ac:dyDescent="0.2">
      <c r="A222" s="263"/>
      <c r="B222" s="263"/>
      <c r="C222" s="263"/>
      <c r="D222" s="263"/>
      <c r="E222" s="263"/>
      <c r="F222" s="263"/>
      <c r="G222" s="263"/>
      <c r="H222" s="263"/>
      <c r="I222" s="263"/>
      <c r="J222" s="263"/>
      <c r="K222" s="263"/>
      <c r="L222" s="263"/>
      <c r="M222" s="263"/>
      <c r="N222" s="263"/>
      <c r="O222" s="263"/>
      <c r="P222" s="263"/>
      <c r="Q222" s="263"/>
      <c r="R222" s="263"/>
      <c r="S222" s="263"/>
      <c r="T222" s="263"/>
      <c r="U222" s="263"/>
      <c r="V222" s="263"/>
      <c r="W222" s="263"/>
      <c r="X222" s="263"/>
      <c r="Y222" s="263"/>
      <c r="Z222" s="263"/>
    </row>
    <row r="223" spans="1:26" ht="12.75" customHeight="1" x14ac:dyDescent="0.2">
      <c r="A223" s="263"/>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3"/>
      <c r="Z223" s="263"/>
    </row>
    <row r="224" spans="1:26" ht="12.75" customHeight="1" x14ac:dyDescent="0.2">
      <c r="A224" s="263"/>
      <c r="B224" s="263"/>
      <c r="C224" s="263"/>
      <c r="D224" s="263"/>
      <c r="E224" s="263"/>
      <c r="F224" s="263"/>
      <c r="G224" s="263"/>
      <c r="H224" s="263"/>
      <c r="I224" s="263"/>
      <c r="J224" s="263"/>
      <c r="K224" s="263"/>
      <c r="L224" s="263"/>
      <c r="M224" s="263"/>
      <c r="N224" s="263"/>
      <c r="O224" s="263"/>
      <c r="P224" s="263"/>
      <c r="Q224" s="263"/>
      <c r="R224" s="263"/>
      <c r="S224" s="263"/>
      <c r="T224" s="263"/>
      <c r="U224" s="263"/>
      <c r="V224" s="263"/>
      <c r="W224" s="263"/>
      <c r="X224" s="263"/>
      <c r="Y224" s="263"/>
      <c r="Z224" s="263"/>
    </row>
    <row r="225" spans="1:26" ht="12.75" customHeight="1" x14ac:dyDescent="0.2">
      <c r="A225" s="263"/>
      <c r="B225" s="263"/>
      <c r="C225" s="263"/>
      <c r="D225" s="263"/>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row>
    <row r="226" spans="1:26" ht="12.75" customHeight="1" x14ac:dyDescent="0.2">
      <c r="A226" s="263"/>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row>
    <row r="227" spans="1:26" ht="12.75" customHeight="1" x14ac:dyDescent="0.2">
      <c r="A227" s="263"/>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row>
    <row r="228" spans="1:26" ht="12.75" customHeight="1" x14ac:dyDescent="0.2">
      <c r="A228" s="263"/>
      <c r="B228" s="263"/>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row>
    <row r="229" spans="1:26" ht="12.75" customHeight="1" x14ac:dyDescent="0.2">
      <c r="A229" s="263"/>
      <c r="B229" s="263"/>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row>
    <row r="230" spans="1:26" ht="12.75" customHeight="1" x14ac:dyDescent="0.2">
      <c r="A230" s="263"/>
      <c r="B230" s="263"/>
      <c r="C230" s="263"/>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row>
    <row r="231" spans="1:26" ht="12.75" customHeight="1" x14ac:dyDescent="0.2">
      <c r="A231" s="263"/>
      <c r="B231" s="263"/>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row>
    <row r="232" spans="1:26" ht="12.75" customHeight="1" x14ac:dyDescent="0.2">
      <c r="A232" s="263"/>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row>
    <row r="233" spans="1:26" ht="12.75" customHeight="1" x14ac:dyDescent="0.2">
      <c r="A233" s="263"/>
      <c r="B233" s="263"/>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row>
    <row r="234" spans="1:26" ht="15.75" customHeight="1" x14ac:dyDescent="0.2"/>
    <row r="235" spans="1:26" ht="15.75" customHeight="1" x14ac:dyDescent="0.2"/>
    <row r="236" spans="1:26" ht="15.75" customHeight="1" x14ac:dyDescent="0.2"/>
    <row r="237" spans="1:26" ht="15.75" customHeight="1" x14ac:dyDescent="0.2"/>
    <row r="238" spans="1:26" ht="15.75" customHeight="1" x14ac:dyDescent="0.2"/>
    <row r="239" spans="1:26" ht="15.75" customHeight="1" x14ac:dyDescent="0.2"/>
    <row r="240" spans="1:26"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21" priority="1" operator="between">
      <formula>0.76</formula>
      <formula>1</formula>
    </cfRule>
  </conditionalFormatting>
  <conditionalFormatting sqref="G25 G27 G29 G31 G33">
    <cfRule type="cellIs" dxfId="20" priority="2" operator="between">
      <formula>0.51</formula>
      <formula>0.75</formula>
    </cfRule>
  </conditionalFormatting>
  <conditionalFormatting sqref="G25 G27 G29 G31 G33">
    <cfRule type="cellIs" dxfId="19" priority="3" operator="between">
      <formula>0.26</formula>
      <formula>0.5</formula>
    </cfRule>
  </conditionalFormatting>
  <conditionalFormatting sqref="M7">
    <cfRule type="cellIs" dxfId="18" priority="4" operator="between">
      <formula>0.76</formula>
      <formula>1</formula>
    </cfRule>
  </conditionalFormatting>
  <conditionalFormatting sqref="M7">
    <cfRule type="cellIs" dxfId="17" priority="5" operator="between">
      <formula>0.51</formula>
      <formula>0.75</formula>
    </cfRule>
  </conditionalFormatting>
  <conditionalFormatting sqref="M7">
    <cfRule type="cellIs" dxfId="16" priority="6" operator="between">
      <formula>0.26</formula>
      <formula>0.5</formula>
    </cfRule>
  </conditionalFormatting>
  <conditionalFormatting sqref="M7">
    <cfRule type="cellIs" dxfId="15" priority="7" operator="between">
      <formula>0</formula>
      <formula>0.25</formula>
    </cfRule>
  </conditionalFormatting>
  <conditionalFormatting sqref="K25">
    <cfRule type="cellIs" dxfId="14" priority="8" operator="between">
      <formula>0.76</formula>
      <formula>1</formula>
    </cfRule>
  </conditionalFormatting>
  <conditionalFormatting sqref="K25">
    <cfRule type="cellIs" dxfId="13" priority="9" operator="between">
      <formula>0.51</formula>
      <formula>0.75</formula>
    </cfRule>
  </conditionalFormatting>
  <conditionalFormatting sqref="K25">
    <cfRule type="cellIs" dxfId="12" priority="10" operator="between">
      <formula>0.26</formula>
      <formula>0.5</formula>
    </cfRule>
  </conditionalFormatting>
  <conditionalFormatting sqref="K27">
    <cfRule type="cellIs" dxfId="11" priority="11" operator="between">
      <formula>0.76</formula>
      <formula>1</formula>
    </cfRule>
  </conditionalFormatting>
  <conditionalFormatting sqref="K27">
    <cfRule type="cellIs" dxfId="10" priority="12" operator="between">
      <formula>0.51</formula>
      <formula>0.75</formula>
    </cfRule>
  </conditionalFormatting>
  <conditionalFormatting sqref="K27">
    <cfRule type="cellIs" dxfId="9" priority="13" operator="between">
      <formula>0.26</formula>
      <formula>0.5</formula>
    </cfRule>
  </conditionalFormatting>
  <conditionalFormatting sqref="K29">
    <cfRule type="cellIs" dxfId="8" priority="14" operator="between">
      <formula>0.76</formula>
      <formula>1</formula>
    </cfRule>
  </conditionalFormatting>
  <conditionalFormatting sqref="K29">
    <cfRule type="cellIs" dxfId="7" priority="15" operator="between">
      <formula>0.51</formula>
      <formula>0.75</formula>
    </cfRule>
  </conditionalFormatting>
  <conditionalFormatting sqref="K29">
    <cfRule type="cellIs" dxfId="6" priority="16" operator="between">
      <formula>0.26</formula>
      <formula>0.5</formula>
    </cfRule>
  </conditionalFormatting>
  <conditionalFormatting sqref="K31">
    <cfRule type="cellIs" dxfId="5" priority="17" operator="between">
      <formula>0.76</formula>
      <formula>1</formula>
    </cfRule>
  </conditionalFormatting>
  <conditionalFormatting sqref="K31">
    <cfRule type="cellIs" dxfId="4" priority="18" operator="between">
      <formula>0.51</formula>
      <formula>0.75</formula>
    </cfRule>
  </conditionalFormatting>
  <conditionalFormatting sqref="K31">
    <cfRule type="cellIs" dxfId="3" priority="19" operator="between">
      <formula>0.26</formula>
      <formula>0.5</formula>
    </cfRule>
  </conditionalFormatting>
  <conditionalFormatting sqref="K33">
    <cfRule type="cellIs" dxfId="2" priority="20" operator="between">
      <formula>0.76</formula>
      <formula>1</formula>
    </cfRule>
  </conditionalFormatting>
  <conditionalFormatting sqref="K33">
    <cfRule type="cellIs" dxfId="1" priority="21" operator="between">
      <formula>0.51</formula>
      <formula>0.75</formula>
    </cfRule>
  </conditionalFormatting>
  <conditionalFormatting sqref="K33">
    <cfRule type="cellIs" dxfId="0" priority="22" operator="between">
      <formula>0.26</formula>
      <formula>0.5</formula>
    </cfRule>
  </conditionalFormatting>
  <dataValidations count="2">
    <dataValidation type="list" allowBlank="1" showErrorMessage="1" sqref="N19:O20 E20:E21">
      <formula1>"Si,No"</formula1>
    </dataValidation>
    <dataValidation type="list" allowBlank="1" showErrorMessage="1" sqref="E19">
      <formula1>"Si,No,En proceso"</formula1>
    </dataValidation>
  </dataValidation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workbookViewId="0"/>
  </sheetViews>
  <sheetFormatPr baseColWidth="10" defaultColWidth="12.5703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19" width="11.42578125" customWidth="1"/>
    <col min="20" max="26" width="14.42578125" customWidth="1"/>
  </cols>
  <sheetData>
    <row r="1" spans="1:19" ht="81.75" customHeight="1" x14ac:dyDescent="0.2">
      <c r="A1" s="331" t="s">
        <v>147</v>
      </c>
      <c r="B1" s="331" t="s">
        <v>466</v>
      </c>
      <c r="C1" s="332" t="s">
        <v>467</v>
      </c>
      <c r="D1" s="332" t="s">
        <v>468</v>
      </c>
      <c r="E1" s="332" t="s">
        <v>469</v>
      </c>
      <c r="F1" s="331" t="s">
        <v>177</v>
      </c>
      <c r="G1" s="333" t="s">
        <v>470</v>
      </c>
      <c r="H1" s="333" t="s">
        <v>471</v>
      </c>
      <c r="I1" s="333" t="s">
        <v>472</v>
      </c>
      <c r="J1" s="333" t="s">
        <v>80</v>
      </c>
      <c r="K1" s="333" t="s">
        <v>89</v>
      </c>
      <c r="L1" s="333" t="s">
        <v>473</v>
      </c>
      <c r="M1" s="334" t="s">
        <v>474</v>
      </c>
      <c r="N1" s="334"/>
    </row>
    <row r="2" spans="1:19" ht="12.75" customHeight="1" x14ac:dyDescent="0.2">
      <c r="A2" s="292" t="s">
        <v>475</v>
      </c>
      <c r="B2" s="292" t="str">
        <f t="shared" ref="B2:B42" si="0">+LEFT(A2,1)</f>
        <v>1</v>
      </c>
      <c r="C2" s="292" t="str">
        <f>+MID(VLOOKUP(A2,'Ambiente de Control'!$B$21:$C$222,2,0),4,LEN(VLOOKUP(A2,'Ambiente de Control'!$B$21:$C$222,2,0))-4)</f>
        <v xml:space="preserve"> Aplicación del Código de Integridad. (incluye análisis de desviaciones, convivencia laboral, temas disciplinarios internos, quejas o denuncias sobres los servidores de la entidad, u otros temas relacionados)</v>
      </c>
      <c r="D2" s="292" t="s">
        <v>476</v>
      </c>
      <c r="E2" s="292" t="str">
        <f>+VLOOKUP(A2,'Ambiente de Control'!$B$21:$D$222,3,0)</f>
        <v>Dimensión Talento Humano
Política Integridad</v>
      </c>
      <c r="F2" s="292" t="str">
        <f>+VLOOKUP(A2,'Ambiente de Control'!$B$21:$K$222,10,0)</f>
        <v>Mantenimiento del control</v>
      </c>
      <c r="G2" s="335">
        <f>+VLOOKUP(A2,'Ambiente de Control'!$B$21:$O$35,13)</f>
        <v>60.045870000000001</v>
      </c>
      <c r="H2" s="336">
        <f t="shared" ref="H2:H82" si="1">+_xlfn.RANK.EQ(G2,$G$2:$G$82,1)</f>
        <v>1</v>
      </c>
      <c r="I2" s="292" t="str">
        <f t="shared" ref="I2:I82" si="2">+IF(F2=$F$2,$P$4,IF(F2=$F$3,$P$2,$P$3))</f>
        <v>Cuando en el análisis de los requerimientos en los diferenes componentes del MECI se cuente con aspectos evaluados en nivel 1 (presente) y 1 (funcionando); 2 (presente) y 1 (funcionando).</v>
      </c>
      <c r="J2" s="292" t="s">
        <v>477</v>
      </c>
      <c r="K2" s="292">
        <f>+IF(ISBLANK(VLOOKUP(A2,'Ambiente de Control'!$B$24:$F$222,5,0)),"",VLOOKUP(A2,'Ambiente de Control'!$B$24:$F$222,5,0))</f>
        <v>3</v>
      </c>
      <c r="L2" s="292">
        <f>+IF(ISBLANK(VLOOKUP(A2,'Ambiente de Control'!$B$24:$K$222,9,0)),"",VLOOKUP(A2,'Ambiente de Control'!$B$24:$K$222,9,0))</f>
        <v>3</v>
      </c>
      <c r="M2" s="292">
        <f t="shared" ref="M2:M82" si="3">+IF(OR(AND(K2=1,L2=1),AND(ISBLANK(K2),ISBLANK(L2)),K2="",L2=""),0,IF(OR(AND(K2=1,L2=2),AND(K2=1,L2=3)),0.25,IF(OR(AND(K2=2,L2=2),AND(K2=3,L2=1),AND(K2=3,L2=2),AND(K2=2,L2=1)),0.5,IF(AND(K2=2,L2=3),0.75,1))))</f>
        <v>1</v>
      </c>
      <c r="N2" s="292">
        <f t="shared" ref="N2:N82" si="4">+AVERAGEIF($D$2:$D$82,D2,$M$2:$M$82)</f>
        <v>1</v>
      </c>
      <c r="O2" s="337" t="s">
        <v>27</v>
      </c>
      <c r="P2" s="338" t="s">
        <v>478</v>
      </c>
      <c r="Q2" s="338"/>
      <c r="R2" s="292"/>
      <c r="S2" s="292"/>
    </row>
    <row r="3" spans="1:19" ht="12.75" customHeight="1" x14ac:dyDescent="0.2">
      <c r="A3" s="292" t="s">
        <v>479</v>
      </c>
      <c r="B3" s="292" t="str">
        <f t="shared" si="0"/>
        <v>1</v>
      </c>
      <c r="C3" s="292" t="str">
        <f>+MID(VLOOKUP(A3,'Ambiente de Control'!$B$21:$C$222,2,0),4,LEN(VLOOKUP(A3,'Ambiente de Control'!$B$21:$C$222,2,0))-4)</f>
        <v xml:space="preserve"> Mecanismos para el manejo de conflictos de interés.</v>
      </c>
      <c r="D3" s="292" t="s">
        <v>476</v>
      </c>
      <c r="E3" s="292" t="str">
        <f>+VLOOKUP(A3,'Ambiente de Control'!$B$21:$D$222,3,0)</f>
        <v>Dimensión Talento Humano
Política Integridad</v>
      </c>
      <c r="F3" s="292" t="str">
        <f>+VLOOKUP(A3,'Ambiente de Control'!$B$21:$K$222,10,0)</f>
        <v>Mantenimiento del control</v>
      </c>
      <c r="G3" s="335">
        <f>+VLOOKUP(A3,'Ambiente de Control'!$B$21:$O$222,13,0)</f>
        <v>60.055689999999998</v>
      </c>
      <c r="H3" s="336">
        <f t="shared" si="1"/>
        <v>2</v>
      </c>
      <c r="I3" s="292" t="str">
        <f t="shared" si="2"/>
        <v>Cuando en el análisis de los requerimientos en los diferenes componentes del MECI se cuente con aspectos evaluados en nivel 1 (presente) y 1 (funcionando); 2 (presente) y 1 (funcionando).</v>
      </c>
      <c r="J3" s="292" t="s">
        <v>477</v>
      </c>
      <c r="K3" s="292" t="str">
        <f>+IF(ISBLANK(VLOOKUP(A3,'Ambiente de Control'!$B$24:$F$222,5,0)),"",VLOOKUP(A3,'Ambiente de Control'!$B$24:$F$222,5,0))</f>
        <v>3.0</v>
      </c>
      <c r="L3" s="292">
        <f>+IF(ISBLANK(VLOOKUP(A3,'Ambiente de Control'!$B$24:$K$222,9,0)),"",VLOOKUP(A3,'Ambiente de Control'!$B$24:$K$222,9,0))</f>
        <v>3</v>
      </c>
      <c r="M3" s="292">
        <f t="shared" si="3"/>
        <v>1</v>
      </c>
      <c r="N3" s="292">
        <f t="shared" si="4"/>
        <v>1</v>
      </c>
      <c r="O3" s="339" t="s">
        <v>30</v>
      </c>
      <c r="P3" s="338" t="s">
        <v>480</v>
      </c>
      <c r="Q3" s="338"/>
      <c r="R3" s="292" t="s">
        <v>481</v>
      </c>
      <c r="S3" s="292"/>
    </row>
    <row r="4" spans="1:19" ht="16.5" customHeight="1" x14ac:dyDescent="0.2">
      <c r="A4" s="292" t="s">
        <v>482</v>
      </c>
      <c r="B4" s="292" t="str">
        <f t="shared" si="0"/>
        <v>1</v>
      </c>
      <c r="C4" s="292" t="str">
        <f>+MID(VLOOKUP(A4,'Ambiente de Control'!$B$21:$C$222,2,0),4,LEN(VLOOKUP(A4,'Ambiente de Control'!$B$21:$C$222,2,0))-4)</f>
        <v xml:space="preserve"> Mecanismos frente a la detección y prevención del uso inadecuado de información privilegiada u otras situaciones que puedan implicar riesgos para la entidad</v>
      </c>
      <c r="D4" s="292" t="s">
        <v>476</v>
      </c>
      <c r="E4" s="292" t="str">
        <f>+VLOOKUP(A4,'Ambiente de Control'!$B$21:$D$222,3,0)</f>
        <v>Dimensión Información y Comunicación
Política Transparencia y Acceso a la Información Pública
Política Gestión Documental</v>
      </c>
      <c r="F4" s="292" t="str">
        <f>+VLOOKUP(A4,'Ambiente de Control'!$B$21:$K$222,10,0)</f>
        <v>Mantenimiento del control</v>
      </c>
      <c r="G4" s="340">
        <f>+VLOOKUP(A4,'Ambiente de Control'!$B$21:$O$222,13,0)</f>
        <v>60.066896</v>
      </c>
      <c r="H4" s="336">
        <f t="shared" si="1"/>
        <v>3</v>
      </c>
      <c r="I4" s="292" t="str">
        <f t="shared" si="2"/>
        <v>Cuando en el análisis de los requerimientos en los diferenes componentes del MECI se cuente con aspectos evaluados en nivel 1 (presente) y 1 (funcionando); 2 (presente) y 1 (funcionando).</v>
      </c>
      <c r="J4" s="292" t="s">
        <v>477</v>
      </c>
      <c r="K4" s="292">
        <f>+IF(ISBLANK(VLOOKUP(A4,'Ambiente de Control'!$B$24:$F$222,5,0)),"",VLOOKUP(A4,'Ambiente de Control'!$B$24:$F$222,5,0))</f>
        <v>3</v>
      </c>
      <c r="L4" s="292">
        <f>+IF(ISBLANK(VLOOKUP(A4,'Ambiente de Control'!$B$24:$K$222,9,0)),"",VLOOKUP(A4,'Ambiente de Control'!$B$24:$K$222,9,0))</f>
        <v>3</v>
      </c>
      <c r="M4" s="292">
        <f t="shared" si="3"/>
        <v>1</v>
      </c>
      <c r="N4" s="292">
        <f t="shared" si="4"/>
        <v>1</v>
      </c>
      <c r="O4" s="339" t="s">
        <v>33</v>
      </c>
      <c r="P4" s="338" t="s">
        <v>483</v>
      </c>
      <c r="Q4" s="338"/>
      <c r="R4" s="292"/>
      <c r="S4" s="292"/>
    </row>
    <row r="5" spans="1:19" ht="12.75" customHeight="1" x14ac:dyDescent="0.2">
      <c r="A5" s="292" t="s">
        <v>484</v>
      </c>
      <c r="B5" s="292" t="str">
        <f t="shared" si="0"/>
        <v>1</v>
      </c>
      <c r="C5" s="292" t="str">
        <f>+MID(VLOOKUP(A5,'Ambiente de Control'!$B$21:$C$222,2,0),4,LEN(VLOOKUP(A5,'Ambiente de Control'!$B$21:$C$222,2,0))-4)</f>
        <v xml:space="preserve"> La evaluación de las acciones transversales de integridad, mediante el monitoreo permanente de los riesgos de corrupción.</v>
      </c>
      <c r="D5" s="292" t="s">
        <v>476</v>
      </c>
      <c r="E5" s="292" t="str">
        <f>+VLOOKUP(A5,'Ambiente de Control'!$B$21:$D$222,3,0)</f>
        <v>Dimension Talento Humano
Política de Integridad</v>
      </c>
      <c r="F5" s="292" t="str">
        <f>+VLOOKUP(A5,'Ambiente de Control'!$B$21:$K$222,10,0)</f>
        <v>Mantenimiento del control</v>
      </c>
      <c r="G5" s="341">
        <f>+VLOOKUP(A5,'Ambiente de Control'!$B$21:$O$222,13,0)</f>
        <v>60.06691</v>
      </c>
      <c r="H5" s="336">
        <f t="shared" si="1"/>
        <v>4</v>
      </c>
      <c r="I5" s="292" t="str">
        <f t="shared" si="2"/>
        <v>Cuando en el análisis de los requerimientos en los diferenes componentes del MECI se cuente con aspectos evaluados en nivel 1 (presente) y 1 (funcionando); 2 (presente) y 1 (funcionando).</v>
      </c>
      <c r="J5" s="292" t="s">
        <v>477</v>
      </c>
      <c r="K5" s="292">
        <f>+IF(ISBLANK(VLOOKUP(A5,'Ambiente de Control'!$B$24:$F$222,5,0)),"",VLOOKUP(A5,'Ambiente de Control'!$B$24:$F$222,5,0))</f>
        <v>3</v>
      </c>
      <c r="L5" s="292" t="str">
        <f>+IF(ISBLANK(VLOOKUP(A5,'Ambiente de Control'!$B$24:$K$222,9,0)),"",VLOOKUP(A5,'Ambiente de Control'!$B$24:$K$222,9,0))</f>
        <v>3.0</v>
      </c>
      <c r="M5" s="292">
        <f t="shared" si="3"/>
        <v>1</v>
      </c>
      <c r="N5" s="292">
        <f t="shared" si="4"/>
        <v>1</v>
      </c>
      <c r="O5" s="292"/>
      <c r="P5" s="292"/>
    </row>
    <row r="6" spans="1:19" ht="12.75" customHeight="1" x14ac:dyDescent="0.2">
      <c r="A6" s="292" t="s">
        <v>485</v>
      </c>
      <c r="B6" s="292" t="str">
        <f t="shared" si="0"/>
        <v>1</v>
      </c>
      <c r="C6" s="292" t="str">
        <f>+MID(VLOOKUP(A6,'Ambiente de Control'!$B$21:$C$222,2,0),4,LEN(VLOOKUP(A6,'Ambiente de Control'!$B$21:$C$222,2,0))-4)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292" t="s">
        <v>476</v>
      </c>
      <c r="E6" s="292" t="str">
        <f>+VLOOKUP(A6,'Ambiente de Control'!$B$21:$D$222,3,0)</f>
        <v>Dimensión Direccionamiento Estratégico y Planeación
Plan Anticorrupción y de Atención al Ciudadano</v>
      </c>
      <c r="F6" s="292" t="str">
        <f>+VLOOKUP(A6,'Ambiente de Control'!$B$21:$K$222,10,0)</f>
        <v>Mantenimiento del control</v>
      </c>
      <c r="G6" s="335">
        <f>+VLOOKUP(A6,'Ambiente de Control'!$B$21:$O$222,13,0)</f>
        <v>60.073568999999999</v>
      </c>
      <c r="H6" s="336">
        <f t="shared" si="1"/>
        <v>5</v>
      </c>
      <c r="I6" s="292" t="str">
        <f t="shared" si="2"/>
        <v>Cuando en el análisis de los requerimientos en los diferenes componentes del MECI se cuente con aspectos evaluados en nivel 1 (presente) y 1 (funcionando); 2 (presente) y 1 (funcionando).</v>
      </c>
      <c r="J6" s="292" t="s">
        <v>477</v>
      </c>
      <c r="K6" s="292" t="str">
        <f>+IF(ISBLANK(VLOOKUP(A6,'Ambiente de Control'!$B$24:$F$222,5,0)),"",VLOOKUP(A6,'Ambiente de Control'!$B$24:$F$222,5,0))</f>
        <v>3.0</v>
      </c>
      <c r="L6" s="292" t="str">
        <f>+IF(ISBLANK(VLOOKUP(A6,'Ambiente de Control'!$B$24:$K$222,9,0)),"",VLOOKUP(A6,'Ambiente de Control'!$B$24:$K$222,9,0))</f>
        <v>3.0</v>
      </c>
      <c r="M6" s="292">
        <f t="shared" si="3"/>
        <v>1</v>
      </c>
      <c r="N6" s="292">
        <f t="shared" si="4"/>
        <v>1</v>
      </c>
      <c r="O6" s="292"/>
      <c r="P6" s="292"/>
    </row>
    <row r="7" spans="1:19" ht="12.75" customHeight="1" x14ac:dyDescent="0.2">
      <c r="A7" s="292" t="s">
        <v>486</v>
      </c>
      <c r="B7" s="292" t="str">
        <f t="shared" si="0"/>
        <v>2</v>
      </c>
      <c r="C7" s="292" t="str">
        <f>+MID(VLOOKUP(A7,'Ambiente de Control'!$B$21:$C$222,2,0),4,LEN(VLOOKUP(A7,'Ambiente de Control'!$B$21:$C$222,2,0))-4)</f>
        <v xml:space="preserve"> Creación o actualización del Comité Institucional de Coordinación de Control Interno (incluye ajustes en periodicidad para reunión, articulación con el Comité Institucional de Gestión y Desempeño)</v>
      </c>
      <c r="D7" s="292" t="s">
        <v>476</v>
      </c>
      <c r="E7" s="292" t="str">
        <f>+VLOOKUP(A7,'Ambiente de Control'!$B$21:$D$222,3,0)</f>
        <v>Dimensión Control Interno
Politica de Control Interno</v>
      </c>
      <c r="F7" s="292" t="str">
        <f>+VLOOKUP(A7,'Ambiente de Control'!$B$21:$K$222,10,0)</f>
        <v>Mantenimiento del control</v>
      </c>
      <c r="G7" s="335">
        <f>+VLOOKUP(A7,'Ambiente de Control'!$B$21:$O$222,13,0)</f>
        <v>60.088965299999998</v>
      </c>
      <c r="H7" s="336">
        <f t="shared" si="1"/>
        <v>6</v>
      </c>
      <c r="I7" s="292" t="str">
        <f t="shared" si="2"/>
        <v>Cuando en el análisis de los requerimientos en los diferenes componentes del MECI se cuente con aspectos evaluados en nivel 1 (presente) y 1 (funcionando); 2 (presente) y 1 (funcionando).</v>
      </c>
      <c r="J7" s="292" t="s">
        <v>487</v>
      </c>
      <c r="K7" s="292">
        <f>+IF(ISBLANK(VLOOKUP(A7,'Ambiente de Control'!$B$24:$F$222,5,0)),"",VLOOKUP(A7,'Ambiente de Control'!$B$24:$F$222,5,0))</f>
        <v>3</v>
      </c>
      <c r="L7" s="292">
        <f>+IF(ISBLANK(VLOOKUP(A7,'Ambiente de Control'!$B$24:$K$222,9,0)),"",VLOOKUP(A7,'Ambiente de Control'!$B$24:$K$222,9,0))</f>
        <v>3</v>
      </c>
      <c r="M7" s="292">
        <f t="shared" si="3"/>
        <v>1</v>
      </c>
      <c r="N7" s="292">
        <f t="shared" si="4"/>
        <v>1</v>
      </c>
      <c r="O7" s="292"/>
      <c r="P7" s="292"/>
    </row>
    <row r="8" spans="1:19" ht="12.75" customHeight="1" x14ac:dyDescent="0.2">
      <c r="A8" s="292" t="s">
        <v>488</v>
      </c>
      <c r="B8" s="292" t="str">
        <f t="shared" si="0"/>
        <v>2</v>
      </c>
      <c r="C8" s="292" t="str">
        <f>+MID(VLOOKUP(A8,'Ambiente de Control'!$B$21:$C$222,2,0),4,LEN(VLOOKUP(A8,'Ambiente de Control'!$B$21:$C$222,2,0))-4)</f>
        <v xml:space="preserve"> Definición y documentación del Esquema de Líneas de Defens</v>
      </c>
      <c r="D8" s="292" t="s">
        <v>476</v>
      </c>
      <c r="E8" s="292" t="str">
        <f>+VLOOKUP(A8,'Ambiente de Control'!$B$21:$D$222,3,0)</f>
        <v>Dimensión Control Interno
Politica de Control Interno
Lineas de defensa</v>
      </c>
      <c r="F8" s="292" t="str">
        <f>+VLOOKUP(A8,'Ambiente de Control'!$B$21:$K$222,10,0)</f>
        <v>Mantenimiento del control</v>
      </c>
      <c r="G8" s="335">
        <f>+VLOOKUP(A8,'Ambiente de Control'!$B$21:$O$222,13,0)</f>
        <v>60.098965300000003</v>
      </c>
      <c r="H8" s="336">
        <f t="shared" si="1"/>
        <v>7</v>
      </c>
      <c r="I8" s="292" t="str">
        <f t="shared" si="2"/>
        <v>Cuando en el análisis de los requerimientos en los diferenes componentes del MECI se cuente con aspectos evaluados en nivel 1 (presente) y 1 (funcionando); 2 (presente) y 1 (funcionando).</v>
      </c>
      <c r="J8" s="292" t="s">
        <v>487</v>
      </c>
      <c r="K8" s="292">
        <f>+IF(ISBLANK(VLOOKUP(A8,'Ambiente de Control'!$B$24:$F$222,5,0)),"",VLOOKUP(A8,'Ambiente de Control'!$B$24:$F$222,5,0))</f>
        <v>3</v>
      </c>
      <c r="L8" s="292">
        <f>+IF(ISBLANK(VLOOKUP(A8,'Ambiente de Control'!$B$24:$K$222,9,0)),"",VLOOKUP(A8,'Ambiente de Control'!$B$24:$K$222,9,0))</f>
        <v>3</v>
      </c>
      <c r="M8" s="292">
        <f t="shared" si="3"/>
        <v>1</v>
      </c>
      <c r="N8" s="292">
        <f t="shared" si="4"/>
        <v>1</v>
      </c>
      <c r="O8" s="292"/>
      <c r="P8" s="292"/>
    </row>
    <row r="9" spans="1:19" ht="12.75" customHeight="1" x14ac:dyDescent="0.2">
      <c r="A9" s="292" t="s">
        <v>489</v>
      </c>
      <c r="B9" s="292" t="str">
        <f t="shared" si="0"/>
        <v>2</v>
      </c>
      <c r="C9" s="292" t="str">
        <f>+MID(VLOOKUP(A9,'Ambiente de Control'!$B$21:$C$222,2,0),4,LEN(VLOOKUP(A9,'Ambiente de Control'!$B$21:$C$222,2,0))-4)</f>
        <v xml:space="preserve"> Definición de líneas de reporte en temas clave para la toma de decisiones, atendiendo el Esquema de Líneas de Defens</v>
      </c>
      <c r="D9" s="292" t="s">
        <v>476</v>
      </c>
      <c r="E9" s="292" t="str">
        <f>+VLOOKUP(A9,'Ambiente de Control'!$B$21:$D$222,3,0)</f>
        <v>Dimensión Control Interno
Politica de Control Interno
Linea de Defensa
Dimensión de Informaciòn y Comunicaciòn</v>
      </c>
      <c r="F9" s="292" t="str">
        <f>+VLOOKUP(A9,'Ambiente de Control'!$B$21:$K$222,10,0)</f>
        <v>Mantenimiento del control</v>
      </c>
      <c r="G9" s="335">
        <f>+VLOOKUP(A9,'Ambiente de Control'!$B$21:$O$222,13,0)</f>
        <v>60.156979999999997</v>
      </c>
      <c r="H9" s="336">
        <f t="shared" si="1"/>
        <v>8</v>
      </c>
      <c r="I9" s="292" t="str">
        <f t="shared" si="2"/>
        <v>Cuando en el análisis de los requerimientos en los diferenes componentes del MECI se cuente con aspectos evaluados en nivel 1 (presente) y 1 (funcionando); 2 (presente) y 1 (funcionando).</v>
      </c>
      <c r="J9" s="292" t="s">
        <v>487</v>
      </c>
      <c r="K9" s="292">
        <f>+IF(ISBLANK(VLOOKUP(A9,'Ambiente de Control'!$B$24:$F$222,5,0)),"",VLOOKUP(A9,'Ambiente de Control'!$B$24:$F$222,5,0))</f>
        <v>3</v>
      </c>
      <c r="L9" s="292">
        <f>+IF(ISBLANK(VLOOKUP(A9,'Ambiente de Control'!$B$24:$K$222,9,0)),"",VLOOKUP(A9,'Ambiente de Control'!$B$24:$K$222,9,0))</f>
        <v>3</v>
      </c>
      <c r="M9" s="292">
        <f t="shared" si="3"/>
        <v>1</v>
      </c>
      <c r="N9" s="292">
        <f t="shared" si="4"/>
        <v>1</v>
      </c>
      <c r="O9" s="292"/>
      <c r="P9" s="292"/>
    </row>
    <row r="10" spans="1:19" ht="12.75" customHeight="1" x14ac:dyDescent="0.2">
      <c r="A10" s="292" t="s">
        <v>490</v>
      </c>
      <c r="B10" s="292" t="str">
        <f t="shared" si="0"/>
        <v>3</v>
      </c>
      <c r="C10" s="292" t="str">
        <f>+MID(VLOOKUP(A10,'Ambiente de Control'!$B$21:$C$222,2,0),4,LEN(VLOOKUP(A10,'Ambiente de Control'!$B$21:$C$222,2,0))-4)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292" t="s">
        <v>476</v>
      </c>
      <c r="E10" s="292" t="str">
        <f>+VLOOKUP(A10,'Ambiente de Control'!$B$21:$D$222,3,0)</f>
        <v>Dimensión de Direccionamiento Estrategico y Planeaciòn
Politica de Planeaciòn Institucional 
Dimensión Control Interno</v>
      </c>
      <c r="F10" s="292" t="str">
        <f>+VLOOKUP(A10,'Ambiente de Control'!$B$21:$K$222,10,0)</f>
        <v>Mantenimiento del control</v>
      </c>
      <c r="G10" s="335">
        <f>+VLOOKUP(A10,'Ambiente de Control'!$B$21:$O$222,13,0)</f>
        <v>60.289650000000002</v>
      </c>
      <c r="H10" s="336">
        <f t="shared" si="1"/>
        <v>9</v>
      </c>
      <c r="I10" s="292" t="str">
        <f t="shared" si="2"/>
        <v>Cuando en el análisis de los requerimientos en los diferenes componentes del MECI se cuente con aspectos evaluados en nivel 1 (presente) y 1 (funcionando); 2 (presente) y 1 (funcionando).</v>
      </c>
      <c r="J10" s="292" t="s">
        <v>491</v>
      </c>
      <c r="K10" s="292">
        <f>+IF(ISBLANK(VLOOKUP(A10,'Ambiente de Control'!$B$24:$F$222,5,0)),"",VLOOKUP(A10,'Ambiente de Control'!$B$24:$F$222,5,0))</f>
        <v>3</v>
      </c>
      <c r="L10" s="292">
        <f>+IF(ISBLANK(VLOOKUP(A10,'Ambiente de Control'!$B$24:$K$222,9,0)),"",VLOOKUP(A10,'Ambiente de Control'!$B$24:$K$222,9,0))</f>
        <v>3</v>
      </c>
      <c r="M10" s="292">
        <f t="shared" si="3"/>
        <v>1</v>
      </c>
      <c r="N10" s="292">
        <f t="shared" si="4"/>
        <v>1</v>
      </c>
      <c r="O10" s="292"/>
      <c r="P10" s="292"/>
    </row>
    <row r="11" spans="1:19" ht="12.75" customHeight="1" x14ac:dyDescent="0.2">
      <c r="A11" s="292" t="s">
        <v>492</v>
      </c>
      <c r="B11" s="292" t="str">
        <f t="shared" si="0"/>
        <v>3</v>
      </c>
      <c r="C11" s="292" t="str">
        <f>+MID(VLOOKUP(A11,'Ambiente de Control'!$B$21:$C$222,2,0),4,LEN(VLOOKUP(A11,'Ambiente de Control'!$B$21:$C$222,2,0))-4)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292" t="s">
        <v>476</v>
      </c>
      <c r="E11" s="292" t="str">
        <f>+VLOOKUP(A11,'Ambiente de Control'!$B$21:$D$222,3,0)</f>
        <v>Diimensiòn Evaluación de Resultados 
Politica de Seguimiento y Evaluaciòn al Desempeño Institucional
Dimensión Control Interno
Lineas de defensa</v>
      </c>
      <c r="F11" s="292" t="str">
        <f>+VLOOKUP(A11,'Ambiente de Control'!$B$21:$K$222,10,0)</f>
        <v>Mantenimiento del control</v>
      </c>
      <c r="G11" s="335">
        <f>+VLOOKUP(A11,'Ambiente de Control'!$B$21:$O$222,13,0)</f>
        <v>60.489649999999997</v>
      </c>
      <c r="H11" s="336">
        <f t="shared" si="1"/>
        <v>11</v>
      </c>
      <c r="I11" s="292" t="str">
        <f t="shared" si="2"/>
        <v>Cuando en el análisis de los requerimientos en los diferenes componentes del MECI se cuente con aspectos evaluados en nivel 1 (presente) y 1 (funcionando); 2 (presente) y 1 (funcionando).</v>
      </c>
      <c r="J11" s="292" t="s">
        <v>491</v>
      </c>
      <c r="K11" s="292">
        <f>+IF(ISBLANK(VLOOKUP(A11,'Ambiente de Control'!$B$24:$F$222,5,0)),"",VLOOKUP(A11,'Ambiente de Control'!$B$24:$F$222,5,0))</f>
        <v>3</v>
      </c>
      <c r="L11" s="292">
        <f>+IF(ISBLANK(VLOOKUP(A11,'Ambiente de Control'!$B$24:$K$222,9,0)),"",VLOOKUP(A11,'Ambiente de Control'!$B$24:$K$222,9,0))</f>
        <v>3</v>
      </c>
      <c r="M11" s="292">
        <f t="shared" si="3"/>
        <v>1</v>
      </c>
      <c r="N11" s="292">
        <f t="shared" si="4"/>
        <v>1</v>
      </c>
      <c r="O11" s="292"/>
      <c r="P11" s="292"/>
    </row>
    <row r="12" spans="1:19" ht="12.75" customHeight="1" x14ac:dyDescent="0.2">
      <c r="A12" s="292" t="s">
        <v>493</v>
      </c>
      <c r="B12" s="292" t="str">
        <f t="shared" si="0"/>
        <v>3</v>
      </c>
      <c r="C12" s="292" t="str">
        <f>+MID(VLOOKUP(A12,'Ambiente de Control'!$B$21:$C$222,2,0),4,LEN(VLOOKUP(A12,'Ambiente de Control'!$B$21:$C$222,2,0))-4)</f>
        <v xml:space="preserve"> La Alta Dirección frente a la política de Administración del Riesgo definen los niveles de aceptación del riesgo, teniendo en cuenta cada uno de los objetivos establecidos.</v>
      </c>
      <c r="D12" s="292" t="s">
        <v>476</v>
      </c>
      <c r="E12" s="292" t="str">
        <f>+VLOOKUP(A12,'Ambiente de Control'!$B$21:$D$222,3,0)</f>
        <v>Dimensión Control Interno
Politica de Control Interno
Linea Estrategica</v>
      </c>
      <c r="F12" s="292" t="str">
        <f>+VLOOKUP(A12,'Ambiente de Control'!$B$21:$K$222,10,0)</f>
        <v>Mantenimiento del control</v>
      </c>
      <c r="G12" s="335">
        <f>+VLOOKUP(A12,'Ambiente de Control'!$B$21:$O$222,13,0)</f>
        <v>60.389653000000003</v>
      </c>
      <c r="H12" s="336">
        <f t="shared" si="1"/>
        <v>10</v>
      </c>
      <c r="I12" s="292" t="str">
        <f t="shared" si="2"/>
        <v>Cuando en el análisis de los requerimientos en los diferenes componentes del MECI se cuente con aspectos evaluados en nivel 1 (presente) y 1 (funcionando); 2 (presente) y 1 (funcionando).</v>
      </c>
      <c r="J12" s="292" t="s">
        <v>491</v>
      </c>
      <c r="K12" s="292">
        <f>+IF(ISBLANK(VLOOKUP(A12,'Ambiente de Control'!$B$24:$F$222,5,0)),"",VLOOKUP(A12,'Ambiente de Control'!$B$24:$F$222,5,0))</f>
        <v>3</v>
      </c>
      <c r="L12" s="292">
        <f>+IF(ISBLANK(VLOOKUP(A12,'Ambiente de Control'!$B$24:$K$222,9,0)),"",VLOOKUP(A12,'Ambiente de Control'!$B$24:$K$222,9,0))</f>
        <v>3</v>
      </c>
      <c r="M12" s="292">
        <f t="shared" si="3"/>
        <v>1</v>
      </c>
      <c r="N12" s="292">
        <f t="shared" si="4"/>
        <v>1</v>
      </c>
      <c r="O12" s="292"/>
      <c r="P12" s="292"/>
    </row>
    <row r="13" spans="1:19" ht="12.75" customHeight="1" x14ac:dyDescent="0.2">
      <c r="A13" s="292" t="s">
        <v>494</v>
      </c>
      <c r="B13" s="292" t="str">
        <f t="shared" si="0"/>
        <v>4</v>
      </c>
      <c r="C13" s="292" t="str">
        <f>+MID(VLOOKUP(A13,'Ambiente de Control'!$B$21:$C$222,2,0),4,LEN(VLOOKUP(A13,'Ambiente de Control'!$B$21:$C$222,2,0))-4)</f>
        <v xml:space="preserve"> Evaluación de la Planeación Estratégica del Talento Humano</v>
      </c>
      <c r="D13" s="292" t="s">
        <v>476</v>
      </c>
      <c r="E13" s="292" t="str">
        <f>+VLOOKUP(A13,'Ambiente de Control'!$B$21:$D$222,3,0)</f>
        <v>Dimensión de Talento Humano
Politica Gestion Estrategica del Talento Humano
Dimensión de Control Interno
Lineas de Defensa</v>
      </c>
      <c r="F13" s="292" t="str">
        <f>+VLOOKUP(A13,'Ambiente de Control'!$B$21:$K$222,10,0)</f>
        <v>Mantenimiento del control</v>
      </c>
      <c r="G13" s="335">
        <f>+VLOOKUP(A13,'Ambiente de Control'!$B$21:$O$222,13,0)</f>
        <v>60.589649999999999</v>
      </c>
      <c r="H13" s="336">
        <f t="shared" si="1"/>
        <v>12</v>
      </c>
      <c r="I13" s="292" t="str">
        <f t="shared" si="2"/>
        <v>Cuando en el análisis de los requerimientos en los diferenes componentes del MECI se cuente con aspectos evaluados en nivel 1 (presente) y 1 (funcionando); 2 (presente) y 1 (funcionando).</v>
      </c>
      <c r="J13" s="292" t="s">
        <v>495</v>
      </c>
      <c r="K13" s="292">
        <f>+IF(ISBLANK(VLOOKUP(A13,'Ambiente de Control'!$B$24:$F$222,5,0)),"",VLOOKUP(A13,'Ambiente de Control'!$B$24:$F$222,5,0))</f>
        <v>3</v>
      </c>
      <c r="L13" s="292">
        <f>+IF(ISBLANK(VLOOKUP(A13,'Ambiente de Control'!$B$24:$K$222,9,0)),"",VLOOKUP(A13,'Ambiente de Control'!$B$24:$K$222,9,0))</f>
        <v>3</v>
      </c>
      <c r="M13" s="292">
        <f t="shared" si="3"/>
        <v>1</v>
      </c>
      <c r="N13" s="292">
        <f t="shared" si="4"/>
        <v>1</v>
      </c>
      <c r="O13" s="292"/>
      <c r="P13" s="292"/>
    </row>
    <row r="14" spans="1:19" ht="12.75" customHeight="1" x14ac:dyDescent="0.2">
      <c r="A14" s="292" t="s">
        <v>496</v>
      </c>
      <c r="B14" s="292" t="str">
        <f t="shared" si="0"/>
        <v>4</v>
      </c>
      <c r="C14" s="292" t="str">
        <f>+MID(VLOOKUP(A14,'Ambiente de Control'!$B$21:$C$222,2,0),4,LEN(VLOOKUP(A14,'Ambiente de Control'!$B$21:$C$222,2,0))-4)</f>
        <v xml:space="preserve"> Evaluación de las actividades relacionadas con el Ingreso del personal</v>
      </c>
      <c r="D14" s="292" t="s">
        <v>476</v>
      </c>
      <c r="E14" s="292" t="str">
        <f>+VLOOKUP(A14,'Ambiente de Control'!$B$21:$D$222,3,0)</f>
        <v>Dimensión de Talento Humano
Politica Gestion Estrategica del Talento Humano
Dimensión de Control Interno
Lineas de Defensa</v>
      </c>
      <c r="F14" s="292" t="str">
        <f>+VLOOKUP(A14,'Ambiente de Control'!$B$21:$K$222,10,0)</f>
        <v>Mantenimiento del control</v>
      </c>
      <c r="G14" s="335">
        <f>+VLOOKUP(A14,'Ambiente de Control'!$B$21:$O$222,13,0)</f>
        <v>60.68965</v>
      </c>
      <c r="H14" s="336">
        <f t="shared" si="1"/>
        <v>13</v>
      </c>
      <c r="I14" s="292" t="str">
        <f t="shared" si="2"/>
        <v>Cuando en el análisis de los requerimientos en los diferenes componentes del MECI se cuente con aspectos evaluados en nivel 1 (presente) y 1 (funcionando); 2 (presente) y 1 (funcionando).</v>
      </c>
      <c r="J14" s="292" t="s">
        <v>495</v>
      </c>
      <c r="K14" s="292">
        <f>+IF(ISBLANK(VLOOKUP(A14,'Ambiente de Control'!$B$24:$F$222,5,0)),"",VLOOKUP(A14,'Ambiente de Control'!$B$24:$F$222,5,0))</f>
        <v>3</v>
      </c>
      <c r="L14" s="292">
        <f>+IF(ISBLANK(VLOOKUP(A14,'Ambiente de Control'!$B$24:$K$222,9,0)),"",VLOOKUP(A14,'Ambiente de Control'!$B$24:$K$222,9,0))</f>
        <v>3</v>
      </c>
      <c r="M14" s="292">
        <f t="shared" si="3"/>
        <v>1</v>
      </c>
      <c r="N14" s="292">
        <f t="shared" si="4"/>
        <v>1</v>
      </c>
      <c r="O14" s="292"/>
      <c r="P14" s="292"/>
    </row>
    <row r="15" spans="1:19" ht="12.75" customHeight="1" x14ac:dyDescent="0.2">
      <c r="A15" s="292" t="s">
        <v>497</v>
      </c>
      <c r="B15" s="292" t="str">
        <f t="shared" si="0"/>
        <v>4</v>
      </c>
      <c r="C15" s="292" t="str">
        <f>+MID(VLOOKUP(A15,'Ambiente de Control'!$B$21:$C$222,2,0),4,LEN(VLOOKUP(A15,'Ambiente de Control'!$B$21:$C$222,2,0))-4)</f>
        <v xml:space="preserve"> Evaluación de las actividades relacionadas con la permanencia del personal</v>
      </c>
      <c r="D15" s="292" t="s">
        <v>476</v>
      </c>
      <c r="E15" s="292" t="str">
        <f>+VLOOKUP(A15,'Ambiente de Control'!$B$21:$D$222,3,0)</f>
        <v>Dimensión de Talento Humano
Politica Gestion Estrategica del Talento Humano
Dimensión de Control Interno
Lineas de Defensa</v>
      </c>
      <c r="F15" s="292" t="str">
        <f>+VLOOKUP(A15,'Ambiente de Control'!$B$21:$K$222,10,0)</f>
        <v>Mantenimiento del control</v>
      </c>
      <c r="G15" s="335">
        <f>+VLOOKUP(A15,'Ambiente de Control'!$B$21:$O$222,13,0)</f>
        <v>60.789650000000002</v>
      </c>
      <c r="H15" s="336">
        <f t="shared" si="1"/>
        <v>14</v>
      </c>
      <c r="I15" s="292" t="str">
        <f t="shared" si="2"/>
        <v>Cuando en el análisis de los requerimientos en los diferenes componentes del MECI se cuente con aspectos evaluados en nivel 1 (presente) y 1 (funcionando); 2 (presente) y 1 (funcionando).</v>
      </c>
      <c r="J15" s="292" t="s">
        <v>495</v>
      </c>
      <c r="K15" s="292">
        <f>+IF(ISBLANK(VLOOKUP(A15,'Ambiente de Control'!$B$24:$F$222,5,0)),"",VLOOKUP(A15,'Ambiente de Control'!$B$24:$F$222,5,0))</f>
        <v>3</v>
      </c>
      <c r="L15" s="292">
        <f>+IF(ISBLANK(VLOOKUP(A15,'Ambiente de Control'!$B$24:$K$222,9,0)),"",VLOOKUP(A15,'Ambiente de Control'!$B$24:$K$222,9,0))</f>
        <v>3</v>
      </c>
      <c r="M15" s="292">
        <f t="shared" si="3"/>
        <v>1</v>
      </c>
      <c r="N15" s="292">
        <f t="shared" si="4"/>
        <v>1</v>
      </c>
      <c r="O15" s="292"/>
      <c r="P15" s="292"/>
    </row>
    <row r="16" spans="1:19" ht="12.75" customHeight="1" x14ac:dyDescent="0.2">
      <c r="A16" s="292" t="s">
        <v>498</v>
      </c>
      <c r="B16" s="292" t="str">
        <f t="shared" si="0"/>
        <v>4</v>
      </c>
      <c r="C16" s="292" t="str">
        <f>+MID(VLOOKUP(A16,'Ambiente de Control'!$B$21:$C$222,2,0),4,LEN(VLOOKUP(A16,'Ambiente de Control'!$B$21:$C$222,2,0))-4)</f>
        <v>Analizar si se cuenta con políticas claras y comunicadas relacionadas con la responsabilidad de cada servidor sobre el desarrollo y mantenimiento del control interno (1a línea de defensa</v>
      </c>
      <c r="D16" s="292" t="s">
        <v>476</v>
      </c>
      <c r="E16" s="292" t="str">
        <f>+VLOOKUP(A16,'Ambiente de Control'!$B$21:$D$222,3,0)</f>
        <v>Dimensión de Talento Humano
Politica Gestion Estrategica del Talento Humano
Dimensión de Control Interno
Lineas de Defensa</v>
      </c>
      <c r="F16" s="292" t="str">
        <f>+VLOOKUP(A16,'Ambiente de Control'!$B$21:$K$222,10,0)</f>
        <v>Mantenimiento del control</v>
      </c>
      <c r="G16" s="335">
        <f>+VLOOKUP(A16,'Ambiente de Control'!$B$21:$O$222,13,0)</f>
        <v>60.889650000000003</v>
      </c>
      <c r="H16" s="336">
        <f t="shared" si="1"/>
        <v>15</v>
      </c>
      <c r="I16" s="292" t="str">
        <f t="shared" si="2"/>
        <v>Cuando en el análisis de los requerimientos en los diferenes componentes del MECI se cuente con aspectos evaluados en nivel 1 (presente) y 1 (funcionando); 2 (presente) y 1 (funcionando).</v>
      </c>
      <c r="J16" s="292" t="s">
        <v>495</v>
      </c>
      <c r="K16" s="292">
        <f>+IF(ISBLANK(VLOOKUP(A16,'Ambiente de Control'!$B$24:$F$222,5,0)),"",VLOOKUP(A16,'Ambiente de Control'!$B$24:$F$222,5,0))</f>
        <v>3</v>
      </c>
      <c r="L16" s="292">
        <f>+IF(ISBLANK(VLOOKUP(A16,'Ambiente de Control'!$B$24:$K$222,9,0)),"",VLOOKUP(A16,'Ambiente de Control'!$B$24:$K$222,9,0))</f>
        <v>3</v>
      </c>
      <c r="M16" s="292">
        <f t="shared" si="3"/>
        <v>1</v>
      </c>
      <c r="N16" s="292">
        <f t="shared" si="4"/>
        <v>1</v>
      </c>
      <c r="O16" s="292"/>
      <c r="P16" s="292"/>
    </row>
    <row r="17" spans="1:16" ht="12.75" customHeight="1" x14ac:dyDescent="0.2">
      <c r="A17" s="292" t="s">
        <v>499</v>
      </c>
      <c r="B17" s="292" t="str">
        <f t="shared" si="0"/>
        <v>4</v>
      </c>
      <c r="C17" s="292" t="str">
        <f>+MID(VLOOKUP(A17,'Ambiente de Control'!$B$21:$C$222,2,0),4,LEN(VLOOKUP(A17,'Ambiente de Control'!$B$21:$C$222,2,0))-4)</f>
        <v xml:space="preserve"> Evaluación de las actividades relacionadas con el retiro del personal</v>
      </c>
      <c r="D17" s="292" t="s">
        <v>476</v>
      </c>
      <c r="E17" s="292" t="str">
        <f>+VLOOKUP(A17,'Ambiente de Control'!$B$21:$D$222,3,0)</f>
        <v>Dimensión de Talento Humano
Politica Gestion Estrategica del Talento Humano
Dimensión de Control Interno
Lineas de Defensa</v>
      </c>
      <c r="F17" s="292" t="str">
        <f>+VLOOKUP(A17,'Ambiente de Control'!$B$21:$K$222,10,0)</f>
        <v>Mantenimiento del control</v>
      </c>
      <c r="G17" s="340">
        <f>+VLOOKUP(A17,'Ambiente de Control'!$B$21:$O$222,13,0)</f>
        <v>60.989649999999997</v>
      </c>
      <c r="H17" s="336">
        <f t="shared" si="1"/>
        <v>16</v>
      </c>
      <c r="I17" s="292" t="str">
        <f t="shared" si="2"/>
        <v>Cuando en el análisis de los requerimientos en los diferenes componentes del MECI se cuente con aspectos evaluados en nivel 1 (presente) y 1 (funcionando); 2 (presente) y 1 (funcionando).</v>
      </c>
      <c r="J17" s="292" t="s">
        <v>495</v>
      </c>
      <c r="K17" s="292">
        <f>+IF(ISBLANK(VLOOKUP(A17,'Ambiente de Control'!$B$24:$F$222,5,0)),"",VLOOKUP(A17,'Ambiente de Control'!$B$24:$F$222,5,0))</f>
        <v>3</v>
      </c>
      <c r="L17" s="292">
        <f>+IF(ISBLANK(VLOOKUP(A17,'Ambiente de Control'!$B$24:$K$222,9,0)),"",VLOOKUP(A17,'Ambiente de Control'!$B$24:$K$222,9,0))</f>
        <v>3</v>
      </c>
      <c r="M17" s="292">
        <f t="shared" si="3"/>
        <v>1</v>
      </c>
      <c r="N17" s="292">
        <f t="shared" si="4"/>
        <v>1</v>
      </c>
      <c r="O17" s="292"/>
      <c r="P17" s="292"/>
    </row>
    <row r="18" spans="1:16" ht="12.75" customHeight="1" x14ac:dyDescent="0.2">
      <c r="A18" s="292" t="s">
        <v>500</v>
      </c>
      <c r="B18" s="292" t="str">
        <f t="shared" si="0"/>
        <v>4</v>
      </c>
      <c r="C18" s="292" t="str">
        <f>+MID(VLOOKUP(A18,'Ambiente de Control'!$B$21:$C$222,2,0),4,LEN(VLOOKUP(A18,'Ambiente de Control'!$B$21:$C$222,2,0))-4)</f>
        <v xml:space="preserve"> Evaluar el impacto del Plan Institucional de Capacitación - PI</v>
      </c>
      <c r="D18" s="292" t="s">
        <v>476</v>
      </c>
      <c r="E18" s="292" t="str">
        <f>+VLOOKUP(A18,'Ambiente de Control'!$B$21:$D$222,3,0)</f>
        <v>Dimensión de Talento Humano
Politica Gestion Estrategica del Talento Humano
Dimensión de Control Interno
Lineas de Defensa</v>
      </c>
      <c r="F18" s="292" t="str">
        <f>+VLOOKUP(A18,'Ambiente de Control'!$B$21:$K$222,10,0)</f>
        <v>Mantenimiento del control</v>
      </c>
      <c r="G18" s="341">
        <f>+VLOOKUP(A18,'Ambiente de Control'!$B$21:$O$222,13,0)</f>
        <v>60.989652</v>
      </c>
      <c r="H18" s="336">
        <f t="shared" si="1"/>
        <v>17</v>
      </c>
      <c r="I18" s="292" t="str">
        <f t="shared" si="2"/>
        <v>Cuando en el análisis de los requerimientos en los diferenes componentes del MECI se cuente con aspectos evaluados en nivel 1 (presente) y 1 (funcionando); 2 (presente) y 1 (funcionando).</v>
      </c>
      <c r="J18" s="292" t="s">
        <v>495</v>
      </c>
      <c r="K18" s="292">
        <f>+IF(ISBLANK(VLOOKUP(A18,'Ambiente de Control'!$B$24:$F$222,5,0)),"",VLOOKUP(A18,'Ambiente de Control'!$B$24:$F$222,5,0))</f>
        <v>3</v>
      </c>
      <c r="L18" s="292" t="str">
        <f>+IF(ISBLANK(VLOOKUP(A18,'Ambiente de Control'!$B$24:$K$222,9,0)),"",VLOOKUP(A18,'Ambiente de Control'!$B$24:$K$222,9,0))</f>
        <v>2.0</v>
      </c>
      <c r="M18" s="292">
        <f t="shared" si="3"/>
        <v>1</v>
      </c>
      <c r="N18" s="292">
        <f t="shared" si="4"/>
        <v>1</v>
      </c>
      <c r="O18" s="292"/>
      <c r="P18" s="292"/>
    </row>
    <row r="19" spans="1:16" ht="12.75" customHeight="1" x14ac:dyDescent="0.2">
      <c r="A19" s="292" t="s">
        <v>501</v>
      </c>
      <c r="B19" s="292" t="str">
        <f t="shared" si="0"/>
        <v>4</v>
      </c>
      <c r="C19" s="292" t="str">
        <f>+MID(VLOOKUP(A19,'Ambiente de Control'!$B$21:$C$222,2,0),4,LEN(VLOOKUP(A19,'Ambiente de Control'!$B$21:$C$222,2,0))-4)</f>
        <v xml:space="preserve"> Evaluación frente a los productos y servicios en los cuales participan los contratistas de apoyo</v>
      </c>
      <c r="D19" s="292" t="s">
        <v>476</v>
      </c>
      <c r="E19" s="292" t="str">
        <f>+VLOOKUP(A19,'Ambiente de Control'!$B$21:$D$222,3,0)</f>
        <v>Dimensión de Talento Humano
Politica Gestion Estrategica del Talento Humano
Dimensión de Control Interno
Lineas de Defensa</v>
      </c>
      <c r="F19" s="292" t="str">
        <f>+VLOOKUP(A19,'Ambiente de Control'!$B$21:$K$222,10,0)</f>
        <v>Mantenimiento del control</v>
      </c>
      <c r="G19" s="335">
        <f>+VLOOKUP(A19,'Ambiente de Control'!$B$21:$O$222,13,0)</f>
        <v>61.896230000000003</v>
      </c>
      <c r="H19" s="336">
        <f t="shared" si="1"/>
        <v>24</v>
      </c>
      <c r="I19" s="292" t="str">
        <f t="shared" si="2"/>
        <v>Cuando en el análisis de los requerimientos en los diferenes componentes del MECI se cuente con aspectos evaluados en nivel 1 (presente) y 1 (funcionando); 2 (presente) y 1 (funcionando).</v>
      </c>
      <c r="J19" s="292" t="s">
        <v>495</v>
      </c>
      <c r="K19" s="292">
        <f>+IF(ISBLANK(VLOOKUP(A19,'Ambiente de Control'!$B$24:$F$222,5,0)),"",VLOOKUP(A19,'Ambiente de Control'!$B$24:$F$222,5,0))</f>
        <v>3</v>
      </c>
      <c r="L19" s="292">
        <f>+IF(ISBLANK(VLOOKUP(A19,'Ambiente de Control'!$B$24:$K$222,9,0)),"",VLOOKUP(A19,'Ambiente de Control'!$B$24:$K$222,9,0))</f>
        <v>3</v>
      </c>
      <c r="M19" s="292">
        <f t="shared" si="3"/>
        <v>1</v>
      </c>
      <c r="N19" s="292">
        <f t="shared" si="4"/>
        <v>1</v>
      </c>
      <c r="O19" s="292"/>
      <c r="P19" s="292"/>
    </row>
    <row r="20" spans="1:16" ht="12.75" customHeight="1" x14ac:dyDescent="0.2">
      <c r="A20" s="292" t="s">
        <v>502</v>
      </c>
      <c r="B20" s="292" t="str">
        <f t="shared" si="0"/>
        <v>5</v>
      </c>
      <c r="C20" s="292" t="str">
        <f>+MID(VLOOKUP(A20,'Ambiente de Control'!$B$21:$C$222,2,0),4,LEN(VLOOKUP(A20,'Ambiente de Control'!$B$21:$C$222,2,0))-4)</f>
        <v xml:space="preserve"> Acorde con la estructura del Esquema de Líneas de Defensa se han definido estándares de reporte, periodicidad y responsables frente a diferentes temas críticos de la entidad</v>
      </c>
      <c r="D20" s="292" t="s">
        <v>476</v>
      </c>
      <c r="E20" s="292" t="str">
        <f>+VLOOKUP(A20,'Ambiente de Control'!$B$21:$D$222,3,0)</f>
        <v>Dimensión de Informaciòn y Comunicaciòn
Dimensiòn de Control Interno
Líneas de Defensa</v>
      </c>
      <c r="F20" s="292" t="str">
        <f>+VLOOKUP(A20,'Ambiente de Control'!$B$21:$K$222,10,0)</f>
        <v>Mantenimiento del control</v>
      </c>
      <c r="G20" s="335">
        <f>+VLOOKUP(A20,'Ambiente de Control'!$B$21:$O$222,13,0)</f>
        <v>61.189599999999999</v>
      </c>
      <c r="H20" s="336">
        <f t="shared" si="1"/>
        <v>18</v>
      </c>
      <c r="I20" s="292" t="str">
        <f t="shared" si="2"/>
        <v>Cuando en el análisis de los requerimientos en los diferenes componentes del MECI se cuente con aspectos evaluados en nivel 1 (presente) y 1 (funcionando); 2 (presente) y 1 (funcionando).</v>
      </c>
      <c r="J20" s="292" t="s">
        <v>503</v>
      </c>
      <c r="K20" s="292">
        <f>+IF(ISBLANK(VLOOKUP(A20,'Ambiente de Control'!$B$24:$F$222,5,0)),"",VLOOKUP(A20,'Ambiente de Control'!$B$24:$F$222,5,0))</f>
        <v>3</v>
      </c>
      <c r="L20" s="292" t="str">
        <f>+IF(ISBLANK(VLOOKUP(A20,'Ambiente de Control'!$B$24:$K$222,9,0)),"",VLOOKUP(A20,'Ambiente de Control'!$B$24:$K$222,9,0))</f>
        <v>3.0</v>
      </c>
      <c r="M20" s="292">
        <f t="shared" si="3"/>
        <v>1</v>
      </c>
      <c r="N20" s="292">
        <f t="shared" si="4"/>
        <v>1</v>
      </c>
      <c r="O20" s="292"/>
      <c r="P20" s="292"/>
    </row>
    <row r="21" spans="1:16" ht="12.75" customHeight="1" x14ac:dyDescent="0.2">
      <c r="A21" s="292" t="s">
        <v>504</v>
      </c>
      <c r="B21" s="292" t="str">
        <f t="shared" si="0"/>
        <v>5</v>
      </c>
      <c r="C21" s="292" t="str">
        <f>+MID(VLOOKUP(A21,'Ambiente de Control'!$B$21:$C$222,2,0),4,LEN(VLOOKUP(A21,'Ambiente de Control'!$B$21:$C$222,2,0))-4)</f>
        <v xml:space="preserve"> La Alta Dirección analiza la información asociada con la generación de reportes financieros</v>
      </c>
      <c r="D21" s="292" t="s">
        <v>476</v>
      </c>
      <c r="E21" s="292" t="str">
        <f>+VLOOKUP(A21,'Ambiente de Control'!$B$21:$D$222,3,0)</f>
        <v xml:space="preserve">
Dimensiòn de Control Interno
Linea de Estrategica</v>
      </c>
      <c r="F21" s="292" t="str">
        <f>+VLOOKUP(A21,'Ambiente de Control'!$B$21:$K$222,10,0)</f>
        <v>Mantenimiento del control</v>
      </c>
      <c r="G21" s="335">
        <f>+VLOOKUP(A21,'Ambiente de Control'!$B$21:$O$222,13,0)</f>
        <v>61.289650000000002</v>
      </c>
      <c r="H21" s="336">
        <f t="shared" si="1"/>
        <v>19</v>
      </c>
      <c r="I21" s="292" t="str">
        <f t="shared" si="2"/>
        <v>Cuando en el análisis de los requerimientos en los diferenes componentes del MECI se cuente con aspectos evaluados en nivel 1 (presente) y 1 (funcionando); 2 (presente) y 1 (funcionando).</v>
      </c>
      <c r="J21" s="292" t="s">
        <v>503</v>
      </c>
      <c r="K21" s="292">
        <f>+IF(ISBLANK(VLOOKUP(A21,'Ambiente de Control'!$B$24:$F$222,5,0)),"",VLOOKUP(A21,'Ambiente de Control'!$B$24:$F$222,5,0))</f>
        <v>3</v>
      </c>
      <c r="L21" s="292">
        <f>+IF(ISBLANK(VLOOKUP(A21,'Ambiente de Control'!$B$24:$K$222,9,0)),"",VLOOKUP(A21,'Ambiente de Control'!$B$24:$K$222,9,0))</f>
        <v>3</v>
      </c>
      <c r="M21" s="292">
        <f t="shared" si="3"/>
        <v>1</v>
      </c>
      <c r="N21" s="292">
        <f t="shared" si="4"/>
        <v>1</v>
      </c>
      <c r="O21" s="292"/>
      <c r="P21" s="292"/>
    </row>
    <row r="22" spans="1:16" ht="12.75" customHeight="1" x14ac:dyDescent="0.2">
      <c r="A22" s="292" t="s">
        <v>505</v>
      </c>
      <c r="B22" s="292" t="str">
        <f t="shared" si="0"/>
        <v>5</v>
      </c>
      <c r="C22" s="292" t="str">
        <f>+MID(VLOOKUP(A22,'Ambiente de Control'!$B$21:$C$222,2,0),4,LEN(VLOOKUP(A22,'Ambiente de Control'!$B$21:$C$222,2,0))-4)</f>
        <v xml:space="preserve"> Teniendo en cuenta la información suministrada por la 2a y 3a línea de defensa se toman decisiones a tiempo para garantizar el cumplimiento de las metas y objetivos</v>
      </c>
      <c r="D22" s="292" t="s">
        <v>476</v>
      </c>
      <c r="E22" s="292" t="str">
        <f>+VLOOKUP(A22,'Ambiente de Control'!$B$21:$D$222,3,0)</f>
        <v>Dimensiòn de Control Interno
Lineas de Defensa</v>
      </c>
      <c r="F22" s="292" t="str">
        <f>+VLOOKUP(A22,'Ambiente de Control'!$B$21:$K$222,10,0)</f>
        <v>Mantenimiento del control</v>
      </c>
      <c r="G22" s="335">
        <f>+VLOOKUP(A22,'Ambiente de Control'!$B$21:$O$222,13,0)</f>
        <v>61.389629999999997</v>
      </c>
      <c r="H22" s="336">
        <f t="shared" si="1"/>
        <v>20</v>
      </c>
      <c r="I22" s="292" t="str">
        <f t="shared" si="2"/>
        <v>Cuando en el análisis de los requerimientos en los diferenes componentes del MECI se cuente con aspectos evaluados en nivel 1 (presente) y 1 (funcionando); 2 (presente) y 1 (funcionando).</v>
      </c>
      <c r="J22" s="292" t="s">
        <v>503</v>
      </c>
      <c r="K22" s="292">
        <f>+IF(ISBLANK(VLOOKUP(A22,'Ambiente de Control'!$B$24:$F$222,5,0)),"",VLOOKUP(A22,'Ambiente de Control'!$B$24:$F$222,5,0))</f>
        <v>3</v>
      </c>
      <c r="L22" s="292">
        <f>+IF(ISBLANK(VLOOKUP(A22,'Ambiente de Control'!$B$24:$K$222,9,0)),"",VLOOKUP(A22,'Ambiente de Control'!$B$24:$K$222,9,0))</f>
        <v>3</v>
      </c>
      <c r="M22" s="292">
        <f t="shared" si="3"/>
        <v>1</v>
      </c>
      <c r="N22" s="292">
        <f t="shared" si="4"/>
        <v>1</v>
      </c>
      <c r="O22" s="292"/>
      <c r="P22" s="292"/>
    </row>
    <row r="23" spans="1:16" ht="12.75" customHeight="1" x14ac:dyDescent="0.2">
      <c r="A23" s="292" t="s">
        <v>506</v>
      </c>
      <c r="B23" s="292" t="str">
        <f t="shared" si="0"/>
        <v>5</v>
      </c>
      <c r="C23" s="292" t="str">
        <f>+MID(VLOOKUP(A23,'Ambiente de Control'!$B$21:$C$222,2,0),4,LEN(VLOOKUP(A23,'Ambiente de Control'!$B$21:$C$222,2,0))-4)</f>
        <v xml:space="preserve"> Se evalúa la estructura de control a partir de los cambios en procesos, procedimientos, u otras herramientas, a fin de garantizar su adecuada formulación y afectación frente a la gestión del riesgo</v>
      </c>
      <c r="D23" s="292" t="s">
        <v>476</v>
      </c>
      <c r="E23" s="292" t="str">
        <f>+VLOOKUP(A23,'Ambiente de Control'!$B$21:$D$222,3,0)</f>
        <v>Dimension de Gestion con Valores para Resultado
Politica de Fortalecimiento Organizacional y Simplificaciòn de Procesos
Dimension Control Interno
Lineas de Defensa</v>
      </c>
      <c r="F23" s="292" t="str">
        <f>+VLOOKUP(A23,'Ambiente de Control'!$B$21:$K$222,10,0)</f>
        <v>Mantenimiento del control</v>
      </c>
      <c r="G23" s="335">
        <f>+VLOOKUP(A23,'Ambiente de Control'!$B$21:$O$222,13,0)</f>
        <v>61.489629999999998</v>
      </c>
      <c r="H23" s="336">
        <f t="shared" si="1"/>
        <v>21</v>
      </c>
      <c r="I23" s="292" t="str">
        <f t="shared" si="2"/>
        <v>Cuando en el análisis de los requerimientos en los diferenes componentes del MECI se cuente con aspectos evaluados en nivel 1 (presente) y 1 (funcionando); 2 (presente) y 1 (funcionando).</v>
      </c>
      <c r="J23" s="292" t="s">
        <v>503</v>
      </c>
      <c r="K23" s="292">
        <f>+IF(ISBLANK(VLOOKUP(A23,'Ambiente de Control'!$B$24:$F$222,5,0)),"",VLOOKUP(A23,'Ambiente de Control'!$B$24:$F$222,5,0))</f>
        <v>3</v>
      </c>
      <c r="L23" s="292" t="str">
        <f>+IF(ISBLANK(VLOOKUP(A23,'Ambiente de Control'!$B$24:$K$222,9,0)),"",VLOOKUP(A23,'Ambiente de Control'!$B$24:$K$222,9,0))</f>
        <v>3.0</v>
      </c>
      <c r="M23" s="292">
        <f t="shared" si="3"/>
        <v>1</v>
      </c>
      <c r="N23" s="292">
        <f t="shared" si="4"/>
        <v>1</v>
      </c>
      <c r="O23" s="292"/>
      <c r="P23" s="292"/>
    </row>
    <row r="24" spans="1:16" ht="12.75" customHeight="1" x14ac:dyDescent="0.2">
      <c r="A24" s="292" t="s">
        <v>507</v>
      </c>
      <c r="B24" s="292" t="str">
        <f t="shared" si="0"/>
        <v>5</v>
      </c>
      <c r="C24" s="292" t="str">
        <f>+MID(VLOOKUP(A24,'Ambiente de Control'!$B$21:$C$222,2,0),4,LEN(VLOOKUP(A24,'Ambiente de Control'!$B$21:$C$222,2,0))-4)</f>
        <v xml:space="preserve"> La entidad aprueba y hace seguimiento al Plan Anual de Auditoría presentado y ejecutado por parte de la Oficina de Control Interno</v>
      </c>
      <c r="D24" s="292" t="s">
        <v>476</v>
      </c>
      <c r="E24" s="292" t="str">
        <f>+VLOOKUP(A24,'Ambiente de Control'!$B$21:$D$222,3,0)</f>
        <v>Dimension Control Interno
Linea Estrategica</v>
      </c>
      <c r="F24" s="292" t="str">
        <f>+VLOOKUP(A24,'Ambiente de Control'!$B$21:$K$222,10,0)</f>
        <v>Mantenimiento del control</v>
      </c>
      <c r="G24" s="335">
        <f>+VLOOKUP(A24,'Ambiente de Control'!$B$21:$O$222,13,0)</f>
        <v>61.589649999999999</v>
      </c>
      <c r="H24" s="336">
        <f t="shared" si="1"/>
        <v>22</v>
      </c>
      <c r="I24" s="292" t="str">
        <f t="shared" si="2"/>
        <v>Cuando en el análisis de los requerimientos en los diferenes componentes del MECI se cuente con aspectos evaluados en nivel 1 (presente) y 1 (funcionando); 2 (presente) y 1 (funcionando).</v>
      </c>
      <c r="J24" s="292" t="s">
        <v>503</v>
      </c>
      <c r="K24" s="292">
        <f>+IF(ISBLANK(VLOOKUP(A24,'Ambiente de Control'!$B$24:$F$222,5,0)),"",VLOOKUP(A24,'Ambiente de Control'!$B$24:$F$222,5,0))</f>
        <v>3</v>
      </c>
      <c r="L24" s="292">
        <f>+IF(ISBLANK(VLOOKUP(A24,'Ambiente de Control'!$B$24:$K$222,9,0)),"",VLOOKUP(A24,'Ambiente de Control'!$B$24:$K$222,9,0))</f>
        <v>3</v>
      </c>
      <c r="M24" s="292">
        <f t="shared" si="3"/>
        <v>1</v>
      </c>
      <c r="N24" s="292">
        <f t="shared" si="4"/>
        <v>1</v>
      </c>
      <c r="O24" s="292"/>
      <c r="P24" s="292"/>
    </row>
    <row r="25" spans="1:16" ht="12.75" customHeight="1" x14ac:dyDescent="0.2">
      <c r="A25" s="292" t="s">
        <v>508</v>
      </c>
      <c r="B25" s="292" t="str">
        <f t="shared" si="0"/>
        <v>5</v>
      </c>
      <c r="C25" s="292" t="str">
        <f>+MID(VLOOKUP(A25,'Ambiente de Control'!$B$21:$C$222,2,0),4,LEN(VLOOKUP(A25,'Ambiente de Control'!$B$21:$C$222,2,0))-4)</f>
        <v xml:space="preserve"> La entidad analiza los informes presentados por la Oficina de Control Interno y evalúa su impacto en relación con la mejora institucional</v>
      </c>
      <c r="D25" s="292" t="s">
        <v>476</v>
      </c>
      <c r="E25" s="292" t="str">
        <f>+VLOOKUP(A25,'Ambiente de Control'!$B$21:$D$222,3,0)</f>
        <v>Dimension Control Interno
Linea Estrategica</v>
      </c>
      <c r="F25" s="292" t="str">
        <f>+VLOOKUP(A25,'Ambiente de Control'!$B$21:$K$222,10,0)</f>
        <v>Mantenimiento del control</v>
      </c>
      <c r="G25" s="335">
        <f>+VLOOKUP(A25,'Ambiente de Control'!$B$21:$O$222,13,0)</f>
        <v>61.689653</v>
      </c>
      <c r="H25" s="336">
        <f t="shared" si="1"/>
        <v>23</v>
      </c>
      <c r="I25" s="292" t="str">
        <f t="shared" si="2"/>
        <v>Cuando en el análisis de los requerimientos en los diferenes componentes del MECI se cuente con aspectos evaluados en nivel 1 (presente) y 1 (funcionando); 2 (presente) y 1 (funcionando).</v>
      </c>
      <c r="J25" s="292" t="s">
        <v>503</v>
      </c>
      <c r="K25" s="292">
        <f>+IF(ISBLANK(VLOOKUP(A25,'Ambiente de Control'!$B$24:$F$222,5,0)),"",VLOOKUP(A25,'Ambiente de Control'!$B$24:$F$222,5,0))</f>
        <v>3</v>
      </c>
      <c r="L25" s="292">
        <f>+IF(ISBLANK(VLOOKUP(A25,'Ambiente de Control'!$B$24:$K$222,9,0)),"",VLOOKUP(A25,'Ambiente de Control'!$B$24:$K$222,9,0))</f>
        <v>3</v>
      </c>
      <c r="M25" s="292">
        <f t="shared" si="3"/>
        <v>1</v>
      </c>
      <c r="N25" s="292">
        <f t="shared" si="4"/>
        <v>1</v>
      </c>
      <c r="O25" s="292"/>
      <c r="P25" s="292"/>
    </row>
    <row r="26" spans="1:16" ht="12.75" customHeight="1" x14ac:dyDescent="0.2">
      <c r="A26" s="292" t="s">
        <v>509</v>
      </c>
      <c r="B26" s="292" t="str">
        <f t="shared" si="0"/>
        <v>6</v>
      </c>
      <c r="C26" s="292" t="str">
        <f>+MID(VLOOKUP(A26,'Evaluación de riesgos'!$B$13:$C$159,2,0),4,LEN(VLOOKUP(A26,'Evaluación de riesgos'!$B$13:$C$159,2,0))-4)</f>
        <v xml:space="preserve">  La Entidad cuenta con mecanismos para vincular o relacionar el plan estratégico con los objetivos estratégicos y estos a su vez con los objetivos operativos</v>
      </c>
      <c r="D26" s="292" t="s">
        <v>461</v>
      </c>
      <c r="E26" s="292" t="str">
        <f>+VLOOKUP(A26,'Evaluación de riesgos'!$B$13:$K$159,3,0)</f>
        <v>Dimension de Direccionamiento Estratetegico y Planeacion.
Politica de Planeacion Institucional</v>
      </c>
      <c r="F26" s="292" t="str">
        <f>+VLOOKUP(A26,'Evaluación de riesgos'!$B$13:$K$159,10,0)</f>
        <v>Mantenimiento del control</v>
      </c>
      <c r="G26" s="335">
        <f>+VLOOKUP(A26,'Evaluación de riesgos'!$B$13:$O$159,13,0)</f>
        <v>141.78960000000001</v>
      </c>
      <c r="H26" s="336">
        <f t="shared" si="1"/>
        <v>25</v>
      </c>
      <c r="I26" s="292" t="str">
        <f t="shared" si="2"/>
        <v>Cuando en el análisis de los requerimientos en los diferenes componentes del MECI se cuente con aspectos evaluados en nivel 1 (presente) y 1 (funcionando); 2 (presente) y 1 (funcionando).</v>
      </c>
      <c r="J26" s="292" t="s">
        <v>510</v>
      </c>
      <c r="K26" s="292">
        <f>+IF(ISBLANK(VLOOKUP(A26,'Evaluación de riesgos'!$B$16:$F$159,5,0)),"",VLOOKUP(A26,'Evaluación de riesgos'!$B$16:$F$159,5,0))</f>
        <v>3</v>
      </c>
      <c r="L26" s="292">
        <f>+IF(ISBLANK(VLOOKUP(A26,'Evaluación de riesgos'!$B$16:$J$159,9,9)),"",VLOOKUP(A26,'Evaluación de riesgos'!$B$16:$J$159,9,9))</f>
        <v>3</v>
      </c>
      <c r="M26" s="292">
        <f t="shared" si="3"/>
        <v>1</v>
      </c>
      <c r="N26" s="292">
        <f t="shared" si="4"/>
        <v>1</v>
      </c>
      <c r="O26" s="292"/>
      <c r="P26" s="292"/>
    </row>
    <row r="27" spans="1:16" ht="12.75" customHeight="1" x14ac:dyDescent="0.2">
      <c r="A27" s="292" t="s">
        <v>511</v>
      </c>
      <c r="B27" s="292" t="str">
        <f t="shared" si="0"/>
        <v>6</v>
      </c>
      <c r="C27" s="292" t="str">
        <f>+MID(VLOOKUP(A27,'Evaluación de riesgos'!$B$13:$C$159,2,0),4,LEN(VLOOKUP(A27,'Evaluación de riesgos'!$B$13:$C$159,2,0))-4)</f>
        <v xml:space="preserve"> Los objetivos de los procesos, programas o proyectos (según aplique) que están definidos, son específicos, medibles, alcanzables, relevantes, delimitados en el tiempo</v>
      </c>
      <c r="D27" s="292" t="s">
        <v>461</v>
      </c>
      <c r="E27" s="292" t="str">
        <f>+VLOOKUP(A27,'Evaluación de riesgos'!$B$13:$K$159,3,0)</f>
        <v>Dimension de Gestion con Valores para Resultado
Politica de Fortalecimiento Organizacional y Simplificaciòn de Procesos</v>
      </c>
      <c r="F27" s="292" t="str">
        <f>+VLOOKUP(A27,'Evaluación de riesgos'!$B$13:$K$159,10,0)</f>
        <v>Mantenimiento del control</v>
      </c>
      <c r="G27" s="335">
        <f>+VLOOKUP(A27,'Evaluación de riesgos'!$B$13:$O$159,13,0)</f>
        <v>141.8896</v>
      </c>
      <c r="H27" s="336">
        <f t="shared" si="1"/>
        <v>26</v>
      </c>
      <c r="I27" s="292" t="str">
        <f t="shared" si="2"/>
        <v>Cuando en el análisis de los requerimientos en los diferenes componentes del MECI se cuente con aspectos evaluados en nivel 1 (presente) y 1 (funcionando); 2 (presente) y 1 (funcionando).</v>
      </c>
      <c r="J27" s="292" t="s">
        <v>510</v>
      </c>
      <c r="K27" s="292">
        <f>+IF(ISBLANK(VLOOKUP(A27,'Evaluación de riesgos'!$B$16:$F$159,5,0)),"",VLOOKUP(A27,'Evaluación de riesgos'!$B$16:$F$159,5,0))</f>
        <v>3</v>
      </c>
      <c r="L27" s="292">
        <f>+IF(ISBLANK(VLOOKUP(A27,'Evaluación de riesgos'!$B$16:$J$159,9,9)),"",VLOOKUP(A27,'Evaluación de riesgos'!$B$16:$J$159,9,9))</f>
        <v>3</v>
      </c>
      <c r="M27" s="292">
        <f t="shared" si="3"/>
        <v>1</v>
      </c>
      <c r="N27" s="292">
        <f t="shared" si="4"/>
        <v>1</v>
      </c>
      <c r="O27" s="292"/>
      <c r="P27" s="292"/>
    </row>
    <row r="28" spans="1:16" ht="12.75" customHeight="1" x14ac:dyDescent="0.2">
      <c r="A28" s="292" t="s">
        <v>512</v>
      </c>
      <c r="B28" s="292" t="str">
        <f t="shared" si="0"/>
        <v>6</v>
      </c>
      <c r="C28" s="292" t="str">
        <f>+MID(VLOOKUP(A28,'Evaluación de riesgos'!$B$13:$C$159,2,0),4,LEN(VLOOKUP(A28,'Evaluación de riesgos'!$B$13:$C$159,2,0))-4)</f>
        <v xml:space="preserve"> La Alta Dirección evalúa periódicamente los objetivos establecidos para asegurar que estos continúan siendo consistentes y apropiados para la Entidad</v>
      </c>
      <c r="D28" s="292" t="s">
        <v>461</v>
      </c>
      <c r="E28" s="292" t="str">
        <f>+VLOOKUP(A28,'Evaluación de riesgos'!$B$13:$K$159,3,0)</f>
        <v>Dimension de Direccionamiento Estratetegico y Planeacion.
Politica de Planeacion Institucional
Dimension Control Interno
Linea Estrategica</v>
      </c>
      <c r="F28" s="292" t="str">
        <f>+VLOOKUP(A28,'Evaluación de riesgos'!$B$13:$K$159,10,0)</f>
        <v>Mantenimiento del control</v>
      </c>
      <c r="G28" s="335">
        <f>+VLOOKUP(A28,'Evaluación de riesgos'!$B$13:$O$159,13,0)</f>
        <v>141.97540000000001</v>
      </c>
      <c r="H28" s="336">
        <f t="shared" si="1"/>
        <v>27</v>
      </c>
      <c r="I28" s="292" t="str">
        <f t="shared" si="2"/>
        <v>Cuando en el análisis de los requerimientos en los diferenes componentes del MECI se cuente con aspectos evaluados en nivel 1 (presente) y 1 (funcionando); 2 (presente) y 1 (funcionando).</v>
      </c>
      <c r="J28" s="292" t="s">
        <v>510</v>
      </c>
      <c r="K28" s="292">
        <f>+IF(ISBLANK(VLOOKUP(A28,'Evaluación de riesgos'!$B$16:$F$159,5,0)),"",VLOOKUP(A28,'Evaluación de riesgos'!$B$16:$F$159,5,0))</f>
        <v>3</v>
      </c>
      <c r="L28" s="292">
        <f>+IF(ISBLANK(VLOOKUP(A28,'Evaluación de riesgos'!$B$16:$J$159,9,9)),"",VLOOKUP(A28,'Evaluación de riesgos'!$B$16:$J$159,9,9))</f>
        <v>3</v>
      </c>
      <c r="M28" s="292">
        <f t="shared" si="3"/>
        <v>1</v>
      </c>
      <c r="N28" s="292">
        <f t="shared" si="4"/>
        <v>1</v>
      </c>
      <c r="O28" s="292"/>
      <c r="P28" s="292"/>
    </row>
    <row r="29" spans="1:16" ht="12.75" customHeight="1" x14ac:dyDescent="0.2">
      <c r="A29" s="292" t="s">
        <v>513</v>
      </c>
      <c r="B29" s="292" t="str">
        <f t="shared" si="0"/>
        <v>7</v>
      </c>
      <c r="C29" s="292" t="str">
        <f>+MID(VLOOKUP(A29,'Evaluación de riesgos'!$B$13:$C$159,2,0),4,LEN(VLOOKUP(A29,'Evaluación de riesgos'!$B$13:$C$159,2,0))-4)</f>
        <v xml:space="preserve"> Teniendo en cuenta la estructura de la política de Administración del Riesgo, su alcance define lineamientos para toda la entidad, incluyendo regionales, áreas tercerizadas u otras instancias que afectan la prestación del servicio</v>
      </c>
      <c r="D29" s="292" t="s">
        <v>461</v>
      </c>
      <c r="E29" s="292" t="str">
        <f>+VLOOKUP(A29,'Evaluación de riesgos'!$B$13:$K$159,3,0)</f>
        <v>Dimension de Direccionamiento Estratetegico y Planeacion.
Politica de Planeacion Institucional</v>
      </c>
      <c r="F29" s="292" t="str">
        <f>+VLOOKUP(A29,'Evaluación de riesgos'!$B$13:$K$159,10,0)</f>
        <v>Mantenimiento del control</v>
      </c>
      <c r="G29" s="335">
        <f>+VLOOKUP(A29,'Evaluación de riesgos'!$B$13:$O$159,13,0)</f>
        <v>142.08959999999999</v>
      </c>
      <c r="H29" s="336">
        <f t="shared" si="1"/>
        <v>28</v>
      </c>
      <c r="I29" s="292" t="str">
        <f t="shared" si="2"/>
        <v>Cuando en el análisis de los requerimientos en los diferenes componentes del MECI se cuente con aspectos evaluados en nivel 1 (presente) y 1 (funcionando); 2 (presente) y 1 (funcionando).</v>
      </c>
      <c r="J29" s="292" t="s">
        <v>514</v>
      </c>
      <c r="K29" s="292">
        <f>+IF(ISBLANK(VLOOKUP(A29,'Evaluación de riesgos'!$B$16:$F$159,5,0)),"",VLOOKUP(A29,'Evaluación de riesgos'!$B$16:$F$159,5,0))</f>
        <v>3</v>
      </c>
      <c r="L29" s="292">
        <f>+IF(ISBLANK(VLOOKUP(A29,'Evaluación de riesgos'!$B$16:$J$159,9,9)),"",VLOOKUP(A29,'Evaluación de riesgos'!$B$16:$J$159,9,9))</f>
        <v>3</v>
      </c>
      <c r="M29" s="292">
        <f t="shared" si="3"/>
        <v>1</v>
      </c>
      <c r="N29" s="292">
        <f t="shared" si="4"/>
        <v>1</v>
      </c>
      <c r="O29" s="292"/>
      <c r="P29" s="292"/>
    </row>
    <row r="30" spans="1:16" ht="12.75" customHeight="1" x14ac:dyDescent="0.2">
      <c r="A30" s="292" t="s">
        <v>515</v>
      </c>
      <c r="B30" s="292" t="str">
        <f t="shared" si="0"/>
        <v>7</v>
      </c>
      <c r="C30" s="292" t="str">
        <f>+MID(VLOOKUP(A30,'Evaluación de riesgos'!$B$13:$C$159,2,0),4,LEN(VLOOKUP(A30,'Evaluación de riesgos'!$B$13:$C$159,2,0))-4)</f>
        <v xml:space="preserve"> La Oficina de Planeación, Gerencia de Riesgos (donde existan), como 2a línea de defensa, consolidan información clave frente a la gestión del riesgo</v>
      </c>
      <c r="D30" s="292" t="s">
        <v>461</v>
      </c>
      <c r="E30" s="292" t="str">
        <f>+VLOOKUP(A30,'Evaluación de riesgos'!$B$13:$K$159,3,0)</f>
        <v>Dimension Control Interno 
Lineas de Defensa</v>
      </c>
      <c r="F30" s="292" t="str">
        <f>+VLOOKUP(A30,'Evaluación de riesgos'!$B$13:$K$159,10,0)</f>
        <v>Mantenimiento del control</v>
      </c>
      <c r="G30" s="335">
        <f>+VLOOKUP(A30,'Evaluación de riesgos'!$B$13:$O$159,13,0)</f>
        <v>142.1456</v>
      </c>
      <c r="H30" s="336">
        <f t="shared" si="1"/>
        <v>29</v>
      </c>
      <c r="I30" s="292" t="str">
        <f t="shared" si="2"/>
        <v>Cuando en el análisis de los requerimientos en los diferenes componentes del MECI se cuente con aspectos evaluados en nivel 1 (presente) y 1 (funcionando); 2 (presente) y 1 (funcionando).</v>
      </c>
      <c r="J30" s="292" t="s">
        <v>514</v>
      </c>
      <c r="K30" s="292">
        <f>+IF(ISBLANK(VLOOKUP(A30,'Evaluación de riesgos'!$B$16:$F$159,5,0)),"",VLOOKUP(A30,'Evaluación de riesgos'!$B$16:$F$159,5,0))</f>
        <v>3</v>
      </c>
      <c r="L30" s="292">
        <f>+IF(ISBLANK(VLOOKUP(A30,'Evaluación de riesgos'!$B$16:$J$159,9,9)),"",VLOOKUP(A30,'Evaluación de riesgos'!$B$16:$J$159,9,9))</f>
        <v>3</v>
      </c>
      <c r="M30" s="292">
        <f t="shared" si="3"/>
        <v>1</v>
      </c>
      <c r="N30" s="292">
        <f t="shared" si="4"/>
        <v>1</v>
      </c>
      <c r="O30" s="292"/>
      <c r="P30" s="292"/>
    </row>
    <row r="31" spans="1:16" ht="12.75" customHeight="1" x14ac:dyDescent="0.2">
      <c r="A31" s="292" t="s">
        <v>516</v>
      </c>
      <c r="B31" s="292" t="str">
        <f t="shared" si="0"/>
        <v>7</v>
      </c>
      <c r="C31" s="292" t="str">
        <f>+MID(VLOOKUP(A31,'Evaluación de riesgos'!$B$13:$C$159,2,0),4,LEN(VLOOKUP(A31,'Evaluación de riesgos'!$B$13:$C$159,2,0))-4)</f>
        <v xml:space="preserve"> A partir de la información consolidada y reportada por la 2a línea de defensa (7.2), la Alta Dirección analiza sus resultados y en especial considera si se han presentado materializaciones de riesgo</v>
      </c>
      <c r="D31" s="292" t="s">
        <v>461</v>
      </c>
      <c r="E31" s="292" t="str">
        <f>+VLOOKUP(A31,'Evaluación de riesgos'!$B$13:$K$159,3,0)</f>
        <v>Dimension Control Interno 
Lineas de Defensa</v>
      </c>
      <c r="F31" s="292" t="str">
        <f>+VLOOKUP(A31,'Evaluación de riesgos'!$B$13:$K$159,10,0)</f>
        <v>Mantenimiento del control</v>
      </c>
      <c r="G31" s="335">
        <f>+VLOOKUP(A31,'Evaluación de riesgos'!$B$13:$O$159,13,0)</f>
        <v>142.23650000000001</v>
      </c>
      <c r="H31" s="336">
        <f t="shared" si="1"/>
        <v>30</v>
      </c>
      <c r="I31" s="292" t="str">
        <f t="shared" si="2"/>
        <v>Cuando en el análisis de los requerimientos en los diferenes componentes del MECI se cuente con aspectos evaluados en nivel 1 (presente) y 1 (funcionando); 2 (presente) y 1 (funcionando).</v>
      </c>
      <c r="J31" s="292" t="s">
        <v>514</v>
      </c>
      <c r="K31" s="292">
        <f>+IF(ISBLANK(VLOOKUP(A31,'Evaluación de riesgos'!$B$16:$F$159,5,0)),"",VLOOKUP(A31,'Evaluación de riesgos'!$B$16:$F$159,5,0))</f>
        <v>3</v>
      </c>
      <c r="L31" s="292">
        <f>+IF(ISBLANK(VLOOKUP(A31,'Evaluación de riesgos'!$B$16:$J$159,9,9)),"",VLOOKUP(A31,'Evaluación de riesgos'!$B$16:$J$159,9,9))</f>
        <v>3</v>
      </c>
      <c r="M31" s="292">
        <f t="shared" si="3"/>
        <v>1</v>
      </c>
      <c r="N31" s="292">
        <f t="shared" si="4"/>
        <v>1</v>
      </c>
      <c r="O31" s="292"/>
      <c r="P31" s="292"/>
    </row>
    <row r="32" spans="1:16" ht="12.75" customHeight="1" x14ac:dyDescent="0.2">
      <c r="A32" s="292" t="s">
        <v>517</v>
      </c>
      <c r="B32" s="292" t="str">
        <f t="shared" si="0"/>
        <v>7</v>
      </c>
      <c r="C32" s="292" t="str">
        <f>+MID(VLOOKUP(A32,'Evaluación de riesgos'!$B$13:$C$159,2,0),4,LEN(VLOOKUP(A32,'Evaluación de riesgos'!$B$13:$C$159,2,0))-4)</f>
        <v xml:space="preserve"> Cuando se detectan materializaciones de riesgo, se definen los cursos de acción en relación con la revisión y actualización del mapa de riesgos correspondiente</v>
      </c>
      <c r="D32" s="292" t="s">
        <v>461</v>
      </c>
      <c r="E32" s="292" t="str">
        <f>+VLOOKUP(A32,'Evaluación de riesgos'!$B$13:$K$159,3,0)</f>
        <v>Dimension de Direccionamiento Estratetegico y Planeacion.
Politica de Planeacion Institucional
Dimension Control Interno 
Lineas de Defensa</v>
      </c>
      <c r="F32" s="292" t="str">
        <f>+VLOOKUP(A32,'Evaluación de riesgos'!$B$13:$K$159,10,0)</f>
        <v>Mantenimiento del control</v>
      </c>
      <c r="G32" s="335">
        <f>+VLOOKUP(A32,'Evaluación de riesgos'!$B$13:$O$159,13,0)</f>
        <v>142.3896</v>
      </c>
      <c r="H32" s="336">
        <f t="shared" si="1"/>
        <v>31</v>
      </c>
      <c r="I32" s="292" t="str">
        <f t="shared" si="2"/>
        <v>Cuando en el análisis de los requerimientos en los diferenes componentes del MECI se cuente con aspectos evaluados en nivel 1 (presente) y 1 (funcionando); 2 (presente) y 1 (funcionando).</v>
      </c>
      <c r="J32" s="292" t="s">
        <v>514</v>
      </c>
      <c r="K32" s="292">
        <f>+IF(ISBLANK(VLOOKUP(A32,'Evaluación de riesgos'!$B$16:$F$159,5,0)),"",VLOOKUP(A32,'Evaluación de riesgos'!$B$16:$F$159,5,0))</f>
        <v>3</v>
      </c>
      <c r="L32" s="292">
        <f>+IF(ISBLANK(VLOOKUP(A32,'Evaluación de riesgos'!$B$16:$J$159,9,9)),"",VLOOKUP(A32,'Evaluación de riesgos'!$B$16:$J$159,9,9))</f>
        <v>3</v>
      </c>
      <c r="M32" s="292">
        <f t="shared" si="3"/>
        <v>1</v>
      </c>
      <c r="N32" s="292">
        <f t="shared" si="4"/>
        <v>1</v>
      </c>
      <c r="O32" s="292"/>
      <c r="P32" s="292"/>
    </row>
    <row r="33" spans="1:16" ht="12.75" customHeight="1" x14ac:dyDescent="0.2">
      <c r="A33" s="292" t="s">
        <v>518</v>
      </c>
      <c r="B33" s="292" t="str">
        <f t="shared" si="0"/>
        <v>7</v>
      </c>
      <c r="C33" s="292" t="str">
        <f>+MID(VLOOKUP(A33,'Evaluación de riesgos'!$B$13:$C$159,2,0),4,LEN(VLOOKUP(A33,'Evaluación de riesgos'!$B$13:$C$159,2,0))-4)</f>
        <v xml:space="preserve"> Se llevan a cabo seguimientos a las acciones definidas para resolver materializaciones de riesgo detectadas</v>
      </c>
      <c r="D33" s="292" t="s">
        <v>461</v>
      </c>
      <c r="E33" s="292" t="str">
        <f>+VLOOKUP(A33,'Evaluación de riesgos'!$B$13:$K$159,3,0)</f>
        <v>Dimension de Evaluacion de Resultados 
Politica de Seguimiento y evaluacion al Desempeño Institucional.
Dimension Control Interno 
Lineas de Defensa</v>
      </c>
      <c r="F33" s="292" t="str">
        <f>+VLOOKUP(A33,'Evaluación de riesgos'!$B$13:$K$159,10,0)</f>
        <v>Mantenimiento del control</v>
      </c>
      <c r="G33" s="335">
        <f>+VLOOKUP(A33,'Evaluación de riesgos'!$B$13:$O$159,13,0)</f>
        <v>142.4563</v>
      </c>
      <c r="H33" s="336">
        <f t="shared" si="1"/>
        <v>32</v>
      </c>
      <c r="I33" s="292" t="str">
        <f t="shared" si="2"/>
        <v>Cuando en el análisis de los requerimientos en los diferenes componentes del MECI se cuente con aspectos evaluados en nivel 1 (presente) y 1 (funcionando); 2 (presente) y 1 (funcionando).</v>
      </c>
      <c r="J33" s="292" t="s">
        <v>514</v>
      </c>
      <c r="K33" s="292">
        <f>+IF(ISBLANK(VLOOKUP(A33,'Evaluación de riesgos'!$B$16:$F$159,5,0)),"",VLOOKUP(A33,'Evaluación de riesgos'!$B$16:$F$159,5,0))</f>
        <v>3</v>
      </c>
      <c r="L33" s="292">
        <f>+IF(ISBLANK(VLOOKUP(A33,'Evaluación de riesgos'!$B$16:$J$159,9,9)),"",VLOOKUP(A33,'Evaluación de riesgos'!$B$16:$J$159,9,9))</f>
        <v>3</v>
      </c>
      <c r="M33" s="292">
        <f t="shared" si="3"/>
        <v>1</v>
      </c>
      <c r="N33" s="292">
        <f t="shared" si="4"/>
        <v>1</v>
      </c>
      <c r="O33" s="292"/>
      <c r="P33" s="292"/>
    </row>
    <row r="34" spans="1:16" ht="12.75" customHeight="1" x14ac:dyDescent="0.2">
      <c r="A34" s="292" t="s">
        <v>519</v>
      </c>
      <c r="B34" s="292" t="str">
        <f t="shared" si="0"/>
        <v>8</v>
      </c>
      <c r="C34" s="292" t="str">
        <f>+MID(VLOOKUP(A34,'Evaluación de riesgos'!$B$13:$C$159,2,0),4,LEN(VLOOKUP(A34,'Evaluación de riesgos'!$B$13:$C$159,2,0))-4)</f>
        <v xml:space="preserve"> La Alta Dirección acorde con el análisis del entorno interno y externo, define los procesos, programas o proyectos (según aplique), susceptibles de posibles actos de corrupción</v>
      </c>
      <c r="D34" s="292" t="s">
        <v>461</v>
      </c>
      <c r="E34" s="292" t="str">
        <f>+VLOOKUP(A34,'Evaluación de riesgos'!$B$13:$K$159,3,0)</f>
        <v>Dimension de Direccionamiento Estratetegico y Planeacion.
Politica de Planeacion Institucional</v>
      </c>
      <c r="F34" s="292" t="str">
        <f>+VLOOKUP(A34,'Evaluación de riesgos'!$B$13:$K$159,10,0)</f>
        <v>Mantenimiento del control</v>
      </c>
      <c r="G34" s="335">
        <f>+VLOOKUP(A34,'Evaluación de riesgos'!$B$13:$O$159,13,0)</f>
        <v>142.54579999999999</v>
      </c>
      <c r="H34" s="336">
        <f t="shared" si="1"/>
        <v>33</v>
      </c>
      <c r="I34" s="292" t="str">
        <f t="shared" si="2"/>
        <v>Cuando en el análisis de los requerimientos en los diferenes componentes del MECI se cuente con aspectos evaluados en nivel 1 (presente) y 1 (funcionando); 2 (presente) y 1 (funcionando).</v>
      </c>
      <c r="J34" s="292" t="s">
        <v>520</v>
      </c>
      <c r="K34" s="292">
        <f>+IF(ISBLANK(VLOOKUP(A34,'Evaluación de riesgos'!$B$16:$F$159,5,0)),"",VLOOKUP(A34,'Evaluación de riesgos'!$B$16:$F$159,5,0))</f>
        <v>3</v>
      </c>
      <c r="L34" s="292">
        <f>+IF(ISBLANK(VLOOKUP(A34,'Evaluación de riesgos'!$B$16:$J$159,9,9)),"",VLOOKUP(A34,'Evaluación de riesgos'!$B$16:$J$159,9,9))</f>
        <v>3</v>
      </c>
      <c r="M34" s="292">
        <f t="shared" si="3"/>
        <v>1</v>
      </c>
      <c r="N34" s="292">
        <f t="shared" si="4"/>
        <v>1</v>
      </c>
      <c r="O34" s="292"/>
      <c r="P34" s="292"/>
    </row>
    <row r="35" spans="1:16" ht="12.75" customHeight="1" x14ac:dyDescent="0.2">
      <c r="A35" s="292" t="s">
        <v>521</v>
      </c>
      <c r="B35" s="292" t="str">
        <f t="shared" si="0"/>
        <v>8</v>
      </c>
      <c r="C35" s="292" t="str">
        <f>+MID(VLOOKUP(A35,'Evaluación de riesgos'!$B$13:$C$159,2,0),4,LEN(VLOOKUP(A35,'Evaluación de riesgos'!$B$13:$C$159,2,0))-4)</f>
        <v xml:space="preserve"> La Alta Dirección monitorea los riesgos de corrupción con la periodicidad establecida en la Política de Administración del Riesgo</v>
      </c>
      <c r="D35" s="292" t="s">
        <v>461</v>
      </c>
      <c r="E35" s="292" t="str">
        <f>+VLOOKUP(A35,'Evaluación de riesgos'!$B$13:$K$159,3,0)</f>
        <v>Dimension de Control Interno
Linea Estrategica</v>
      </c>
      <c r="F35" s="292" t="str">
        <f>+VLOOKUP(A35,'Evaluación de riesgos'!$B$13:$K$159,10,0)</f>
        <v>Mantenimiento del control</v>
      </c>
      <c r="G35" s="335">
        <f>+VLOOKUP(A35,'Evaluación de riesgos'!$B$13:$O$159,13,0)</f>
        <v>142.63210000000001</v>
      </c>
      <c r="H35" s="336">
        <f t="shared" si="1"/>
        <v>34</v>
      </c>
      <c r="I35" s="292" t="str">
        <f t="shared" si="2"/>
        <v>Cuando en el análisis de los requerimientos en los diferenes componentes del MECI se cuente con aspectos evaluados en nivel 1 (presente) y 1 (funcionando); 2 (presente) y 1 (funcionando).</v>
      </c>
      <c r="J35" s="292" t="s">
        <v>520</v>
      </c>
      <c r="K35" s="292">
        <f>+IF(ISBLANK(VLOOKUP(A35,'Evaluación de riesgos'!$B$16:$F$159,5,0)),"",VLOOKUP(A35,'Evaluación de riesgos'!$B$16:$F$159,5,0))</f>
        <v>3</v>
      </c>
      <c r="L35" s="292">
        <f>+IF(ISBLANK(VLOOKUP(A35,'Evaluación de riesgos'!$B$16:$J$159,9,9)),"",VLOOKUP(A35,'Evaluación de riesgos'!$B$16:$J$159,9,9))</f>
        <v>3</v>
      </c>
      <c r="M35" s="292">
        <f t="shared" si="3"/>
        <v>1</v>
      </c>
      <c r="N35" s="292">
        <f t="shared" si="4"/>
        <v>1</v>
      </c>
      <c r="O35" s="292"/>
      <c r="P35" s="292"/>
    </row>
    <row r="36" spans="1:16" ht="12.75" customHeight="1" x14ac:dyDescent="0.2">
      <c r="A36" s="292" t="s">
        <v>522</v>
      </c>
      <c r="B36" s="292" t="str">
        <f t="shared" si="0"/>
        <v>8</v>
      </c>
      <c r="C36" s="292" t="str">
        <f>+MID(VLOOKUP(A36,'Evaluación de riesgos'!$B$13:$C$159,2,0),4,LEN(VLOOKUP(A36,'Evaluación de riesgos'!$B$13:$C$159,2,0))-4)</f>
        <v xml:space="preserve"> Para el desarrollo de las actividades de control, la entidad considera la adecuada división de las funciones y que éstas se encuentren segregadas en diferentes personas para reducir el riesgo de acciones fraudulentas</v>
      </c>
      <c r="D36" s="292" t="s">
        <v>461</v>
      </c>
      <c r="E36" s="292" t="str">
        <f>+VLOOKUP(A36,'Evaluación de riesgos'!$B$13:$K$159,3,0)</f>
        <v>Dimension de Contro Interno
Lineas de Defensa</v>
      </c>
      <c r="F36" s="292" t="str">
        <f>+VLOOKUP(A36,'Evaluación de riesgos'!$B$13:$K$159,10,0)</f>
        <v>Mantenimiento del control</v>
      </c>
      <c r="G36" s="335">
        <f>+VLOOKUP(A36,'Evaluación de riesgos'!$B$13:$O$159,13,0)</f>
        <v>142.7456</v>
      </c>
      <c r="H36" s="336">
        <f t="shared" si="1"/>
        <v>35</v>
      </c>
      <c r="I36" s="292" t="str">
        <f t="shared" si="2"/>
        <v>Cuando en el análisis de los requerimientos en los diferenes componentes del MECI se cuente con aspectos evaluados en nivel 1 (presente) y 1 (funcionando); 2 (presente) y 1 (funcionando).</v>
      </c>
      <c r="J36" s="292" t="s">
        <v>520</v>
      </c>
      <c r="K36" s="292">
        <f>+IF(ISBLANK(VLOOKUP(A36,'Evaluación de riesgos'!$B$16:$F$159,5,0)),"",VLOOKUP(A36,'Evaluación de riesgos'!$B$16:$F$159,5,0))</f>
        <v>3</v>
      </c>
      <c r="L36" s="292">
        <f>+IF(ISBLANK(VLOOKUP(A36,'Evaluación de riesgos'!$B$16:$J$159,9,9)),"",VLOOKUP(A36,'Evaluación de riesgos'!$B$16:$J$159,9,9))</f>
        <v>3</v>
      </c>
      <c r="M36" s="292">
        <f t="shared" si="3"/>
        <v>1</v>
      </c>
      <c r="N36" s="292">
        <f t="shared" si="4"/>
        <v>1</v>
      </c>
      <c r="O36" s="292"/>
      <c r="P36" s="292"/>
    </row>
    <row r="37" spans="1:16" ht="12.75" customHeight="1" x14ac:dyDescent="0.2">
      <c r="A37" s="292" t="s">
        <v>523</v>
      </c>
      <c r="B37" s="292" t="str">
        <f t="shared" si="0"/>
        <v>8</v>
      </c>
      <c r="C37" s="292" t="str">
        <f>+MID(VLOOKUP(A37,'Evaluación de riesgos'!$B$13:$C$159,2,0),4,LEN(VLOOKUP(A37,'Evaluación de riesgos'!$B$13:$C$159,2,0))-4)</f>
        <v xml:space="preserve"> La Alta Dirección evalúa fallas en los controles (diseño y ejecución) para definir cursos de acción apropiados para su mejora</v>
      </c>
      <c r="D37" s="292" t="s">
        <v>461</v>
      </c>
      <c r="E37" s="292" t="str">
        <f>+VLOOKUP(A37,'Evaluación de riesgos'!$B$13:$K$159,3,0)</f>
        <v>Dimension de Control Interno
Linea Estrategica</v>
      </c>
      <c r="F37" s="292" t="str">
        <f>+VLOOKUP(A37,'Evaluación de riesgos'!$B$13:$K$159,10,0)</f>
        <v>Mantenimiento del control</v>
      </c>
      <c r="G37" s="335">
        <f>+VLOOKUP(A37,'Evaluación de riesgos'!$B$13:$O$159,13,0)</f>
        <v>142.87450000000001</v>
      </c>
      <c r="H37" s="336">
        <f t="shared" si="1"/>
        <v>36</v>
      </c>
      <c r="I37" s="292" t="str">
        <f t="shared" si="2"/>
        <v>Cuando en el análisis de los requerimientos en los diferenes componentes del MECI se cuente con aspectos evaluados en nivel 1 (presente) y 1 (funcionando); 2 (presente) y 1 (funcionando).</v>
      </c>
      <c r="J37" s="292" t="s">
        <v>520</v>
      </c>
      <c r="K37" s="292">
        <f>+IF(ISBLANK(VLOOKUP(A37,'Evaluación de riesgos'!$B$16:$F$159,5,0)),"",VLOOKUP(A37,'Evaluación de riesgos'!$B$16:$F$159,5,0))</f>
        <v>3</v>
      </c>
      <c r="L37" s="292">
        <f>+IF(ISBLANK(VLOOKUP(A37,'Evaluación de riesgos'!$B$16:$J$159,9,9)),"",VLOOKUP(A37,'Evaluación de riesgos'!$B$16:$J$159,9,9))</f>
        <v>3</v>
      </c>
      <c r="M37" s="292">
        <f t="shared" si="3"/>
        <v>1</v>
      </c>
      <c r="N37" s="292">
        <f t="shared" si="4"/>
        <v>1</v>
      </c>
      <c r="O37" s="292"/>
      <c r="P37" s="292"/>
    </row>
    <row r="38" spans="1:16" ht="12.75" customHeight="1" x14ac:dyDescent="0.2">
      <c r="A38" s="292" t="s">
        <v>524</v>
      </c>
      <c r="B38" s="292" t="str">
        <f t="shared" si="0"/>
        <v>9</v>
      </c>
      <c r="C38" s="292" t="str">
        <f>+MID(VLOOKUP(A38,'Evaluación de riesgos'!$B$13:$C$159,2,0),4,LEN(VLOOKUP(A38,'Evaluación de riesgos'!$B$13:$C$159,2,0))-4)</f>
        <v xml:space="preserve"> Acorde con lo establecido en la política de Administración del Riesgo, se monitorean los factores internos y externos definidos para la entidad, a fin de establecer cambios en el entorno que determinen nuevos riesgos o ajustes a los existentes</v>
      </c>
      <c r="D38" s="292" t="s">
        <v>461</v>
      </c>
      <c r="E38" s="292" t="str">
        <f>+VLOOKUP(A38,'Evaluación de riesgos'!$B$13:$K$159,3,0)</f>
        <v>Dimension de Direccionamiento Estrategico 
Politica de Planeacion Institucional</v>
      </c>
      <c r="F38" s="292" t="str">
        <f>+VLOOKUP(A38,'Evaluación de riesgos'!$B$13:$K$159,10,0)</f>
        <v>Mantenimiento del control</v>
      </c>
      <c r="G38" s="335">
        <f>+VLOOKUP(A38,'Evaluación de riesgos'!$B$13:$O$159,13,0)</f>
        <v>142.96350000000001</v>
      </c>
      <c r="H38" s="336">
        <f t="shared" si="1"/>
        <v>37</v>
      </c>
      <c r="I38" s="292" t="str">
        <f t="shared" si="2"/>
        <v>Cuando en el análisis de los requerimientos en los diferenes componentes del MECI se cuente con aspectos evaluados en nivel 1 (presente) y 1 (funcionando); 2 (presente) y 1 (funcionando).</v>
      </c>
      <c r="J38" s="292" t="s">
        <v>525</v>
      </c>
      <c r="K38" s="292">
        <f>+IF(ISBLANK(VLOOKUP(A38,'Evaluación de riesgos'!$B$16:$F$159,5,0)),"",VLOOKUP(A38,'Evaluación de riesgos'!$B$16:$F$159,5,0))</f>
        <v>3</v>
      </c>
      <c r="L38" s="292">
        <f>+IF(ISBLANK(VLOOKUP(A38,'Evaluación de riesgos'!$B$16:$J$159,9,9)),"",VLOOKUP(A38,'Evaluación de riesgos'!$B$16:$J$159,9,9))</f>
        <v>3</v>
      </c>
      <c r="M38" s="292">
        <f t="shared" si="3"/>
        <v>1</v>
      </c>
      <c r="N38" s="292">
        <f t="shared" si="4"/>
        <v>1</v>
      </c>
      <c r="O38" s="292"/>
      <c r="P38" s="292"/>
    </row>
    <row r="39" spans="1:16" ht="12.75" customHeight="1" x14ac:dyDescent="0.2">
      <c r="A39" s="292" t="s">
        <v>526</v>
      </c>
      <c r="B39" s="292" t="str">
        <f t="shared" si="0"/>
        <v>9</v>
      </c>
      <c r="C39" s="292" t="str">
        <f>+MID(VLOOKUP(A39,'Evaluación de riesgos'!$B$13:$C$159,2,0),4,LEN(VLOOKUP(A39,'Evaluación de riesgos'!$B$13:$C$159,2,0))-4)</f>
        <v xml:space="preserve"> La Alta Dirección analiza los riesgos asociados a actividades tercerizadas, regionales u otras figuras externas que afecten la prestación del servicio a los usuarios, basados en los informes de la segunda y tercera linea de defensa</v>
      </c>
      <c r="D39" s="292" t="s">
        <v>461</v>
      </c>
      <c r="E39" s="292" t="str">
        <f>+VLOOKUP(A39,'Evaluación de riesgos'!$B$13:$K$159,3,0)</f>
        <v>Dimension de Control Interno
Lineas de Defensa</v>
      </c>
      <c r="F39" s="292" t="str">
        <f>+VLOOKUP(A39,'Evaluación de riesgos'!$B$13:$K$159,10,0)</f>
        <v>Mantenimiento del control</v>
      </c>
      <c r="G39" s="335">
        <f>+VLOOKUP(A39,'Evaluación de riesgos'!$B$13:$O$159,13,0)</f>
        <v>143.01249999999999</v>
      </c>
      <c r="H39" s="336">
        <f t="shared" si="1"/>
        <v>38</v>
      </c>
      <c r="I39" s="292" t="str">
        <f t="shared" si="2"/>
        <v>Cuando en el análisis de los requerimientos en los diferenes componentes del MECI se cuente con aspectos evaluados en nivel 1 (presente) y 1 (funcionando); 2 (presente) y 1 (funcionando).</v>
      </c>
      <c r="J39" s="292" t="s">
        <v>525</v>
      </c>
      <c r="K39" s="292">
        <f>+IF(ISBLANK(VLOOKUP(A39,'Evaluación de riesgos'!$B$16:$F$159,5,0)),"",VLOOKUP(A39,'Evaluación de riesgos'!$B$16:$F$159,5,0))</f>
        <v>3</v>
      </c>
      <c r="L39" s="292">
        <f>+IF(ISBLANK(VLOOKUP(A39,'Evaluación de riesgos'!$B$16:$J$159,9,9)),"",VLOOKUP(A39,'Evaluación de riesgos'!$B$16:$J$159,9,9))</f>
        <v>3</v>
      </c>
      <c r="M39" s="292">
        <f t="shared" si="3"/>
        <v>1</v>
      </c>
      <c r="N39" s="292">
        <f t="shared" si="4"/>
        <v>1</v>
      </c>
      <c r="O39" s="292"/>
      <c r="P39" s="292"/>
    </row>
    <row r="40" spans="1:16" ht="12.75" customHeight="1" x14ac:dyDescent="0.2">
      <c r="A40" s="292" t="s">
        <v>527</v>
      </c>
      <c r="B40" s="292" t="str">
        <f t="shared" si="0"/>
        <v>9</v>
      </c>
      <c r="C40" s="292" t="str">
        <f>+MID(VLOOKUP(A40,'Evaluación de riesgos'!$B$13:$C$159,2,0),4,LEN(VLOOKUP(A40,'Evaluación de riesgos'!$B$13:$C$159,2,0))-4)</f>
        <v xml:space="preserve"> La Alta Dirección monitorea los riesgos aceptados revisando que sus condiciones no hayan cambiado y definir su pertinencia para sostenerlos o ajustarlos</v>
      </c>
      <c r="D40" s="292" t="s">
        <v>461</v>
      </c>
      <c r="E40" s="292" t="str">
        <f>+VLOOKUP(A40,'Evaluación de riesgos'!$B$13:$K$159,3,0)</f>
        <v>Dimension de Control Interno
Linea Estrategica</v>
      </c>
      <c r="F40" s="292" t="str">
        <f>+VLOOKUP(A40,'Evaluación de riesgos'!$B$13:$K$159,10,0)</f>
        <v>Mantenimiento del control</v>
      </c>
      <c r="G40" s="335">
        <f>+VLOOKUP(A40,'Evaluación de riesgos'!$B$13:$O$159,13,0)</f>
        <v>143.12360000000001</v>
      </c>
      <c r="H40" s="336">
        <f t="shared" si="1"/>
        <v>39</v>
      </c>
      <c r="I40" s="292" t="str">
        <f t="shared" si="2"/>
        <v>Cuando en el análisis de los requerimientos en los diferenes componentes del MECI se cuente con aspectos evaluados en nivel 1 (presente) y 1 (funcionando); 2 (presente) y 1 (funcionando).</v>
      </c>
      <c r="J40" s="292" t="s">
        <v>525</v>
      </c>
      <c r="K40" s="292">
        <f>+IF(ISBLANK(VLOOKUP(A40,'Evaluación de riesgos'!$B$16:$F$159,5,0)),"",VLOOKUP(A40,'Evaluación de riesgos'!$B$16:$F$159,5,0))</f>
        <v>3</v>
      </c>
      <c r="L40" s="292">
        <f>+IF(ISBLANK(VLOOKUP(A40,'Evaluación de riesgos'!$B$16:$J$159,9,9)),"",VLOOKUP(A40,'Evaluación de riesgos'!$B$16:$J$159,9,9))</f>
        <v>3</v>
      </c>
      <c r="M40" s="292">
        <f t="shared" si="3"/>
        <v>1</v>
      </c>
      <c r="N40" s="292">
        <f t="shared" si="4"/>
        <v>1</v>
      </c>
      <c r="O40" s="292"/>
      <c r="P40" s="292"/>
    </row>
    <row r="41" spans="1:16" ht="12.75" customHeight="1" x14ac:dyDescent="0.2">
      <c r="A41" s="292" t="s">
        <v>528</v>
      </c>
      <c r="B41" s="292" t="str">
        <f t="shared" si="0"/>
        <v>9</v>
      </c>
      <c r="C41" s="292" t="str">
        <f>+MID(VLOOKUP(A41,'Evaluación de riesgos'!$B$13:$C$159,2,0),4,LEN(VLOOKUP(A41,'Evaluación de riesgos'!$B$13:$C$159,2,0))-4)</f>
        <v xml:space="preserve"> La Alta Dirección evalúa fallas en los controles (diseño y ejecución) para definir cursos de acción apropiados para su mejora, basados en los informes de la segunda y tercera linea de defensa</v>
      </c>
      <c r="D41" s="292" t="s">
        <v>461</v>
      </c>
      <c r="E41" s="292" t="str">
        <f>+VLOOKUP(A41,'Evaluación de riesgos'!$B$13:$K$159,3,0)</f>
        <v>Dimension de Control Interno
Lineas de Defensa</v>
      </c>
      <c r="F41" s="292" t="str">
        <f>+VLOOKUP(A41,'Evaluación de riesgos'!$B$13:$K$159,10,0)</f>
        <v>Mantenimiento del control</v>
      </c>
      <c r="G41" s="335">
        <f>+VLOOKUP(A41,'Evaluación de riesgos'!$B$13:$O$159,13,0)</f>
        <v>143.2456</v>
      </c>
      <c r="H41" s="336">
        <f t="shared" si="1"/>
        <v>40</v>
      </c>
      <c r="I41" s="292" t="str">
        <f t="shared" si="2"/>
        <v>Cuando en el análisis de los requerimientos en los diferenes componentes del MECI se cuente con aspectos evaluados en nivel 1 (presente) y 1 (funcionando); 2 (presente) y 1 (funcionando).</v>
      </c>
      <c r="J41" s="292" t="s">
        <v>525</v>
      </c>
      <c r="K41" s="292">
        <f>+IF(ISBLANK(VLOOKUP(A41,'Evaluación de riesgos'!$B$16:$F$159,5,0)),"",VLOOKUP(A41,'Evaluación de riesgos'!$B$16:$F$159,5,0))</f>
        <v>3</v>
      </c>
      <c r="L41" s="292">
        <f>+IF(ISBLANK(VLOOKUP(A41,'Evaluación de riesgos'!$B$16:$J$159,9,9)),"",VLOOKUP(A41,'Evaluación de riesgos'!$B$16:$J$159,9,9))</f>
        <v>3</v>
      </c>
      <c r="M41" s="292">
        <f t="shared" si="3"/>
        <v>1</v>
      </c>
      <c r="N41" s="292">
        <f t="shared" si="4"/>
        <v>1</v>
      </c>
      <c r="O41" s="292"/>
      <c r="P41" s="292"/>
    </row>
    <row r="42" spans="1:16" ht="12.75" customHeight="1" x14ac:dyDescent="0.2">
      <c r="A42" s="292" t="s">
        <v>529</v>
      </c>
      <c r="B42" s="292" t="str">
        <f t="shared" si="0"/>
        <v>9</v>
      </c>
      <c r="C42" s="292" t="str">
        <f>+MID(VLOOKUP(A42,'Evaluación de riesgos'!$B$13:$C$159,2,0),4,LEN(VLOOKUP(A42,'Evaluación de riesgos'!$B$13:$C$159,2,0))-4)</f>
        <v xml:space="preserve"> La entidad analiza el impacto sobre el control interno por cambios en los diferentes niveles organizacionales</v>
      </c>
      <c r="D42" s="292" t="s">
        <v>461</v>
      </c>
      <c r="E42" s="292" t="str">
        <f>+VLOOKUP(A42,'Evaluación de riesgos'!$B$13:$K$159,3,0)</f>
        <v>Dimension de Direccionamiento Estrategico y Planeacion
Politica de Planeacion Institucional
Dimension de Control Interno
Linea Estrategica</v>
      </c>
      <c r="F42" s="292" t="str">
        <f>+VLOOKUP(A42,'Evaluación de riesgos'!$B$13:$K$159,10,0)</f>
        <v>Mantenimiento del control</v>
      </c>
      <c r="G42" s="335">
        <f>+VLOOKUP(A42,'Evaluación de riesgos'!$B$13:$O$159,13,0)</f>
        <v>143.36539999999999</v>
      </c>
      <c r="H42" s="336">
        <f t="shared" si="1"/>
        <v>41</v>
      </c>
      <c r="I42" s="292" t="str">
        <f t="shared" si="2"/>
        <v>Cuando en el análisis de los requerimientos en los diferenes componentes del MECI se cuente con aspectos evaluados en nivel 1 (presente) y 1 (funcionando); 2 (presente) y 1 (funcionando).</v>
      </c>
      <c r="J42" s="292" t="s">
        <v>525</v>
      </c>
      <c r="K42" s="292">
        <f>+IF(ISBLANK(VLOOKUP(A42,'Evaluación de riesgos'!$B$16:$F$159,5,0)),"",VLOOKUP(A42,'Evaluación de riesgos'!$B$16:$F$159,5,0))</f>
        <v>3</v>
      </c>
      <c r="L42" s="292">
        <f>+IF(ISBLANK(VLOOKUP(A42,'Evaluación de riesgos'!$B$16:$J$159,9,9)),"",VLOOKUP(A42,'Evaluación de riesgos'!$B$16:$J$159,9,9))</f>
        <v>3</v>
      </c>
      <c r="M42" s="292">
        <f t="shared" si="3"/>
        <v>1</v>
      </c>
      <c r="N42" s="292">
        <f t="shared" si="4"/>
        <v>1</v>
      </c>
      <c r="O42" s="292"/>
      <c r="P42" s="292"/>
    </row>
    <row r="43" spans="1:16" ht="12.75" customHeight="1" x14ac:dyDescent="0.2">
      <c r="A43" s="292" t="s">
        <v>530</v>
      </c>
      <c r="B43" s="292" t="str">
        <f t="shared" ref="B43:B82" si="5">+LEFT(A43,2)</f>
        <v>10</v>
      </c>
      <c r="C43" s="292" t="str">
        <f>+MID(VLOOKUP(A43,'Actividades de control'!$B$13:$C$156,2,0),5,LEN(VLOOKUP(A43,'Actividades de control'!$B$13:$C$156,2,0))-5)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292" t="s">
        <v>462</v>
      </c>
      <c r="E43" s="292" t="str">
        <f>+VLOOKUP(A43,'Actividades de control'!$B$18:$K$102,3,0)</f>
        <v>Dimension de Control Interno
Lineas de Defensa</v>
      </c>
      <c r="F43" s="292" t="str">
        <f>+VLOOKUP(A43,'Actividades de control'!$B$18:$K$102,10,0)</f>
        <v>Mantenimiento del control</v>
      </c>
      <c r="G43" s="292">
        <f>+VLOOKUP(A43,'Actividades de control'!$B$13:$N$156,13,0)</f>
        <v>223.45689999999999</v>
      </c>
      <c r="H43" s="336">
        <f t="shared" si="1"/>
        <v>42</v>
      </c>
      <c r="I43" s="292" t="str">
        <f t="shared" si="2"/>
        <v>Cuando en el análisis de los requerimientos en los diferenes componentes del MECI se cuente con aspectos evaluados en nivel 1 (presente) y 1 (funcionando); 2 (presente) y 1 (funcionando).</v>
      </c>
      <c r="J43" s="292" t="s">
        <v>531</v>
      </c>
      <c r="K43" s="292">
        <f>+IF(ISBLANK(VLOOKUP(A43,'Actividades de control'!$B$21:$F$102,5,0)),"",VLOOKUP(A43,'Actividades de control'!$B$21:$F$102,5,0))</f>
        <v>3</v>
      </c>
      <c r="L43" s="292">
        <f>+IF(ISBLANK(VLOOKUP(A43,'Actividades de control'!$B$21:$J$102,9,0)),"",VLOOKUP(A43,'Actividades de control'!$B$21:$J$102,9,0))</f>
        <v>3</v>
      </c>
      <c r="M43" s="292">
        <f t="shared" si="3"/>
        <v>1</v>
      </c>
      <c r="N43" s="292">
        <f t="shared" si="4"/>
        <v>1</v>
      </c>
      <c r="O43" s="292"/>
      <c r="P43" s="292"/>
    </row>
    <row r="44" spans="1:16" ht="12.75" customHeight="1" x14ac:dyDescent="0.2">
      <c r="A44" s="292" t="s">
        <v>532</v>
      </c>
      <c r="B44" s="292" t="str">
        <f t="shared" si="5"/>
        <v>10</v>
      </c>
      <c r="C44" s="292" t="str">
        <f>+MID(VLOOKUP(A44,'Actividades de control'!$B$13:$C$156,2,0),5,LEN(VLOOKUP(A44,'Actividades de control'!$B$13:$C$156,2,0))-5)</f>
        <v xml:space="preserve"> Se han idenfificado y documentado las situaciones específicas en donde no es posible segregar adecuadamente las funciones (ej: falta de personal, presupuesto), con el fin de definir actividades de control alternativas para cubrir los riesgos identificados.</v>
      </c>
      <c r="D44" s="292" t="s">
        <v>462</v>
      </c>
      <c r="E44" s="292" t="str">
        <f>+VLOOKUP(A44,'Actividades de control'!$B$18:$K$102,3,0)</f>
        <v>Dimension de Control Interno
Lineas de Defensa</v>
      </c>
      <c r="F44" s="292" t="str">
        <f>+VLOOKUP(A44,'Actividades de control'!$B$18:$K$102,10,0)</f>
        <v>Mantenimiento del control</v>
      </c>
      <c r="G44" s="292">
        <f>+VLOOKUP(A44,'Actividades de control'!$B$13:$N$156,13,0)</f>
        <v>223.5478</v>
      </c>
      <c r="H44" s="336">
        <f t="shared" si="1"/>
        <v>43</v>
      </c>
      <c r="I44" s="292" t="str">
        <f t="shared" si="2"/>
        <v>Cuando en el análisis de los requerimientos en los diferenes componentes del MECI se cuente con aspectos evaluados en nivel 1 (presente) y 1 (funcionando); 2 (presente) y 1 (funcionando).</v>
      </c>
      <c r="J44" s="292" t="s">
        <v>531</v>
      </c>
      <c r="K44" s="292">
        <f>+IF(ISBLANK(VLOOKUP(A44,'Actividades de control'!$B$21:$F$102,5,0)),"",VLOOKUP(A44,'Actividades de control'!$B$21:$F$102,5,0))</f>
        <v>3</v>
      </c>
      <c r="L44" s="292">
        <f>+IF(ISBLANK(VLOOKUP(A44,'Actividades de control'!$B$21:$J$102,9,0)),"",VLOOKUP(A44,'Actividades de control'!$B$21:$J$102,9,0))</f>
        <v>3</v>
      </c>
      <c r="M44" s="292">
        <f t="shared" si="3"/>
        <v>1</v>
      </c>
      <c r="N44" s="292">
        <f t="shared" si="4"/>
        <v>1</v>
      </c>
      <c r="O44" s="292"/>
      <c r="P44" s="292"/>
    </row>
    <row r="45" spans="1:16" ht="12.75" customHeight="1" x14ac:dyDescent="0.2">
      <c r="A45" s="292" t="s">
        <v>533</v>
      </c>
      <c r="B45" s="292" t="str">
        <f t="shared" si="5"/>
        <v>10</v>
      </c>
      <c r="C45" s="292" t="str">
        <f>+MID(VLOOKUP(A45,'Actividades de control'!$B$13:$C$156,2,0),5,LEN(VLOOKUP(A45,'Actividades de control'!$B$13:$C$156,2,0))-5)</f>
        <v xml:space="preserve"> El diseño de otros  sistemas de gestión (bajo normas o estándares internacionales como la ISO), se intregan de forma adecuada a la estructura de control de la entidad</v>
      </c>
      <c r="D45" s="292" t="s">
        <v>462</v>
      </c>
      <c r="E45" s="292" t="str">
        <f>+VLOOKUP(A45,'Actividades de control'!$B$18:$K$102,3,0)</f>
        <v xml:space="preserve">
Dimension de Gestion con Valores para Resultados
Dimension de Control Interno
Lineas de Defensa</v>
      </c>
      <c r="F45" s="292" t="str">
        <f>+VLOOKUP(A45,'Actividades de control'!$B$18:$K$102,10,0)</f>
        <v>Mantenimiento del control</v>
      </c>
      <c r="G45" s="292">
        <f>+VLOOKUP(A45,'Actividades de control'!$B$13:$N$156,13,0)</f>
        <v>223.64580000000001</v>
      </c>
      <c r="H45" s="336">
        <f t="shared" si="1"/>
        <v>44</v>
      </c>
      <c r="I45" s="292" t="str">
        <f t="shared" si="2"/>
        <v>Cuando en el análisis de los requerimientos en los diferenes componentes del MECI se cuente con aspectos evaluados en nivel 1 (presente) y 1 (funcionando); 2 (presente) y 1 (funcionando).</v>
      </c>
      <c r="J45" s="292" t="s">
        <v>531</v>
      </c>
      <c r="K45" s="292">
        <f>+IF(ISBLANK(VLOOKUP(A45,'Actividades de control'!$B$21:$F$102,5,0)),"",VLOOKUP(A45,'Actividades de control'!$B$21:$F$102,5,0))</f>
        <v>3</v>
      </c>
      <c r="L45" s="292">
        <f>+IF(ISBLANK(VLOOKUP(A45,'Actividades de control'!$B$21:$J$102,9,0)),"",VLOOKUP(A45,'Actividades de control'!$B$21:$J$102,9,0))</f>
        <v>3</v>
      </c>
      <c r="M45" s="292">
        <f t="shared" si="3"/>
        <v>1</v>
      </c>
      <c r="N45" s="292">
        <f t="shared" si="4"/>
        <v>1</v>
      </c>
      <c r="O45" s="292"/>
      <c r="P45" s="292"/>
    </row>
    <row r="46" spans="1:16" ht="12.75" customHeight="1" x14ac:dyDescent="0.2">
      <c r="A46" s="292" t="s">
        <v>534</v>
      </c>
      <c r="B46" s="292" t="str">
        <f t="shared" si="5"/>
        <v>11</v>
      </c>
      <c r="C46" s="292" t="str">
        <f>+MID(VLOOKUP(A46,'Actividades de control'!$B$13:$C$156,2,0),5,LEN(VLOOKUP(A46,'Actividades de control'!$B$13:$C$156,2,0))-5)</f>
        <v xml:space="preserve"> La entidad establece actividades de control relevantes sobre las infraestructuras tecnológicas; los procesos de gestión de la seguridad y sobre los procesos de adquisición, desarrollo y mantenimiento de tecnologías</v>
      </c>
      <c r="D46" s="292" t="s">
        <v>462</v>
      </c>
      <c r="E46" s="292" t="str">
        <f>+VLOOKUP(A46,'Actividades de control'!$B$18:$K$102,3,0)</f>
        <v xml:space="preserve">Dimension de Gestion con Valores para el Resultado
Politica de Gobierno Digital 
Politica de Seguridad Digital
</v>
      </c>
      <c r="F46" s="292" t="str">
        <f>+VLOOKUP(A46,'Actividades de control'!$B$18:$K$102,10,0)</f>
        <v>Mantenimiento del control</v>
      </c>
      <c r="G46" s="292">
        <f>+VLOOKUP(A46,'Actividades de control'!$B$13:$N$156,13,0)</f>
        <v>223.78960000000001</v>
      </c>
      <c r="H46" s="336">
        <f t="shared" si="1"/>
        <v>45</v>
      </c>
      <c r="I46" s="292" t="str">
        <f t="shared" si="2"/>
        <v>Cuando en el análisis de los requerimientos en los diferenes componentes del MECI se cuente con aspectos evaluados en nivel 1 (presente) y 1 (funcionando); 2 (presente) y 1 (funcionando).</v>
      </c>
      <c r="J46" s="292" t="s">
        <v>535</v>
      </c>
      <c r="K46" s="292">
        <f>+IF(ISBLANK(VLOOKUP(A46,'Actividades de control'!$B$21:$F$102,5,0)),"",VLOOKUP(A46,'Actividades de control'!$B$21:$F$102,5,0))</f>
        <v>3</v>
      </c>
      <c r="L46" s="292">
        <f>+IF(ISBLANK(VLOOKUP(A46,'Actividades de control'!$B$21:$J$102,9,0)),"",VLOOKUP(A46,'Actividades de control'!$B$21:$J$102,9,0))</f>
        <v>3</v>
      </c>
      <c r="M46" s="292">
        <f t="shared" si="3"/>
        <v>1</v>
      </c>
      <c r="N46" s="292">
        <f t="shared" si="4"/>
        <v>1</v>
      </c>
      <c r="O46" s="292"/>
      <c r="P46" s="292"/>
    </row>
    <row r="47" spans="1:16" ht="12.75" customHeight="1" x14ac:dyDescent="0.2">
      <c r="A47" s="292" t="s">
        <v>536</v>
      </c>
      <c r="B47" s="292" t="str">
        <f t="shared" si="5"/>
        <v>11</v>
      </c>
      <c r="C47" s="292" t="str">
        <f>+MID(VLOOKUP(A47,'Actividades de control'!$B$13:$C$156,2,0),5,LEN(VLOOKUP(A47,'Actividades de control'!$B$13:$C$156,2,0))-5)</f>
        <v xml:space="preserve">  Para los proveedores de tecnología  selecciona y desarrolla actividades de control internas sobre las actividades realizadas por el proveedor de servicios</v>
      </c>
      <c r="D47" s="292" t="s">
        <v>462</v>
      </c>
      <c r="E47" s="292" t="str">
        <f>+VLOOKUP(A47,'Actividades de control'!$B$18:$K$102,3,0)</f>
        <v xml:space="preserve">Dimension de Gestion con Valores para el Resultado
Politica de Gobierno Digital 
Politica de Seguridad Digital
</v>
      </c>
      <c r="F47" s="292" t="str">
        <f>+VLOOKUP(A47,'Actividades de control'!$B$18:$K$102,10,0)</f>
        <v>Mantenimiento del control</v>
      </c>
      <c r="G47" s="292">
        <f>+VLOOKUP(A47,'Actividades de control'!$B$13:$N$156,13,0)</f>
        <v>223.84559999999999</v>
      </c>
      <c r="H47" s="336">
        <f t="shared" si="1"/>
        <v>46</v>
      </c>
      <c r="I47" s="292" t="str">
        <f t="shared" si="2"/>
        <v>Cuando en el análisis de los requerimientos en los diferenes componentes del MECI se cuente con aspectos evaluados en nivel 1 (presente) y 1 (funcionando); 2 (presente) y 1 (funcionando).</v>
      </c>
      <c r="J47" s="292" t="s">
        <v>535</v>
      </c>
      <c r="K47" s="292">
        <f>+IF(ISBLANK(VLOOKUP(A47,'Actividades de control'!$B$21:$F$102,5,0)),"",VLOOKUP(A47,'Actividades de control'!$B$21:$F$102,5,0))</f>
        <v>3</v>
      </c>
      <c r="L47" s="292">
        <f>+IF(ISBLANK(VLOOKUP(A47,'Actividades de control'!$B$21:$J$102,9,0)),"",VLOOKUP(A47,'Actividades de control'!$B$21:$J$102,9,0))</f>
        <v>3</v>
      </c>
      <c r="M47" s="292">
        <f t="shared" si="3"/>
        <v>1</v>
      </c>
      <c r="N47" s="292">
        <f t="shared" si="4"/>
        <v>1</v>
      </c>
      <c r="O47" s="292"/>
      <c r="P47" s="292"/>
    </row>
    <row r="48" spans="1:16" ht="12.75" customHeight="1" x14ac:dyDescent="0.2">
      <c r="A48" s="292" t="s">
        <v>537</v>
      </c>
      <c r="B48" s="292" t="str">
        <f t="shared" si="5"/>
        <v>11</v>
      </c>
      <c r="C48" s="292" t="str">
        <f>+MID(VLOOKUP(A48,'Actividades de control'!$B$13:$C$156,2,0),5,LEN(VLOOKUP(A48,'Actividades de control'!$B$13:$C$156,2,0))-5)</f>
        <v xml:space="preserve"> Se cuenta con matrices de roles y usuarios siguiendo los principios de segregación de funciones.</v>
      </c>
      <c r="D48" s="292" t="s">
        <v>462</v>
      </c>
      <c r="E48" s="292" t="str">
        <f>+VLOOKUP(A48,'Actividades de control'!$B$18:$K$102,3,0)</f>
        <v xml:space="preserve">Dimension de Gestion con Valores para el Resultado
Politica de Fortalecimiento Organizacional y Simplificacion de Procesos.
</v>
      </c>
      <c r="F48" s="292" t="str">
        <f>+VLOOKUP(A48,'Actividades de control'!$B$18:$K$102,10,0)</f>
        <v>Mantenimiento del control</v>
      </c>
      <c r="G48" s="292">
        <f>+VLOOKUP(A48,'Actividades de control'!$B$13:$N$156,13,0)</f>
        <v>223.96539999999999</v>
      </c>
      <c r="H48" s="336">
        <f t="shared" si="1"/>
        <v>47</v>
      </c>
      <c r="I48" s="292" t="str">
        <f t="shared" si="2"/>
        <v>Cuando en el análisis de los requerimientos en los diferenes componentes del MECI se cuente con aspectos evaluados en nivel 1 (presente) y 1 (funcionando); 2 (presente) y 1 (funcionando).</v>
      </c>
      <c r="J48" s="292" t="s">
        <v>535</v>
      </c>
      <c r="K48" s="292">
        <f>+IF(ISBLANK(VLOOKUP(A48,'Actividades de control'!$B$21:$F$102,5,0)),"",VLOOKUP(A48,'Actividades de control'!$B$21:$F$102,5,0))</f>
        <v>3</v>
      </c>
      <c r="L48" s="292">
        <f>+IF(ISBLANK(VLOOKUP(A48,'Actividades de control'!$B$21:$J$102,9,0)),"",VLOOKUP(A48,'Actividades de control'!$B$21:$J$102,9,0))</f>
        <v>3</v>
      </c>
      <c r="M48" s="292">
        <f t="shared" si="3"/>
        <v>1</v>
      </c>
      <c r="N48" s="292">
        <f t="shared" si="4"/>
        <v>1</v>
      </c>
      <c r="O48" s="292"/>
      <c r="P48" s="292"/>
    </row>
    <row r="49" spans="1:16" ht="12.75" customHeight="1" x14ac:dyDescent="0.2">
      <c r="A49" s="292" t="s">
        <v>538</v>
      </c>
      <c r="B49" s="292" t="str">
        <f t="shared" si="5"/>
        <v>11</v>
      </c>
      <c r="C49" s="292" t="str">
        <f>+MID(VLOOKUP(A49,'Actividades de control'!$B$13:$C$156,2,0),5,LEN(VLOOKUP(A49,'Actividades de control'!$B$13:$C$156,2,0))-5)</f>
        <v xml:space="preserve"> Se cuenta con información de la 3a línea de defensa, como evaluador independiente en relación con los controles implementados por el proveedor de servicios, para  asegurar que los riesgos relacionados se mitigan.</v>
      </c>
      <c r="D49" s="292" t="s">
        <v>462</v>
      </c>
      <c r="E49" s="292" t="str">
        <f>+VLOOKUP(A49,'Actividades de control'!$B$18:$K$102,3,0)</f>
        <v>Dimension Control Interno
Tercera Linea de Defensa</v>
      </c>
      <c r="F49" s="292" t="str">
        <f>+VLOOKUP(A49,'Actividades de control'!$B$18:$K$102,10,0)</f>
        <v>Mantenimiento del control</v>
      </c>
      <c r="G49" s="292">
        <f>+VLOOKUP(A49,'Actividades de control'!$B$13:$N$156,13,0)</f>
        <v>224.01230000000001</v>
      </c>
      <c r="H49" s="336">
        <f t="shared" si="1"/>
        <v>48</v>
      </c>
      <c r="I49" s="292" t="str">
        <f t="shared" si="2"/>
        <v>Cuando en el análisis de los requerimientos en los diferenes componentes del MECI se cuente con aspectos evaluados en nivel 1 (presente) y 1 (funcionando); 2 (presente) y 1 (funcionando).</v>
      </c>
      <c r="J49" s="292" t="s">
        <v>535</v>
      </c>
      <c r="K49" s="292">
        <f>+IF(ISBLANK(VLOOKUP(A49,'Actividades de control'!$B$21:$F$102,5,0)),"",VLOOKUP(A49,'Actividades de control'!$B$21:$F$102,5,0))</f>
        <v>3</v>
      </c>
      <c r="L49" s="292" t="str">
        <f>+IF(ISBLANK(VLOOKUP(A49,'Actividades de control'!$B$21:$J$102,9,0)),"",VLOOKUP(A49,'Actividades de control'!$B$21:$J$102,9,0))</f>
        <v>3.0</v>
      </c>
      <c r="M49" s="292">
        <f t="shared" si="3"/>
        <v>1</v>
      </c>
      <c r="N49" s="292">
        <f t="shared" si="4"/>
        <v>1</v>
      </c>
      <c r="O49" s="292"/>
      <c r="P49" s="292"/>
    </row>
    <row r="50" spans="1:16" ht="12.75" customHeight="1" x14ac:dyDescent="0.2">
      <c r="A50" s="292" t="s">
        <v>539</v>
      </c>
      <c r="B50" s="292" t="str">
        <f t="shared" si="5"/>
        <v>12</v>
      </c>
      <c r="C50" s="292" t="str">
        <f>+MID(VLOOKUP(A50,'Actividades de control'!$B$13:$C$156,2,0),5,LEN(VLOOKUP(A50,'Actividades de control'!$B$13:$C$156,2,0))-5)</f>
        <v xml:space="preserve"> Se evalúa la actualización de procesos, procedimientos, políticas de operación, instructivos, manuales u otras herramientas para garantizar la aplicación adecuada de las principales actividades de control.
</v>
      </c>
      <c r="D50" s="292" t="s">
        <v>462</v>
      </c>
      <c r="E50" s="292" t="str">
        <f>+VLOOKUP(A50,'Actividades de control'!$B$18:$K$102,3,0)</f>
        <v>Dimension de Gestion con Valores para el Resultado
Politica de Fortalecimiento Organizacional y Simplificacion de Procesos.</v>
      </c>
      <c r="F50" s="292" t="str">
        <f>+VLOOKUP(A50,'Actividades de control'!$B$18:$K$102,10,0)</f>
        <v>Mantenimiento del control</v>
      </c>
      <c r="G50" s="292">
        <f>+VLOOKUP(A50,'Actividades de control'!$B$13:$N$156,13,0)</f>
        <v>224.12360000000001</v>
      </c>
      <c r="H50" s="336">
        <f t="shared" si="1"/>
        <v>49</v>
      </c>
      <c r="I50" s="292" t="str">
        <f t="shared" si="2"/>
        <v>Cuando en el análisis de los requerimientos en los diferenes componentes del MECI se cuente con aspectos evaluados en nivel 1 (presente) y 1 (funcionando); 2 (presente) y 1 (funcionando).</v>
      </c>
      <c r="J50" s="292" t="s">
        <v>540</v>
      </c>
      <c r="K50" s="292">
        <f>+IF(ISBLANK(VLOOKUP(A50,'Actividades de control'!$B$21:$F$102,5,0)),"",VLOOKUP(A50,'Actividades de control'!$B$21:$F$102,5,0))</f>
        <v>3</v>
      </c>
      <c r="L50" s="292">
        <f>+IF(ISBLANK(VLOOKUP(A50,'Actividades de control'!$B$21:$J$102,9,0)),"",VLOOKUP(A50,'Actividades de control'!$B$21:$J$102,9,0))</f>
        <v>3</v>
      </c>
      <c r="M50" s="292">
        <f t="shared" si="3"/>
        <v>1</v>
      </c>
      <c r="N50" s="292">
        <f t="shared" si="4"/>
        <v>1</v>
      </c>
      <c r="O50" s="292"/>
      <c r="P50" s="292"/>
    </row>
    <row r="51" spans="1:16" ht="12.75" customHeight="1" x14ac:dyDescent="0.2">
      <c r="A51" s="292" t="s">
        <v>541</v>
      </c>
      <c r="B51" s="292" t="str">
        <f t="shared" si="5"/>
        <v>12</v>
      </c>
      <c r="C51" s="292" t="str">
        <f>+MID(VLOOKUP(A51,'Actividades de control'!$B$13:$C$156,2,0),6,LEN(VLOOKUP(A51,'Actividades de control'!$B$13:$C$156,2,0))-6)</f>
        <v xml:space="preserve"> El diseño de controles se evalúa frente a la gestión del riesgo</v>
      </c>
      <c r="D51" s="292" t="s">
        <v>462</v>
      </c>
      <c r="E51" s="292" t="str">
        <f>+VLOOKUP(A51,'Actividades de control'!$B$18:$K$102,3,0)</f>
        <v xml:space="preserve">Todas las Dimensiones de MIPG 
</v>
      </c>
      <c r="F51" s="292" t="str">
        <f>+VLOOKUP(A51,'Actividades de control'!$B$18:$K$102,10,0)</f>
        <v>Mantenimiento del control</v>
      </c>
      <c r="G51" s="342">
        <f>+VLOOKUP(A51,'Actividades de control'!$B$13:$N$156,13,0)</f>
        <v>224.23650000000001</v>
      </c>
      <c r="H51" s="336">
        <f t="shared" si="1"/>
        <v>50</v>
      </c>
      <c r="I51" s="292" t="str">
        <f t="shared" si="2"/>
        <v>Cuando en el análisis de los requerimientos en los diferenes componentes del MECI se cuente con aspectos evaluados en nivel 1 (presente) y 1 (funcionando); 2 (presente) y 1 (funcionando).</v>
      </c>
      <c r="J51" s="292" t="s">
        <v>540</v>
      </c>
      <c r="K51" s="292">
        <f>+IF(ISBLANK(VLOOKUP(A51,'Actividades de control'!$B$21:$F$102,5,0)),"",VLOOKUP(A51,'Actividades de control'!$B$21:$F$102,5,0))</f>
        <v>3</v>
      </c>
      <c r="L51" s="292">
        <f>+IF(ISBLANK(VLOOKUP(A51,'Actividades de control'!$B$21:$J$102,9,0)),"",VLOOKUP(A51,'Actividades de control'!$B$21:$J$102,9,0))</f>
        <v>3</v>
      </c>
      <c r="M51" s="292">
        <f t="shared" si="3"/>
        <v>1</v>
      </c>
      <c r="N51" s="292">
        <f t="shared" si="4"/>
        <v>1</v>
      </c>
      <c r="O51" s="292"/>
      <c r="P51" s="292"/>
    </row>
    <row r="52" spans="1:16" ht="12.75" customHeight="1" x14ac:dyDescent="0.2">
      <c r="A52" s="292" t="s">
        <v>542</v>
      </c>
      <c r="B52" s="292" t="str">
        <f t="shared" si="5"/>
        <v>12</v>
      </c>
      <c r="C52" s="292" t="str">
        <f>+MID(VLOOKUP(A52,'Actividades de control'!$B$13:$C$156,2,0),6,LEN(VLOOKUP(A52,'Actividades de control'!$B$13:$C$156,2,0))-6)</f>
        <v xml:space="preserve"> Monitoreo a los riesgos acorde con la política de administración de riesgo establecida para la entidad.</v>
      </c>
      <c r="D52" s="292" t="s">
        <v>462</v>
      </c>
      <c r="E52" s="292" t="str">
        <f>+VLOOKUP(A52,'Actividades de control'!$B$18:$K$102,3,0)</f>
        <v>Dimension de Direccionamiento Estrategico y Planeacion
Politica de Planeacion Institucional.</v>
      </c>
      <c r="F52" s="292" t="str">
        <f>+VLOOKUP(A52,'Actividades de control'!$B$18:$K$102,10,0)</f>
        <v>Mantenimiento del control</v>
      </c>
      <c r="G52" s="342">
        <f>+VLOOKUP(A52,'Actividades de control'!$B$13:$N$156,13,0)</f>
        <v>224.23656</v>
      </c>
      <c r="H52" s="336">
        <f t="shared" si="1"/>
        <v>51</v>
      </c>
      <c r="I52" s="292" t="str">
        <f t="shared" si="2"/>
        <v>Cuando en el análisis de los requerimientos en los diferenes componentes del MECI se cuente con aspectos evaluados en nivel 1 (presente) y 1 (funcionando); 2 (presente) y 1 (funcionando).</v>
      </c>
      <c r="J52" s="292" t="s">
        <v>540</v>
      </c>
      <c r="K52" s="292">
        <f>+IF(ISBLANK(VLOOKUP(A52,'Actividades de control'!$B$21:$F$102,5,0)),"",VLOOKUP(A52,'Actividades de control'!$B$21:$F$102,5,0))</f>
        <v>3</v>
      </c>
      <c r="L52" s="292">
        <f>+IF(ISBLANK(VLOOKUP(A52,'Actividades de control'!$B$21:$J$102,9,0)),"",VLOOKUP(A52,'Actividades de control'!$B$21:$J$102,9,0))</f>
        <v>3</v>
      </c>
      <c r="M52" s="292">
        <f t="shared" si="3"/>
        <v>1</v>
      </c>
      <c r="N52" s="292">
        <f t="shared" si="4"/>
        <v>1</v>
      </c>
      <c r="O52" s="292"/>
      <c r="P52" s="292"/>
    </row>
    <row r="53" spans="1:16" ht="12.75" customHeight="1" x14ac:dyDescent="0.2">
      <c r="A53" s="292" t="s">
        <v>543</v>
      </c>
      <c r="B53" s="292" t="str">
        <f t="shared" si="5"/>
        <v>12</v>
      </c>
      <c r="C53" s="292" t="str">
        <f>+MID(VLOOKUP(A53,'Actividades de control'!$B$13:$C$156,2,0),6,LEN(VLOOKUP(A53,'Actividades de control'!$B$13:$C$156,2,0))-6)</f>
        <v>Verificación de que los responsables estén ejecutando los controles tal como han sido diseñados</v>
      </c>
      <c r="D53" s="292" t="s">
        <v>462</v>
      </c>
      <c r="E53" s="292" t="str">
        <f>+VLOOKUP(A53,'Actividades de control'!$B$18:$K$102,3,0)</f>
        <v>Dimension Control Interno
Segunda Linea de Defensa</v>
      </c>
      <c r="F53" s="292" t="str">
        <f>+VLOOKUP(A53,'Actividades de control'!$B$18:$K$102,10,0)</f>
        <v>Mantenimiento del control</v>
      </c>
      <c r="G53" s="342">
        <f>+VLOOKUP(A53,'Actividades de control'!$B$13:$N$156,13,0)</f>
        <v>224.23656800000001</v>
      </c>
      <c r="H53" s="336">
        <f t="shared" si="1"/>
        <v>52</v>
      </c>
      <c r="I53" s="292" t="str">
        <f t="shared" si="2"/>
        <v>Cuando en el análisis de los requerimientos en los diferenes componentes del MECI se cuente con aspectos evaluados en nivel 1 (presente) y 1 (funcionando); 2 (presente) y 1 (funcionando).</v>
      </c>
      <c r="J53" s="292" t="s">
        <v>540</v>
      </c>
      <c r="K53" s="292">
        <f>+IF(ISBLANK(VLOOKUP(A53,'Actividades de control'!$B$21:$F$102,5,0)),"",VLOOKUP(A53,'Actividades de control'!$B$21:$F$102,5,0))</f>
        <v>3</v>
      </c>
      <c r="L53" s="292">
        <f>+IF(ISBLANK(VLOOKUP(A53,'Actividades de control'!$B$21:$J$102,9,0)),"",VLOOKUP(A53,'Actividades de control'!$B$21:$J$102,9,0))</f>
        <v>3</v>
      </c>
      <c r="M53" s="292">
        <f t="shared" si="3"/>
        <v>1</v>
      </c>
      <c r="N53" s="292">
        <f t="shared" si="4"/>
        <v>1</v>
      </c>
      <c r="O53" s="292"/>
      <c r="P53" s="292"/>
    </row>
    <row r="54" spans="1:16" ht="12.75" customHeight="1" x14ac:dyDescent="0.2">
      <c r="A54" s="292" t="s">
        <v>544</v>
      </c>
      <c r="B54" s="292" t="str">
        <f t="shared" si="5"/>
        <v>12</v>
      </c>
      <c r="C54" s="292" t="str">
        <f>+MID(VLOOKUP(A54,'Actividades de control'!$B$13:$C$156,2,0),6,LEN(VLOOKUP(A54,'Actividades de control'!$B$13:$C$156,2,0))-6)</f>
        <v xml:space="preserve"> Se evalúa la adecuación de los controles a las especificidades de cada proceso, considerando cambios en regulaciones, estructuras internas u otros aspectos que determinen cambios en su diseño</v>
      </c>
      <c r="D54" s="292" t="s">
        <v>462</v>
      </c>
      <c r="E54" s="292" t="str">
        <f>+VLOOKUP(A54,'Actividades de control'!$B$18:$K$102,3,0)</f>
        <v>Dimension Control Interno
 Lineas de Defensa</v>
      </c>
      <c r="F54" s="292" t="str">
        <f>+VLOOKUP(A54,'Actividades de control'!$B$18:$K$102,10,0)</f>
        <v>Mantenimiento del control</v>
      </c>
      <c r="G54" s="292">
        <f>+VLOOKUP(A54,'Actividades de control'!$B$13:$N$156,13,0)</f>
        <v>224.3569</v>
      </c>
      <c r="H54" s="336">
        <f t="shared" si="1"/>
        <v>53</v>
      </c>
      <c r="I54" s="292" t="str">
        <f t="shared" si="2"/>
        <v>Cuando en el análisis de los requerimientos en los diferenes componentes del MECI se cuente con aspectos evaluados en nivel 1 (presente) y 1 (funcionando); 2 (presente) y 1 (funcionando).</v>
      </c>
      <c r="J54" s="292" t="s">
        <v>540</v>
      </c>
      <c r="K54" s="292">
        <f>+IF(ISBLANK(VLOOKUP(A54,'Actividades de control'!$B$21:$F$102,5,0)),"",VLOOKUP(A54,'Actividades de control'!$B$21:$F$102,5,0))</f>
        <v>3</v>
      </c>
      <c r="L54" s="292">
        <f>+IF(ISBLANK(VLOOKUP(A54,'Actividades de control'!$B$21:$J$102,9,0)),"",VLOOKUP(A54,'Actividades de control'!$B$21:$J$102,9,0))</f>
        <v>3</v>
      </c>
      <c r="M54" s="292">
        <f t="shared" si="3"/>
        <v>1</v>
      </c>
      <c r="N54" s="292">
        <f t="shared" si="4"/>
        <v>1</v>
      </c>
      <c r="O54" s="292"/>
      <c r="P54" s="292"/>
    </row>
    <row r="55" spans="1:16" ht="12.75" customHeight="1" x14ac:dyDescent="0.2">
      <c r="A55" s="292" t="s">
        <v>545</v>
      </c>
      <c r="B55" s="292" t="str">
        <f t="shared" si="5"/>
        <v>13</v>
      </c>
      <c r="C55" s="292" t="str">
        <f>+MID(VLOOKUP(A55,'Info y Comunicación'!$B$13:$C$151,2,0),6,LEN(VLOOKUP(A55,'Info y Comunicación'!$B$13:$C$151,2,0))-6)</f>
        <v>La entidad ha diseñado sistemas de información para capturar y procesar datos y transformarlos en información para alcanzar los requerimientos de información definidos</v>
      </c>
      <c r="D55" s="292" t="s">
        <v>546</v>
      </c>
      <c r="E55" s="292" t="str">
        <f>+VLOOKUP(A55,'Info y Comunicación'!$B$15:$K$129,3,0)</f>
        <v xml:space="preserve">Dimension de Informacion y comunicación 
</v>
      </c>
      <c r="F55" s="292" t="str">
        <f>+VLOOKUP(A55,'Info y Comunicación'!$B$15:$K$129,10,0)</f>
        <v>Mantenimiento del control</v>
      </c>
      <c r="G55" s="292">
        <f>+VLOOKUP(A55,'Info y Comunicación'!$B$13:$N$151,13,0)</f>
        <v>304.45690000000002</v>
      </c>
      <c r="H55" s="336">
        <f t="shared" si="1"/>
        <v>56</v>
      </c>
      <c r="I55" s="292" t="str">
        <f t="shared" si="2"/>
        <v>Cuando en el análisis de los requerimientos en los diferenes componentes del MECI se cuente con aspectos evaluados en nivel 1 (presente) y 1 (funcionando); 2 (presente) y 1 (funcionando).</v>
      </c>
      <c r="J55" s="292" t="s">
        <v>547</v>
      </c>
      <c r="K55" s="292">
        <f>+IF(ISBLANK(VLOOKUP(A55,'Info y Comunicación'!$B$19:$F$129,5,0)),"",VLOOKUP(A55,'Info y Comunicación'!$B$19:$F$129,5,0))</f>
        <v>3</v>
      </c>
      <c r="L55" s="292">
        <f>+IF(ISBLANK(VLOOKUP(A55,'Info y Comunicación'!$B$19:$J$129,9,0)),"",VLOOKUP(A55,'Info y Comunicación'!$B$19:$J$129,9,0))</f>
        <v>3</v>
      </c>
      <c r="M55" s="292">
        <f t="shared" si="3"/>
        <v>1</v>
      </c>
      <c r="N55" s="292">
        <f t="shared" si="4"/>
        <v>0.9285714285714286</v>
      </c>
      <c r="O55" s="292"/>
      <c r="P55" s="292"/>
    </row>
    <row r="56" spans="1:16" ht="12.75" customHeight="1" x14ac:dyDescent="0.2">
      <c r="A56" s="292" t="s">
        <v>548</v>
      </c>
      <c r="B56" s="292" t="str">
        <f t="shared" si="5"/>
        <v>13</v>
      </c>
      <c r="C56" s="292" t="str">
        <f>+MID(VLOOKUP(A56,'Info y Comunicación'!$B$13:$C$151,2,0),6,LEN(VLOOKUP(A56,'Info y Comunicación'!$B$13:$C$151,2,0))-6)</f>
        <v xml:space="preserve"> La entidad cuenta con el inventario de información relevante (interno/externa) y cuenta con un mecanismo que permita su actualización</v>
      </c>
      <c r="D56" s="292" t="s">
        <v>546</v>
      </c>
      <c r="E56" s="292" t="str">
        <f>+VLOOKUP(A56,'Info y Comunicación'!$B$15:$K$129,3,0)</f>
        <v>Dimension de Informacion y comunicación 
Politica de Transparencia y Acceso a la Informaciòn Publica</v>
      </c>
      <c r="F56" s="292" t="str">
        <f>+VLOOKUP(A56,'Info y Comunicación'!$B$15:$K$129,10,0)</f>
        <v>Mantenimiento del control</v>
      </c>
      <c r="G56" s="292">
        <f>+VLOOKUP(A56,'Info y Comunicación'!$B$13:$N$151,13,0)</f>
        <v>304.56319999999999</v>
      </c>
      <c r="H56" s="336">
        <f t="shared" si="1"/>
        <v>57</v>
      </c>
      <c r="I56" s="292" t="str">
        <f t="shared" si="2"/>
        <v>Cuando en el análisis de los requerimientos en los diferenes componentes del MECI se cuente con aspectos evaluados en nivel 1 (presente) y 1 (funcionando); 2 (presente) y 1 (funcionando).</v>
      </c>
      <c r="J56" s="292" t="s">
        <v>547</v>
      </c>
      <c r="K56" s="292">
        <f>+IF(ISBLANK(VLOOKUP(A56,'Info y Comunicación'!$B$19:$F$129,5,0)),"",VLOOKUP(A56,'Info y Comunicación'!$B$19:$F$129,5,0))</f>
        <v>3</v>
      </c>
      <c r="L56" s="292" t="str">
        <f>+IF(ISBLANK(VLOOKUP(A56,'Info y Comunicación'!$B$19:$J$129,9,0)),"",VLOOKUP(A56,'Info y Comunicación'!$B$19:$J$129,9,0))</f>
        <v>2.0</v>
      </c>
      <c r="M56" s="292">
        <f t="shared" si="3"/>
        <v>1</v>
      </c>
      <c r="N56" s="292">
        <f t="shared" si="4"/>
        <v>0.9285714285714286</v>
      </c>
      <c r="O56" s="292"/>
      <c r="P56" s="292"/>
    </row>
    <row r="57" spans="1:16" ht="12.75" customHeight="1" x14ac:dyDescent="0.2">
      <c r="A57" s="292" t="s">
        <v>549</v>
      </c>
      <c r="B57" s="292" t="str">
        <f t="shared" si="5"/>
        <v>13</v>
      </c>
      <c r="C57" s="292" t="str">
        <f>+MID(VLOOKUP(A57,'Info y Comunicación'!$B$13:$C$151,2,0),6,LEN(VLOOKUP(A57,'Info y Comunicación'!$B$13:$C$151,2,0))-6)</f>
        <v>La entidad considera un ámbito amplio de fuentes de datos (internas y externas), para la captura y procesamiento posterior de información clave para la consecución de metas y objetivos</v>
      </c>
      <c r="D57" s="292" t="s">
        <v>546</v>
      </c>
      <c r="E57" s="292" t="str">
        <f>+VLOOKUP(A57,'Info y Comunicación'!$B$15:$K$129,3,0)</f>
        <v>Dimension de Informacion y comunicación 
Politica de Transparencia y Acceso a la Informaciòn Publica</v>
      </c>
      <c r="F57" s="292" t="str">
        <f>+VLOOKUP(A57,'Info y Comunicación'!$B$15:$K$129,10,0)</f>
        <v>Mantenimiento del control</v>
      </c>
      <c r="G57" s="292">
        <f>+VLOOKUP(A57,'Info y Comunicación'!$B$13:$N$151,13,0)</f>
        <v>304.63209999999998</v>
      </c>
      <c r="H57" s="336">
        <f t="shared" si="1"/>
        <v>58</v>
      </c>
      <c r="I57" s="292" t="str">
        <f t="shared" si="2"/>
        <v>Cuando en el análisis de los requerimientos en los diferenes componentes del MECI se cuente con aspectos evaluados en nivel 1 (presente) y 1 (funcionando); 2 (presente) y 1 (funcionando).</v>
      </c>
      <c r="J57" s="292" t="s">
        <v>547</v>
      </c>
      <c r="K57" s="292">
        <f>+IF(ISBLANK(VLOOKUP(A57,'Info y Comunicación'!$B$19:$F$129,5,0)),"",VLOOKUP(A57,'Info y Comunicación'!$B$19:$F$129,5,0))</f>
        <v>3</v>
      </c>
      <c r="L57" s="292">
        <f>+IF(ISBLANK(VLOOKUP(A57,'Info y Comunicación'!$B$19:$J$129,9,0)),"",VLOOKUP(A57,'Info y Comunicación'!$B$19:$J$129,9,0))</f>
        <v>3</v>
      </c>
      <c r="M57" s="292">
        <f t="shared" si="3"/>
        <v>1</v>
      </c>
      <c r="N57" s="292">
        <f t="shared" si="4"/>
        <v>0.9285714285714286</v>
      </c>
      <c r="O57" s="292"/>
      <c r="P57" s="292"/>
    </row>
    <row r="58" spans="1:16" ht="12.75" customHeight="1" x14ac:dyDescent="0.2">
      <c r="A58" s="292" t="s">
        <v>550</v>
      </c>
      <c r="B58" s="292" t="str">
        <f t="shared" si="5"/>
        <v>13</v>
      </c>
      <c r="C58" s="292" t="str">
        <f>+MID(VLOOKUP(A58,'Info y Comunicación'!$B$13:$C$151,2,0),6,LEN(VLOOKUP(A58,'Info y Comunicación'!$B$13:$C$151,2,0))-6)</f>
        <v>La entidad ha desarrollado e implementado actividades de control sobre la integridad, confidencialidad y disponibilidad de los datos e información definidos como relevantes</v>
      </c>
      <c r="D58" s="292" t="s">
        <v>546</v>
      </c>
      <c r="E58" s="292" t="str">
        <f>+VLOOKUP(A58,'Info y Comunicación'!$B$15:$K$129,3,0)</f>
        <v>Dimension de Informacion y comunicación 
Politica de Transparencia y Acceso a la Informaciòn Publica</v>
      </c>
      <c r="F58" s="292" t="str">
        <f>+VLOOKUP(A58,'Info y Comunicación'!$B$15:$K$129,10,0)</f>
        <v>Deficiencia de control (diseño o ejecución)</v>
      </c>
      <c r="G58" s="292">
        <f>+VLOOKUP(A58,'Info y Comunicación'!$B$13:$N$151,13,0)</f>
        <v>264.78960000000001</v>
      </c>
      <c r="H58" s="336">
        <f t="shared" si="1"/>
        <v>54</v>
      </c>
      <c r="I58" s="292" t="str">
        <f t="shared" si="2"/>
        <v>Cuando en el análisis de los requerimientos en los diferenes componentes del MECI se cuente con aspectos evaluados en nivel 2 (presente) y 2 (funcionando); 3 (presente) y 1 (funcionando); 3 (presente) y 2 (funcionando).</v>
      </c>
      <c r="J58" s="292" t="s">
        <v>547</v>
      </c>
      <c r="K58" s="292">
        <f>+IF(ISBLANK(VLOOKUP(A58,'Info y Comunicación'!$B$19:$F$129,5,0)),"",VLOOKUP(A58,'Info y Comunicación'!$B$19:$F$129,5,0))</f>
        <v>3</v>
      </c>
      <c r="L58" s="292">
        <f>+IF(ISBLANK(VLOOKUP(A58,'Info y Comunicación'!$B$19:$J$129,9,0)),"",VLOOKUP(A58,'Info y Comunicación'!$B$19:$J$129,9,0))</f>
        <v>2</v>
      </c>
      <c r="M58" s="292">
        <f t="shared" si="3"/>
        <v>0.5</v>
      </c>
      <c r="N58" s="292">
        <f t="shared" si="4"/>
        <v>0.9285714285714286</v>
      </c>
      <c r="O58" s="292"/>
      <c r="P58" s="292"/>
    </row>
    <row r="59" spans="1:16" ht="12.75" customHeight="1" x14ac:dyDescent="0.2">
      <c r="A59" s="292" t="s">
        <v>551</v>
      </c>
      <c r="B59" s="292" t="str">
        <f t="shared" si="5"/>
        <v>14</v>
      </c>
      <c r="C59" s="292" t="str">
        <f>+MID(VLOOKUP(A59,'Info y Comunicación'!$B$13:$C$151,2,0),6,LEN(VLOOKUP(A59,'Info y Comunicación'!$B$13:$C$151,2,0))-6)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292" t="s">
        <v>546</v>
      </c>
      <c r="E59" s="292" t="str">
        <f>+VLOOKUP(A59,'Info y Comunicación'!$B$15:$K$129,3,0)</f>
        <v xml:space="preserve">Dimension de Informacion y comunicación
</v>
      </c>
      <c r="F59" s="292" t="str">
        <f>+VLOOKUP(A59,'Info y Comunicación'!$B$15:$K$129,10,0)</f>
        <v>Mantenimiento del control</v>
      </c>
      <c r="G59" s="292">
        <f>+VLOOKUP(A59,'Info y Comunicación'!$B$13:$N$151,13,0)</f>
        <v>304.8965</v>
      </c>
      <c r="H59" s="336">
        <f t="shared" si="1"/>
        <v>59</v>
      </c>
      <c r="I59" s="292" t="str">
        <f t="shared" si="2"/>
        <v>Cuando en el análisis de los requerimientos en los diferenes componentes del MECI se cuente con aspectos evaluados en nivel 1 (presente) y 1 (funcionando); 2 (presente) y 1 (funcionando).</v>
      </c>
      <c r="J59" s="292" t="s">
        <v>552</v>
      </c>
      <c r="K59" s="292">
        <f>+IF(ISBLANK(VLOOKUP(A59,'Info y Comunicación'!$B$19:$F$129,5,0)),"",VLOOKUP(A59,'Info y Comunicación'!$B$19:$F$129,5,0))</f>
        <v>3</v>
      </c>
      <c r="L59" s="292">
        <f>+IF(ISBLANK(VLOOKUP(A59,'Info y Comunicación'!$B$19:$J$129,9,0)),"",VLOOKUP(A59,'Info y Comunicación'!$B$19:$J$129,9,0))</f>
        <v>3</v>
      </c>
      <c r="M59" s="292">
        <f t="shared" si="3"/>
        <v>1</v>
      </c>
      <c r="N59" s="292">
        <f t="shared" si="4"/>
        <v>0.9285714285714286</v>
      </c>
      <c r="O59" s="292"/>
      <c r="P59" s="292"/>
    </row>
    <row r="60" spans="1:16" ht="12.75" customHeight="1" x14ac:dyDescent="0.2">
      <c r="A60" s="292" t="s">
        <v>553</v>
      </c>
      <c r="B60" s="292" t="str">
        <f t="shared" si="5"/>
        <v>14</v>
      </c>
      <c r="C60" s="292" t="str">
        <f>+MID(VLOOKUP(A60,'Info y Comunicación'!$B$13:$C$151,2,0),6,LEN(VLOOKUP(A60,'Info y Comunicación'!$B$13:$C$151,2,0))-6)</f>
        <v>La entidad cuenta con políticas de operación relacionadas con la administración de la información (niveles de autoridad y responsabilidad</v>
      </c>
      <c r="D60" s="292" t="s">
        <v>546</v>
      </c>
      <c r="E60" s="292" t="str">
        <f>+VLOOKUP(A60,'Info y Comunicación'!$B$15:$K$129,3,0)</f>
        <v xml:space="preserve">Dimension de Informacion y comunicación
</v>
      </c>
      <c r="F60" s="292" t="str">
        <f>+VLOOKUP(A60,'Info y Comunicación'!$B$15:$K$129,10,0)</f>
        <v>Deficiencia de control (diseño o ejecución)</v>
      </c>
      <c r="G60" s="292">
        <f>+VLOOKUP(A60,'Info y Comunicación'!$B$13:$N$151,13,0)</f>
        <v>264.98540000000003</v>
      </c>
      <c r="H60" s="336">
        <f t="shared" si="1"/>
        <v>55</v>
      </c>
      <c r="I60" s="292" t="str">
        <f t="shared" si="2"/>
        <v>Cuando en el análisis de los requerimientos en los diferenes componentes del MECI se cuente con aspectos evaluados en nivel 2 (presente) y 2 (funcionando); 3 (presente) y 1 (funcionando); 3 (presente) y 2 (funcionando).</v>
      </c>
      <c r="J60" s="292" t="s">
        <v>552</v>
      </c>
      <c r="K60" s="292">
        <f>+IF(ISBLANK(VLOOKUP(A60,'Info y Comunicación'!$B$19:$F$129,5,0)),"",VLOOKUP(A60,'Info y Comunicación'!$B$19:$F$129,5,0))</f>
        <v>3</v>
      </c>
      <c r="L60" s="292">
        <f>+IF(ISBLANK(VLOOKUP(A60,'Info y Comunicación'!$B$19:$J$129,9,0)),"",VLOOKUP(A60,'Info y Comunicación'!$B$19:$J$129,9,0))</f>
        <v>2</v>
      </c>
      <c r="M60" s="292">
        <f t="shared" si="3"/>
        <v>0.5</v>
      </c>
      <c r="N60" s="292">
        <f t="shared" si="4"/>
        <v>0.9285714285714286</v>
      </c>
      <c r="O60" s="292"/>
      <c r="P60" s="292"/>
    </row>
    <row r="61" spans="1:16" ht="12.75" customHeight="1" x14ac:dyDescent="0.2">
      <c r="A61" s="292" t="s">
        <v>554</v>
      </c>
      <c r="B61" s="292" t="str">
        <f t="shared" si="5"/>
        <v>14</v>
      </c>
      <c r="C61" s="292" t="str">
        <f>+MID(VLOOKUP(A61,'Info y Comunicación'!$B$13:$C$151,2,0),6,LEN(VLOOKUP(A61,'Info y Comunicación'!$B$13:$C$151,2,0))-6)</f>
        <v>La entidad cuenta con canales de información internos para la denuncia anónima o confidencial de posibles situaciones irregulares y se cuenta con mecanismos específicos para su manejo, de manera tal que generen la confianza para utilizarlos</v>
      </c>
      <c r="D61" s="292" t="s">
        <v>546</v>
      </c>
      <c r="E61" s="292" t="str">
        <f>+VLOOKUP(A61,'Info y Comunicación'!$B$15:$K$129,3,0)</f>
        <v xml:space="preserve">Dimension de Informacion y comunicación
</v>
      </c>
      <c r="F61" s="292" t="str">
        <f>+VLOOKUP(A61,'Info y Comunicación'!$B$15:$K$129,10,0)</f>
        <v>Mantenimiento del control</v>
      </c>
      <c r="G61" s="292">
        <f>+VLOOKUP(A61,'Info y Comunicación'!$B$13:$N$151,13,0)</f>
        <v>305.01229999999998</v>
      </c>
      <c r="H61" s="336">
        <f t="shared" si="1"/>
        <v>60</v>
      </c>
      <c r="I61" s="292" t="str">
        <f t="shared" si="2"/>
        <v>Cuando en el análisis de los requerimientos en los diferenes componentes del MECI se cuente con aspectos evaluados en nivel 1 (presente) y 1 (funcionando); 2 (presente) y 1 (funcionando).</v>
      </c>
      <c r="J61" s="292" t="s">
        <v>552</v>
      </c>
      <c r="K61" s="292">
        <f>+IF(ISBLANK(VLOOKUP(A61,'Info y Comunicación'!$B$19:$F$129,5,0)),"",VLOOKUP(A61,'Info y Comunicación'!$B$19:$F$129,5,0))</f>
        <v>3</v>
      </c>
      <c r="L61" s="292">
        <f>+IF(ISBLANK(VLOOKUP(A61,'Info y Comunicación'!$B$19:$J$129,9,0)),"",VLOOKUP(A61,'Info y Comunicación'!$B$19:$J$129,9,0))</f>
        <v>3</v>
      </c>
      <c r="M61" s="292">
        <f t="shared" si="3"/>
        <v>1</v>
      </c>
      <c r="N61" s="292">
        <f t="shared" si="4"/>
        <v>0.9285714285714286</v>
      </c>
      <c r="O61" s="292"/>
      <c r="P61" s="292"/>
    </row>
    <row r="62" spans="1:16" ht="12.75" customHeight="1" x14ac:dyDescent="0.2">
      <c r="A62" s="292" t="s">
        <v>555</v>
      </c>
      <c r="B62" s="292" t="str">
        <f t="shared" si="5"/>
        <v>14</v>
      </c>
      <c r="C62" s="292" t="str">
        <f>+MID(VLOOKUP(A62,'Info y Comunicación'!$B$13:$C$151,2,0),6,LEN(VLOOKUP(A62,'Info y Comunicación'!$B$13:$C$151,2,0))-6)</f>
        <v>La entidad establece e implementa políticas y procedimientos para facilitar una comunicación interna efectiva</v>
      </c>
      <c r="D62" s="292" t="s">
        <v>546</v>
      </c>
      <c r="E62" s="292" t="str">
        <f>+VLOOKUP(A62,'Info y Comunicación'!$B$15:$K$129,3,0)</f>
        <v xml:space="preserve">Dimension de Informacion y comunicación
</v>
      </c>
      <c r="F62" s="292" t="str">
        <f>+VLOOKUP(A62,'Info y Comunicación'!$B$15:$K$129,10,0)</f>
        <v>Mantenimiento del control</v>
      </c>
      <c r="G62" s="292">
        <f>+VLOOKUP(A62,'Info y Comunicación'!$B$13:$N$151,13,0)</f>
        <v>305.12360000000001</v>
      </c>
      <c r="H62" s="336">
        <f t="shared" si="1"/>
        <v>61</v>
      </c>
      <c r="I62" s="292" t="str">
        <f t="shared" si="2"/>
        <v>Cuando en el análisis de los requerimientos en los diferenes componentes del MECI se cuente con aspectos evaluados en nivel 1 (presente) y 1 (funcionando); 2 (presente) y 1 (funcionando).</v>
      </c>
      <c r="J62" s="292" t="s">
        <v>552</v>
      </c>
      <c r="K62" s="292">
        <f>+IF(ISBLANK(VLOOKUP(A62,'Info y Comunicación'!$B$19:$F$129,5,0)),"",VLOOKUP(A62,'Info y Comunicación'!$B$19:$F$129,5,0))</f>
        <v>3</v>
      </c>
      <c r="L62" s="292">
        <f>+IF(ISBLANK(VLOOKUP(A62,'Info y Comunicación'!$B$19:$J$129,9,0)),"",VLOOKUP(A62,'Info y Comunicación'!$B$19:$J$129,9,0))</f>
        <v>3</v>
      </c>
      <c r="M62" s="292">
        <f t="shared" si="3"/>
        <v>1</v>
      </c>
      <c r="N62" s="292">
        <f t="shared" si="4"/>
        <v>0.9285714285714286</v>
      </c>
      <c r="O62" s="292"/>
      <c r="P62" s="292"/>
    </row>
    <row r="63" spans="1:16" ht="12.75" customHeight="1" x14ac:dyDescent="0.2">
      <c r="A63" s="292" t="s">
        <v>556</v>
      </c>
      <c r="B63" s="292" t="str">
        <f t="shared" si="5"/>
        <v>15</v>
      </c>
      <c r="C63" s="292" t="str">
        <f>+MID(VLOOKUP(A63,'Info y Comunicación'!$B$13:$C$151,2,0),6,LEN(VLOOKUP(A63,'Info y Comunicación'!$B$13:$C$151,2,0))-6)</f>
        <v>La entidad desarrolla e implementa controles que facilitan la comunicación externa, la cual incluye  políticas y procedimientos. 
Incluye contratistas y proveedores de servicios tercerizados (cuando aplique).</v>
      </c>
      <c r="D63" s="292" t="s">
        <v>546</v>
      </c>
      <c r="E63" s="292" t="str">
        <f>+VLOOKUP(A63,'Info y Comunicación'!$B$15:$K$129,3,0)</f>
        <v xml:space="preserve">
Dimension de Informacion y Comunicación
Dimension de Control Interno
Primera Linea de Defensa</v>
      </c>
      <c r="F63" s="292" t="str">
        <f>+VLOOKUP(A63,'Info y Comunicación'!$B$15:$K$129,10,0)</f>
        <v>Mantenimiento del control</v>
      </c>
      <c r="G63" s="292">
        <f>+VLOOKUP(A63,'Info y Comunicación'!$B$13:$N$151,13,0)</f>
        <v>305.23689999999999</v>
      </c>
      <c r="H63" s="336">
        <f t="shared" si="1"/>
        <v>62</v>
      </c>
      <c r="I63" s="292" t="str">
        <f t="shared" si="2"/>
        <v>Cuando en el análisis de los requerimientos en los diferenes componentes del MECI se cuente con aspectos evaluados en nivel 1 (presente) y 1 (funcionando); 2 (presente) y 1 (funcionando).</v>
      </c>
      <c r="J63" s="292" t="s">
        <v>557</v>
      </c>
      <c r="K63" s="292">
        <f>+IF(ISBLANK(VLOOKUP(A63,'Info y Comunicación'!$B$19:$F$129,5,0)),"",VLOOKUP(A63,'Info y Comunicación'!$B$19:$F$129,5,0))</f>
        <v>3</v>
      </c>
      <c r="L63" s="292">
        <f>+IF(ISBLANK(VLOOKUP(A63,'Info y Comunicación'!$B$19:$J$129,9,0)),"",VLOOKUP(A63,'Info y Comunicación'!$B$19:$J$129,9,0))</f>
        <v>3</v>
      </c>
      <c r="M63" s="292">
        <f t="shared" si="3"/>
        <v>1</v>
      </c>
      <c r="N63" s="292">
        <f t="shared" si="4"/>
        <v>0.9285714285714286</v>
      </c>
      <c r="O63" s="292"/>
      <c r="P63" s="292"/>
    </row>
    <row r="64" spans="1:16" ht="12.75" customHeight="1" x14ac:dyDescent="0.2">
      <c r="A64" s="292" t="s">
        <v>558</v>
      </c>
      <c r="B64" s="292" t="str">
        <f t="shared" si="5"/>
        <v>15</v>
      </c>
      <c r="C64" s="292" t="str">
        <f>+MID(VLOOKUP(A64,'Info y Comunicación'!$B$13:$C$151,2,0),6,LEN(VLOOKUP(A64,'Info y Comunicación'!$B$13:$C$151,2,0))-6)</f>
        <v>La entidad cuenta con canales externos definidos de comunicación, asociados con el tipo de información a divulgar, y éstos son reconocidos a todo nivel de la organización.</v>
      </c>
      <c r="D64" s="292" t="s">
        <v>546</v>
      </c>
      <c r="E64" s="292" t="str">
        <f>+VLOOKUP(A64,'Info y Comunicación'!$B$15:$K$129,3,0)</f>
        <v xml:space="preserve">Dimension de Informacion y Comunicación
Politica de Transparencia, acceso a la información pública y lucha
contra la corrupción </v>
      </c>
      <c r="F64" s="292" t="str">
        <f>+VLOOKUP(A64,'Info y Comunicación'!$B$15:$K$129,10,0)</f>
        <v>Mantenimiento del control</v>
      </c>
      <c r="G64" s="292">
        <f>+VLOOKUP(A64,'Info y Comunicación'!$B$13:$N$151,13,0)</f>
        <v>305.36540000000002</v>
      </c>
      <c r="H64" s="336">
        <f t="shared" si="1"/>
        <v>63</v>
      </c>
      <c r="I64" s="292" t="str">
        <f t="shared" si="2"/>
        <v>Cuando en el análisis de los requerimientos en los diferenes componentes del MECI se cuente con aspectos evaluados en nivel 1 (presente) y 1 (funcionando); 2 (presente) y 1 (funcionando).</v>
      </c>
      <c r="J64" s="292" t="s">
        <v>557</v>
      </c>
      <c r="K64" s="292">
        <f>+IF(ISBLANK(VLOOKUP(A64,'Info y Comunicación'!$B$19:$F$129,5,0)),"",VLOOKUP(A64,'Info y Comunicación'!$B$19:$F$129,5,0))</f>
        <v>3</v>
      </c>
      <c r="L64" s="292">
        <f>+IF(ISBLANK(VLOOKUP(A64,'Info y Comunicación'!$B$19:$J$129,9,0)),"",VLOOKUP(A64,'Info y Comunicación'!$B$19:$J$129,9,0))</f>
        <v>3</v>
      </c>
      <c r="M64" s="292">
        <f t="shared" si="3"/>
        <v>1</v>
      </c>
      <c r="N64" s="292">
        <f t="shared" si="4"/>
        <v>0.9285714285714286</v>
      </c>
      <c r="O64" s="292"/>
      <c r="P64" s="292"/>
    </row>
    <row r="65" spans="1:16" ht="12.75" customHeight="1" x14ac:dyDescent="0.2">
      <c r="A65" s="292" t="s">
        <v>559</v>
      </c>
      <c r="B65" s="292" t="str">
        <f t="shared" si="5"/>
        <v>15</v>
      </c>
      <c r="C65" s="292" t="str">
        <f>+MID(VLOOKUP(A65,'Info y Comunicación'!$B$13:$C$151,2,0),6,LEN(VLOOKUP(A65,'Info y Comunicación'!$B$13:$C$151,2,0))-6)</f>
        <v>La entidad cuenta con procesos o procedimiento para el manejo de la información entrante (quién la recibe, quién la clasifica, quién la analiza), y a la respuesta requierida (quién la canaliza y la responde)</v>
      </c>
      <c r="D65" s="292" t="s">
        <v>546</v>
      </c>
      <c r="E65" s="292" t="str">
        <f>+VLOOKUP(A65,'Info y Comunicación'!$B$15:$K$129,3,0)</f>
        <v xml:space="preserve">Dimension de Informacion y Comunicación
Politica de Gestion Documental
Politica de Transparencia, acceso a la información pública y lucha
contra la corrupción </v>
      </c>
      <c r="F65" s="292" t="str">
        <f>+VLOOKUP(A65,'Info y Comunicación'!$B$15:$K$129,10,0)</f>
        <v>Mantenimiento del control</v>
      </c>
      <c r="G65" s="292">
        <f>+VLOOKUP(A65,'Info y Comunicación'!$B$13:$N$151,13,0)</f>
        <v>305.4563</v>
      </c>
      <c r="H65" s="336">
        <f t="shared" si="1"/>
        <v>64</v>
      </c>
      <c r="I65" s="292" t="str">
        <f t="shared" si="2"/>
        <v>Cuando en el análisis de los requerimientos en los diferenes componentes del MECI se cuente con aspectos evaluados en nivel 1 (presente) y 1 (funcionando); 2 (presente) y 1 (funcionando).</v>
      </c>
      <c r="J65" s="292" t="s">
        <v>557</v>
      </c>
      <c r="K65" s="292">
        <f>+IF(ISBLANK(VLOOKUP(A65,'Info y Comunicación'!$B$19:$F$129,5,0)),"",VLOOKUP(A65,'Info y Comunicación'!$B$19:$F$129,5,0))</f>
        <v>3</v>
      </c>
      <c r="L65" s="292" t="str">
        <f>+IF(ISBLANK(VLOOKUP(A65,'Info y Comunicación'!$B$19:$J$129,9,0)),"",VLOOKUP(A65,'Info y Comunicación'!$B$19:$J$129,9,0))</f>
        <v>3.0</v>
      </c>
      <c r="M65" s="292">
        <f t="shared" si="3"/>
        <v>1</v>
      </c>
      <c r="N65" s="292">
        <f t="shared" si="4"/>
        <v>0.9285714285714286</v>
      </c>
      <c r="O65" s="292"/>
      <c r="P65" s="292"/>
    </row>
    <row r="66" spans="1:16" ht="12.75" customHeight="1" x14ac:dyDescent="0.2">
      <c r="A66" s="292" t="s">
        <v>560</v>
      </c>
      <c r="B66" s="292" t="str">
        <f t="shared" si="5"/>
        <v>15</v>
      </c>
      <c r="C66" s="292" t="str">
        <f>+MID(VLOOKUP(A66,'Info y Comunicación'!$B$13:$C$151,2,0),6,LEN(VLOOKUP(A66,'Info y Comunicación'!$B$13:$C$151,2,0))-6)</f>
        <v>La entidad cuenta con procesos o procedimientos encaminados a evaluar periodicamente la efectividad de los canales de comunicación con partes externas, así como sus contenidos, de tal forma que se puedan mejorar.</v>
      </c>
      <c r="D66" s="292" t="s">
        <v>546</v>
      </c>
      <c r="E66" s="292" t="str">
        <f>+VLOOKUP(A66,'Info y Comunicación'!$B$15:$K$129,3,0)</f>
        <v>Dimension de Informacion y Comunicación
Politica deControl Interno
Lineas de Defensa</v>
      </c>
      <c r="F66" s="292" t="str">
        <f>+VLOOKUP(A66,'Info y Comunicación'!$B$15:$K$129,10,0)</f>
        <v>Mantenimiento del control</v>
      </c>
      <c r="G66" s="292">
        <f>+VLOOKUP(A66,'Info y Comunicación'!$B$13:$N$151,13,0)</f>
        <v>305.56319999999999</v>
      </c>
      <c r="H66" s="336">
        <f t="shared" si="1"/>
        <v>65</v>
      </c>
      <c r="I66" s="292" t="str">
        <f t="shared" si="2"/>
        <v>Cuando en el análisis de los requerimientos en los diferenes componentes del MECI se cuente con aspectos evaluados en nivel 1 (presente) y 1 (funcionando); 2 (presente) y 1 (funcionando).</v>
      </c>
      <c r="J66" s="292" t="s">
        <v>557</v>
      </c>
      <c r="K66" s="292">
        <f>+IF(ISBLANK(VLOOKUP(A66,'Info y Comunicación'!$B$19:$F$129,5,0)),"",VLOOKUP(A66,'Info y Comunicación'!$B$19:$F$129,5,0))</f>
        <v>3</v>
      </c>
      <c r="L66" s="292" t="str">
        <f>+IF(ISBLANK(VLOOKUP(A66,'Info y Comunicación'!$B$19:$J$129,9,0)),"",VLOOKUP(A66,'Info y Comunicación'!$B$19:$J$129,9,0))</f>
        <v>3.0</v>
      </c>
      <c r="M66" s="292">
        <f t="shared" si="3"/>
        <v>1</v>
      </c>
      <c r="N66" s="292">
        <f t="shared" si="4"/>
        <v>0.9285714285714286</v>
      </c>
      <c r="O66" s="292"/>
      <c r="P66" s="292"/>
    </row>
    <row r="67" spans="1:16" ht="12.75" customHeight="1" x14ac:dyDescent="0.2">
      <c r="A67" s="292" t="s">
        <v>561</v>
      </c>
      <c r="B67" s="292" t="str">
        <f t="shared" si="5"/>
        <v>15</v>
      </c>
      <c r="C67" s="292" t="str">
        <f>+MID(VLOOKUP(A67,'Info y Comunicación'!$B$13:$C$151,2,0),6,LEN(VLOOKUP(A67,'Info y Comunicación'!$B$13:$C$151,2,0))-6)</f>
        <v>La entidad analiza periodicamente su caracterización de usuarios o grupos de valor, a fin de actualizarla cuando sea pertinente</v>
      </c>
      <c r="D67" s="292" t="s">
        <v>546</v>
      </c>
      <c r="E67" s="292" t="str">
        <f>+VLOOKUP(A67,'Info y Comunicación'!$B$15:$K$129,3,0)</f>
        <v>Dimension de Direccionamiento Estrategico y Planeaciòn
Politica de Planeacion Institucional</v>
      </c>
      <c r="F67" s="292" t="str">
        <f>+VLOOKUP(A67,'Info y Comunicación'!$B$15:$K$129,10,0)</f>
        <v>Mantenimiento del control</v>
      </c>
      <c r="G67" s="292">
        <f>+VLOOKUP(A67,'Info y Comunicación'!$B$13:$N$151,13,0)</f>
        <v>305.63209999999998</v>
      </c>
      <c r="H67" s="336">
        <f t="shared" si="1"/>
        <v>66</v>
      </c>
      <c r="I67" s="292" t="str">
        <f t="shared" si="2"/>
        <v>Cuando en el análisis de los requerimientos en los diferenes componentes del MECI se cuente con aspectos evaluados en nivel 1 (presente) y 1 (funcionando); 2 (presente) y 1 (funcionando).</v>
      </c>
      <c r="J67" s="292" t="s">
        <v>557</v>
      </c>
      <c r="K67" s="292">
        <f>+IF(ISBLANK(VLOOKUP(A67,'Info y Comunicación'!$B$19:$F$129,5,0)),"",VLOOKUP(A67,'Info y Comunicación'!$B$19:$F$129,5,0))</f>
        <v>3</v>
      </c>
      <c r="L67" s="292">
        <f>+IF(ISBLANK(VLOOKUP(A67,'Info y Comunicación'!$B$19:$J$129,9,0)),"",VLOOKUP(A67,'Info y Comunicación'!$B$19:$J$129,9,0))</f>
        <v>3</v>
      </c>
      <c r="M67" s="292">
        <f t="shared" si="3"/>
        <v>1</v>
      </c>
      <c r="N67" s="292">
        <f t="shared" si="4"/>
        <v>0.9285714285714286</v>
      </c>
      <c r="O67" s="292"/>
      <c r="P67" s="292"/>
    </row>
    <row r="68" spans="1:16" ht="12.75" customHeight="1" x14ac:dyDescent="0.2">
      <c r="A68" s="292" t="s">
        <v>562</v>
      </c>
      <c r="B68" s="292" t="str">
        <f t="shared" si="5"/>
        <v>15</v>
      </c>
      <c r="C68" s="292" t="str">
        <f>+MID(VLOOKUP(A68,'Info y Comunicación'!$B$13:$C$151,2,0),6,LEN(VLOOKUP(A68,'Info y Comunicación'!$B$13:$C$151,2,0))-6)</f>
        <v>La entidad analiza periodicamente los resultados frente a la evaluación de percepción por parte de los usuarios o grupos de valor para la incorporación de las mejoras correspondientes</v>
      </c>
      <c r="D68" s="292" t="s">
        <v>546</v>
      </c>
      <c r="E68" s="292" t="str">
        <f>+VLOOKUP(A68,'Info y Comunicación'!$B$15:$K$129,3,0)</f>
        <v>Dimension de Direccionamiento Estrategico y Planeaciòn
Politica de Planeacion Institucional</v>
      </c>
      <c r="F68" s="292" t="str">
        <f>+VLOOKUP(A68,'Info y Comunicación'!$B$15:$K$129,10,0)</f>
        <v>Mantenimiento del control</v>
      </c>
      <c r="G68" s="292">
        <f>+VLOOKUP(A68,'Info y Comunicación'!$B$13:$N$151,13,0)</f>
        <v>305.78960000000001</v>
      </c>
      <c r="H68" s="336">
        <f t="shared" si="1"/>
        <v>67</v>
      </c>
      <c r="I68" s="292" t="str">
        <f t="shared" si="2"/>
        <v>Cuando en el análisis de los requerimientos en los diferenes componentes del MECI se cuente con aspectos evaluados en nivel 1 (presente) y 1 (funcionando); 2 (presente) y 1 (funcionando).</v>
      </c>
      <c r="J68" s="292" t="s">
        <v>557</v>
      </c>
      <c r="K68" s="292">
        <f>+IF(ISBLANK(VLOOKUP(A68,'Info y Comunicación'!$B$19:$F$129,5,0)),"",VLOOKUP(A68,'Info y Comunicación'!$B$19:$F$129,5,0))</f>
        <v>3</v>
      </c>
      <c r="L68" s="292">
        <f>+IF(ISBLANK(VLOOKUP(A68,'Info y Comunicación'!$B$19:$J$129,9,0)),"",VLOOKUP(A68,'Info y Comunicación'!$B$19:$J$129,9,0))</f>
        <v>3</v>
      </c>
      <c r="M68" s="292">
        <f t="shared" si="3"/>
        <v>1</v>
      </c>
      <c r="N68" s="292">
        <f t="shared" si="4"/>
        <v>0.9285714285714286</v>
      </c>
      <c r="O68" s="292"/>
      <c r="P68" s="292"/>
    </row>
    <row r="69" spans="1:16" ht="12.75" customHeight="1" x14ac:dyDescent="0.2">
      <c r="A69" s="292" t="s">
        <v>563</v>
      </c>
      <c r="B69" s="292" t="str">
        <f t="shared" si="5"/>
        <v>16</v>
      </c>
      <c r="C69" s="292"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292" t="s">
        <v>564</v>
      </c>
      <c r="E69" s="292" t="str">
        <f>+VLOOKUP(A69,'Actividades de Monitoreo'!$B$17:$K$134,3,0)</f>
        <v>Dimension de Control Interno
Lineas Estrategica</v>
      </c>
      <c r="F69" s="292" t="str">
        <f>+VLOOKUP(A69,'Actividades de Monitoreo'!$B$17:$K$134,10,0)</f>
        <v>Mantenimiento del control</v>
      </c>
      <c r="G69" s="343">
        <f>+VLOOKUP(A69,'Actividades de Monitoreo'!$B$13:$N$176,13,0)</f>
        <v>385.87450000000001</v>
      </c>
      <c r="H69" s="336">
        <f t="shared" si="1"/>
        <v>68</v>
      </c>
      <c r="I69" s="292" t="str">
        <f t="shared" si="2"/>
        <v>Cuando en el análisis de los requerimientos en los diferenes componentes del MECI se cuente con aspectos evaluados en nivel 1 (presente) y 1 (funcionando); 2 (presente) y 1 (funcionando).</v>
      </c>
      <c r="J69" s="292" t="s">
        <v>565</v>
      </c>
      <c r="K69" s="292">
        <f>+IF(ISBLANK(VLOOKUP(A69,'Actividades de Monitoreo'!$B$20:$F$134,5,0)),"",VLOOKUP(A69,'Actividades de Monitoreo'!$B$20:$F$134,5,0))</f>
        <v>3</v>
      </c>
      <c r="L69" s="292">
        <f>+IF(ISBLANK(VLOOKUP(A69,'Actividades de Monitoreo'!$B$20:$J$134,9,0)),"",VLOOKUP(A69,'Actividades de Monitoreo'!$B$20:$J$134,9,0))</f>
        <v>3</v>
      </c>
      <c r="M69" s="292">
        <f t="shared" si="3"/>
        <v>1</v>
      </c>
      <c r="N69" s="292">
        <f t="shared" si="4"/>
        <v>1</v>
      </c>
      <c r="O69" s="292"/>
      <c r="P69" s="292"/>
    </row>
    <row r="70" spans="1:16" ht="12.75" customHeight="1" x14ac:dyDescent="0.2">
      <c r="A70" s="292" t="s">
        <v>566</v>
      </c>
      <c r="B70" s="292" t="str">
        <f t="shared" si="5"/>
        <v>16</v>
      </c>
      <c r="C70" s="292" t="str">
        <f>+MID(VLOOKUP(A70,'Actividades de Monitoreo'!$B$13:$C$176,2,0),6,LEN(VLOOKUP(A70,'Actividades de Monitoreo'!$B$13:$C$176,2,0))-6)</f>
        <v xml:space="preserve"> La Alta Dirección periódicamente evalúa los resultados de las evaluaciones (contínuas e independientes)  para concluir acerca de la efectividad del Sistema de Control Intern</v>
      </c>
      <c r="D70" s="292" t="s">
        <v>564</v>
      </c>
      <c r="E70" s="292" t="str">
        <f>+VLOOKUP(A70,'Actividades de Monitoreo'!$B$17:$K$134,3,0)</f>
        <v>Dimension de Control Interno
Lineas Estrategica</v>
      </c>
      <c r="F70" s="292" t="str">
        <f>+VLOOKUP(A70,'Actividades de Monitoreo'!$B$17:$K$134,10,0)</f>
        <v>Mantenimiento del control</v>
      </c>
      <c r="G70" s="343">
        <f>+VLOOKUP(A70,'Actividades de Monitoreo'!$B$13:$N$176,13,0)</f>
        <v>385.96539999999999</v>
      </c>
      <c r="H70" s="336">
        <f t="shared" si="1"/>
        <v>69</v>
      </c>
      <c r="I70" s="292" t="str">
        <f t="shared" si="2"/>
        <v>Cuando en el análisis de los requerimientos en los diferenes componentes del MECI se cuente con aspectos evaluados en nivel 1 (presente) y 1 (funcionando); 2 (presente) y 1 (funcionando).</v>
      </c>
      <c r="J70" s="292" t="s">
        <v>565</v>
      </c>
      <c r="K70" s="292">
        <f>+IF(ISBLANK(VLOOKUP(A70,'Actividades de Monitoreo'!$B$20:$F$134,5,0)),"",VLOOKUP(A70,'Actividades de Monitoreo'!$B$20:$F$134,5,0))</f>
        <v>3</v>
      </c>
      <c r="L70" s="292">
        <f>+IF(ISBLANK(VLOOKUP(A70,'Actividades de Monitoreo'!$B$20:$J$134,9,0)),"",VLOOKUP(A70,'Actividades de Monitoreo'!$B$20:$J$134,9,0))</f>
        <v>3</v>
      </c>
      <c r="M70" s="292">
        <f t="shared" si="3"/>
        <v>1</v>
      </c>
      <c r="N70" s="292">
        <f t="shared" si="4"/>
        <v>1</v>
      </c>
      <c r="O70" s="292"/>
      <c r="P70" s="292"/>
    </row>
    <row r="71" spans="1:16" ht="12.75" customHeight="1" x14ac:dyDescent="0.2">
      <c r="A71" s="292" t="s">
        <v>567</v>
      </c>
      <c r="B71" s="292" t="str">
        <f t="shared" si="5"/>
        <v>16</v>
      </c>
      <c r="C71" s="292"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292" t="s">
        <v>564</v>
      </c>
      <c r="E71" s="292" t="str">
        <f>+VLOOKUP(A71,'Actividades de Monitoreo'!$B$17:$K$134,3,0)</f>
        <v>Dimension de Control Interno
Tercera Linea de Defensa</v>
      </c>
      <c r="F71" s="292" t="str">
        <f>+VLOOKUP(A71,'Actividades de Monitoreo'!$B$17:$K$134,10,0)</f>
        <v>Mantenimiento del control</v>
      </c>
      <c r="G71" s="343">
        <f>+VLOOKUP(A71,'Actividades de Monitoreo'!$B$13:$N$176,13,0)</f>
        <v>386.01229999999998</v>
      </c>
      <c r="H71" s="336">
        <f t="shared" si="1"/>
        <v>70</v>
      </c>
      <c r="I71" s="292" t="str">
        <f t="shared" si="2"/>
        <v>Cuando en el análisis de los requerimientos en los diferenes componentes del MECI se cuente con aspectos evaluados en nivel 1 (presente) y 1 (funcionando); 2 (presente) y 1 (funcionando).</v>
      </c>
      <c r="J71" s="292" t="s">
        <v>565</v>
      </c>
      <c r="K71" s="292">
        <f>+IF(ISBLANK(VLOOKUP(A71,'Actividades de Monitoreo'!$B$20:$F$134,5,0)),"",VLOOKUP(A71,'Actividades de Monitoreo'!$B$20:$F$134,5,0))</f>
        <v>3</v>
      </c>
      <c r="L71" s="292">
        <f>+IF(ISBLANK(VLOOKUP(A71,'Actividades de Monitoreo'!$B$20:$J$134,9,0)),"",VLOOKUP(A71,'Actividades de Monitoreo'!$B$20:$J$134,9,0))</f>
        <v>3</v>
      </c>
      <c r="M71" s="292">
        <f t="shared" si="3"/>
        <v>1</v>
      </c>
      <c r="N71" s="292">
        <f t="shared" si="4"/>
        <v>1</v>
      </c>
      <c r="O71" s="292"/>
      <c r="P71" s="292"/>
    </row>
    <row r="72" spans="1:16" ht="12.75" customHeight="1" x14ac:dyDescent="0.2">
      <c r="A72" s="292" t="s">
        <v>568</v>
      </c>
      <c r="B72" s="292" t="str">
        <f t="shared" si="5"/>
        <v>16</v>
      </c>
      <c r="C72" s="292"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292" t="s">
        <v>564</v>
      </c>
      <c r="E72" s="292" t="str">
        <f>+VLOOKUP(A72,'Actividades de Monitoreo'!$B$17:$K$134,3,0)</f>
        <v>Dimension de Control Interno
Segunda Linea de Defensa</v>
      </c>
      <c r="F72" s="292" t="str">
        <f>+VLOOKUP(A72,'Actividades de Monitoreo'!$B$17:$K$134,10,0)</f>
        <v>Mantenimiento del control</v>
      </c>
      <c r="G72" s="343">
        <f>+VLOOKUP(A72,'Actividades de Monitoreo'!$B$13:$N$176,13,0)</f>
        <v>386.12360000000001</v>
      </c>
      <c r="H72" s="336">
        <f t="shared" si="1"/>
        <v>71</v>
      </c>
      <c r="I72" s="292" t="str">
        <f t="shared" si="2"/>
        <v>Cuando en el análisis de los requerimientos en los diferenes componentes del MECI se cuente con aspectos evaluados en nivel 1 (presente) y 1 (funcionando); 2 (presente) y 1 (funcionando).</v>
      </c>
      <c r="J72" s="292" t="s">
        <v>565</v>
      </c>
      <c r="K72" s="292" t="str">
        <f>+IF(ISBLANK(VLOOKUP(A72,'Actividades de Monitoreo'!$B$20:$F$134,5,0)),"",VLOOKUP(A72,'Actividades de Monitoreo'!$B$20:$F$134,5,0))</f>
        <v>3.0</v>
      </c>
      <c r="L72" s="292">
        <f>+IF(ISBLANK(VLOOKUP(A72,'Actividades de Monitoreo'!$B$20:$J$134,9,0)),"",VLOOKUP(A72,'Actividades de Monitoreo'!$B$20:$J$134,9,0))</f>
        <v>3</v>
      </c>
      <c r="M72" s="292">
        <f t="shared" si="3"/>
        <v>1</v>
      </c>
      <c r="N72" s="292">
        <f t="shared" si="4"/>
        <v>1</v>
      </c>
      <c r="O72" s="292"/>
      <c r="P72" s="292"/>
    </row>
    <row r="73" spans="1:16" ht="12.75" customHeight="1" x14ac:dyDescent="0.2">
      <c r="A73" s="292" t="s">
        <v>569</v>
      </c>
      <c r="B73" s="292" t="str">
        <f t="shared" si="5"/>
        <v>16</v>
      </c>
      <c r="C73" s="292"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292" t="s">
        <v>564</v>
      </c>
      <c r="E73" s="292" t="str">
        <f>+VLOOKUP(A73,'Actividades de Monitoreo'!$B$17:$K$134,3,0)</f>
        <v>Dimension de Control Interno
Lineas de Defensa</v>
      </c>
      <c r="F73" s="292" t="str">
        <f>+VLOOKUP(A73,'Actividades de Monitoreo'!$B$17:$K$134,10,0)</f>
        <v>Mantenimiento del control</v>
      </c>
      <c r="G73" s="343">
        <f>+VLOOKUP(A73,'Actividades de Monitoreo'!$B$13:$N$176,13,0)</f>
        <v>386.21359999999999</v>
      </c>
      <c r="H73" s="336">
        <f t="shared" si="1"/>
        <v>72</v>
      </c>
      <c r="I73" s="292" t="str">
        <f t="shared" si="2"/>
        <v>Cuando en el análisis de los requerimientos en los diferenes componentes del MECI se cuente con aspectos evaluados en nivel 1 (presente) y 1 (funcionando); 2 (presente) y 1 (funcionando).</v>
      </c>
      <c r="J73" s="292" t="s">
        <v>565</v>
      </c>
      <c r="K73" s="292">
        <f>+IF(ISBLANK(VLOOKUP(A73,'Actividades de Monitoreo'!$B$20:$F$134,5,0)),"",VLOOKUP(A73,'Actividades de Monitoreo'!$B$20:$F$134,5,0))</f>
        <v>3</v>
      </c>
      <c r="L73" s="292">
        <f>+IF(ISBLANK(VLOOKUP(A73,'Actividades de Monitoreo'!$B$20:$J$134,9,0)),"",VLOOKUP(A73,'Actividades de Monitoreo'!$B$20:$J$134,9,0))</f>
        <v>3</v>
      </c>
      <c r="M73" s="292">
        <f t="shared" si="3"/>
        <v>1</v>
      </c>
      <c r="N73" s="292">
        <f t="shared" si="4"/>
        <v>1</v>
      </c>
      <c r="O73" s="292"/>
      <c r="P73" s="292"/>
    </row>
    <row r="74" spans="1:16" ht="12.75" customHeight="1" x14ac:dyDescent="0.2">
      <c r="A74" s="292" t="s">
        <v>570</v>
      </c>
      <c r="B74" s="292" t="str">
        <f t="shared" si="5"/>
        <v>17</v>
      </c>
      <c r="C74" s="292"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292" t="s">
        <v>564</v>
      </c>
      <c r="E74" s="292" t="str">
        <f>+VLOOKUP(A74,'Actividades de Monitoreo'!$B$17:$K$134,3,0)</f>
        <v>Dimension de Control Interno
Lineas de Defensa</v>
      </c>
      <c r="F74" s="292" t="str">
        <f>+VLOOKUP(A74,'Actividades de Monitoreo'!$B$17:$K$134,10,0)</f>
        <v>Mantenimiento del control</v>
      </c>
      <c r="G74" s="343">
        <f>+VLOOKUP(A74,'Actividades de Monitoreo'!$B$13:$N$176,13,0)</f>
        <v>386.32580000000002</v>
      </c>
      <c r="H74" s="336">
        <f t="shared" si="1"/>
        <v>73</v>
      </c>
      <c r="I74" s="292" t="str">
        <f t="shared" si="2"/>
        <v>Cuando en el análisis de los requerimientos en los diferenes componentes del MECI se cuente con aspectos evaluados en nivel 1 (presente) y 1 (funcionando); 2 (presente) y 1 (funcionando).</v>
      </c>
      <c r="J74" s="292" t="s">
        <v>571</v>
      </c>
      <c r="K74" s="292">
        <f>+IF(ISBLANK(VLOOKUP(A74,'Actividades de Monitoreo'!$B$20:$F$134,5,0)),"",VLOOKUP(A74,'Actividades de Monitoreo'!$B$20:$F$134,5,0))</f>
        <v>3</v>
      </c>
      <c r="L74" s="292">
        <f>+IF(ISBLANK(VLOOKUP(A74,'Actividades de Monitoreo'!$B$20:$J$134,9,0)),"",VLOOKUP(A74,'Actividades de Monitoreo'!$B$20:$J$134,9,0))</f>
        <v>3</v>
      </c>
      <c r="M74" s="292">
        <f t="shared" si="3"/>
        <v>1</v>
      </c>
      <c r="N74" s="292">
        <f t="shared" si="4"/>
        <v>1</v>
      </c>
      <c r="O74" s="292"/>
      <c r="P74" s="292"/>
    </row>
    <row r="75" spans="1:16" ht="12.75" customHeight="1" x14ac:dyDescent="0.2">
      <c r="A75" s="292" t="s">
        <v>572</v>
      </c>
      <c r="B75" s="292" t="str">
        <f t="shared" si="5"/>
        <v>17</v>
      </c>
      <c r="C75" s="292"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292" t="s">
        <v>564</v>
      </c>
      <c r="E75" s="292" t="str">
        <f>+VLOOKUP(A75,'Actividades de Monitoreo'!$B$17:$K$134,3,0)</f>
        <v>Dimension de Control Interno
Lineas de Defensa</v>
      </c>
      <c r="F75" s="292" t="str">
        <f>+VLOOKUP(A75,'Actividades de Monitoreo'!$B$17:$K$134,10,0)</f>
        <v>Mantenimiento del control</v>
      </c>
      <c r="G75" s="343">
        <f>+VLOOKUP(A75,'Actividades de Monitoreo'!$B$13:$N$176,13,0)</f>
        <v>386.45690000000002</v>
      </c>
      <c r="H75" s="336">
        <f t="shared" si="1"/>
        <v>74</v>
      </c>
      <c r="I75" s="292" t="str">
        <f t="shared" si="2"/>
        <v>Cuando en el análisis de los requerimientos en los diferenes componentes del MECI se cuente con aspectos evaluados en nivel 1 (presente) y 1 (funcionando); 2 (presente) y 1 (funcionando).</v>
      </c>
      <c r="J75" s="292" t="s">
        <v>571</v>
      </c>
      <c r="K75" s="292">
        <f>+IF(ISBLANK(VLOOKUP(A75,'Actividades de Monitoreo'!$B$20:$F$134,5,0)),"",VLOOKUP(A75,'Actividades de Monitoreo'!$B$20:$F$134,5,0))</f>
        <v>3</v>
      </c>
      <c r="L75" s="292">
        <f>+IF(ISBLANK(VLOOKUP(A75,'Actividades de Monitoreo'!$B$20:$J$134,9,0)),"",VLOOKUP(A75,'Actividades de Monitoreo'!$B$20:$J$134,9,0))</f>
        <v>3</v>
      </c>
      <c r="M75" s="292">
        <f t="shared" si="3"/>
        <v>1</v>
      </c>
      <c r="N75" s="292">
        <f t="shared" si="4"/>
        <v>1</v>
      </c>
      <c r="O75" s="292"/>
      <c r="P75" s="292"/>
    </row>
    <row r="76" spans="1:16" ht="12.75" customHeight="1" x14ac:dyDescent="0.2">
      <c r="A76" s="292" t="s">
        <v>573</v>
      </c>
      <c r="B76" s="292" t="str">
        <f t="shared" si="5"/>
        <v>17</v>
      </c>
      <c r="C76" s="292" t="str">
        <f>+MID(VLOOKUP(A76,'Actividades de Monitoreo'!$B$13:$C$176,2,0),6,LEN(VLOOKUP(A76,'Actividades de Monitoreo'!$B$13:$C$176,2,0))-6)</f>
        <v>La entidad cuenta con políticas donde se establezca a quién reportar las deficiencias de control interno como resultado del monitoreo continuo</v>
      </c>
      <c r="D76" s="292" t="s">
        <v>564</v>
      </c>
      <c r="E76" s="292" t="str">
        <f>+VLOOKUP(A76,'Actividades de Monitoreo'!$B$17:$K$134,3,0)</f>
        <v>Dimension de Control Interno
Lineas de Defensa</v>
      </c>
      <c r="F76" s="292" t="str">
        <f>+VLOOKUP(A76,'Actividades de Monitoreo'!$B$17:$K$134,10,0)</f>
        <v>Mantenimiento del control</v>
      </c>
      <c r="G76" s="343">
        <f>+VLOOKUP(A76,'Actividades de Monitoreo'!$B$13:$N$176,13,0)</f>
        <v>386.56319999999999</v>
      </c>
      <c r="H76" s="336">
        <f t="shared" si="1"/>
        <v>75</v>
      </c>
      <c r="I76" s="292" t="str">
        <f t="shared" si="2"/>
        <v>Cuando en el análisis de los requerimientos en los diferenes componentes del MECI se cuente con aspectos evaluados en nivel 1 (presente) y 1 (funcionando); 2 (presente) y 1 (funcionando).</v>
      </c>
      <c r="J76" s="292" t="s">
        <v>571</v>
      </c>
      <c r="K76" s="292">
        <f>+IF(ISBLANK(VLOOKUP(A76,'Actividades de Monitoreo'!$B$20:$F$134,5,0)),"",VLOOKUP(A76,'Actividades de Monitoreo'!$B$20:$F$134,5,0))</f>
        <v>3</v>
      </c>
      <c r="L76" s="292">
        <f>+IF(ISBLANK(VLOOKUP(A76,'Actividades de Monitoreo'!$B$20:$J$134,9,0)),"",VLOOKUP(A76,'Actividades de Monitoreo'!$B$20:$J$134,9,0))</f>
        <v>3</v>
      </c>
      <c r="M76" s="292">
        <f t="shared" si="3"/>
        <v>1</v>
      </c>
      <c r="N76" s="292">
        <f t="shared" si="4"/>
        <v>1</v>
      </c>
      <c r="O76" s="292"/>
      <c r="P76" s="292"/>
    </row>
    <row r="77" spans="1:16" ht="12.75" customHeight="1" x14ac:dyDescent="0.2">
      <c r="A77" s="292" t="s">
        <v>574</v>
      </c>
      <c r="B77" s="292" t="str">
        <f t="shared" si="5"/>
        <v>17</v>
      </c>
      <c r="C77" s="292"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292" t="s">
        <v>564</v>
      </c>
      <c r="E77" s="292" t="str">
        <f>+VLOOKUP(A77,'Actividades de Monitoreo'!$B$17:$K$134,3,0)</f>
        <v>Dimension de Control Interno
Lineas de Defensa</v>
      </c>
      <c r="F77" s="292" t="str">
        <f>+VLOOKUP(A77,'Actividades de Monitoreo'!$B$17:$K$134,10,0)</f>
        <v>Mantenimiento del control</v>
      </c>
      <c r="G77" s="343">
        <f>+VLOOKUP(A77,'Actividades de Monitoreo'!$B$13:$N$176,13,0)</f>
        <v>386.78539999999998</v>
      </c>
      <c r="H77" s="336">
        <f t="shared" si="1"/>
        <v>76</v>
      </c>
      <c r="I77" s="292" t="str">
        <f t="shared" si="2"/>
        <v>Cuando en el análisis de los requerimientos en los diferenes componentes del MECI se cuente con aspectos evaluados en nivel 1 (presente) y 1 (funcionando); 2 (presente) y 1 (funcionando).</v>
      </c>
      <c r="J77" s="292" t="s">
        <v>571</v>
      </c>
      <c r="K77" s="292" t="str">
        <f>+IF(ISBLANK(VLOOKUP(A77,'Actividades de Monitoreo'!$B$20:$F$134,5,0)),"",VLOOKUP(A77,'Actividades de Monitoreo'!$B$20:$F$134,5,0))</f>
        <v>3.0</v>
      </c>
      <c r="L77" s="292">
        <f>+IF(ISBLANK(VLOOKUP(A77,'Actividades de Monitoreo'!$B$20:$J$134,9,0)),"",VLOOKUP(A77,'Actividades de Monitoreo'!$B$20:$J$134,9,0))</f>
        <v>3</v>
      </c>
      <c r="M77" s="292">
        <f t="shared" si="3"/>
        <v>1</v>
      </c>
      <c r="N77" s="292">
        <f t="shared" si="4"/>
        <v>1</v>
      </c>
      <c r="O77" s="292"/>
      <c r="P77" s="292"/>
    </row>
    <row r="78" spans="1:16" ht="12.75" customHeight="1" x14ac:dyDescent="0.2">
      <c r="A78" s="292" t="s">
        <v>575</v>
      </c>
      <c r="B78" s="292" t="str">
        <f t="shared" si="5"/>
        <v>17</v>
      </c>
      <c r="C78" s="292" t="str">
        <f>+MID(VLOOKUP(A78,'Actividades de Monitoreo'!$B$13:$C$176,2,0),6,LEN(VLOOKUP(A78,'Actividades de Monitoreo'!$B$13:$C$176,2,0))-6)</f>
        <v>Los procesos y/o servicios tercerizados, son evaluados acorde con su nivel de riesgos</v>
      </c>
      <c r="D78" s="292" t="s">
        <v>564</v>
      </c>
      <c r="E78" s="292" t="str">
        <f>+VLOOKUP(A78,'Actividades de Monitoreo'!$B$17:$K$134,3,0)</f>
        <v>Dimension de Control Interno
Lineas de Defensa</v>
      </c>
      <c r="F78" s="292" t="str">
        <f>+VLOOKUP(A78,'Actividades de Monitoreo'!$B$17:$K$134,10,0)</f>
        <v>Mantenimiento del control</v>
      </c>
      <c r="G78" s="343">
        <f>+VLOOKUP(A78,'Actividades de Monitoreo'!$B$13:$N$176,13,0)</f>
        <v>386.87450000000001</v>
      </c>
      <c r="H78" s="336">
        <f t="shared" si="1"/>
        <v>77</v>
      </c>
      <c r="I78" s="292" t="str">
        <f t="shared" si="2"/>
        <v>Cuando en el análisis de los requerimientos en los diferenes componentes del MECI se cuente con aspectos evaluados en nivel 1 (presente) y 1 (funcionando); 2 (presente) y 1 (funcionando).</v>
      </c>
      <c r="J78" s="292" t="s">
        <v>571</v>
      </c>
      <c r="K78" s="292">
        <f>+IF(ISBLANK(VLOOKUP(A78,'Actividades de Monitoreo'!$B$20:$F$134,5,0)),"",VLOOKUP(A78,'Actividades de Monitoreo'!$B$20:$F$134,5,0))</f>
        <v>3</v>
      </c>
      <c r="L78" s="292">
        <f>+IF(ISBLANK(VLOOKUP(A78,'Actividades de Monitoreo'!$B$20:$J$134,9,0)),"",VLOOKUP(A78,'Actividades de Monitoreo'!$B$20:$J$134,9,0))</f>
        <v>3</v>
      </c>
      <c r="M78" s="292">
        <f t="shared" si="3"/>
        <v>1</v>
      </c>
      <c r="N78" s="292">
        <f t="shared" si="4"/>
        <v>1</v>
      </c>
      <c r="O78" s="292"/>
      <c r="P78" s="292"/>
    </row>
    <row r="79" spans="1:16" ht="12.75" customHeight="1" x14ac:dyDescent="0.2">
      <c r="A79" s="292" t="s">
        <v>576</v>
      </c>
      <c r="B79" s="292" t="str">
        <f t="shared" si="5"/>
        <v>17</v>
      </c>
      <c r="C79" s="292"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292" t="s">
        <v>564</v>
      </c>
      <c r="E79" s="292" t="str">
        <f>+VLOOKUP(A79,'Actividades de Monitoreo'!$B$17:$K$134,3,0)</f>
        <v xml:space="preserve">
Dimension de Informacion y Comunicación 
Dimension de Control Interno
Lineas de Defensa</v>
      </c>
      <c r="F79" s="292" t="str">
        <f>+VLOOKUP(A79,'Actividades de Monitoreo'!$B$17:$K$134,10,0)</f>
        <v>Mantenimiento del control</v>
      </c>
      <c r="G79" s="343">
        <f>+VLOOKUP(A79,'Actividades de Monitoreo'!$B$13:$N$176,13,0)</f>
        <v>386.98739999999998</v>
      </c>
      <c r="H79" s="336">
        <f t="shared" si="1"/>
        <v>78</v>
      </c>
      <c r="I79" s="292" t="str">
        <f t="shared" si="2"/>
        <v>Cuando en el análisis de los requerimientos en los diferenes componentes del MECI se cuente con aspectos evaluados en nivel 1 (presente) y 1 (funcionando); 2 (presente) y 1 (funcionando).</v>
      </c>
      <c r="J79" s="292" t="s">
        <v>571</v>
      </c>
      <c r="K79" s="292">
        <f>+IF(ISBLANK(VLOOKUP(A79,'Actividades de Monitoreo'!$B$20:$F$134,5,0)),"",VLOOKUP(A79,'Actividades de Monitoreo'!$B$20:$F$134,5,0))</f>
        <v>3</v>
      </c>
      <c r="L79" s="292">
        <f>+IF(ISBLANK(VLOOKUP(A79,'Actividades de Monitoreo'!$B$20:$J$134,9,0)),"",VLOOKUP(A79,'Actividades de Monitoreo'!$B$20:$J$134,9,0))</f>
        <v>3</v>
      </c>
      <c r="M79" s="292">
        <f t="shared" si="3"/>
        <v>1</v>
      </c>
      <c r="N79" s="292">
        <f t="shared" si="4"/>
        <v>1</v>
      </c>
      <c r="O79" s="292"/>
      <c r="P79" s="292"/>
    </row>
    <row r="80" spans="1:16" ht="12.75" customHeight="1" x14ac:dyDescent="0.2">
      <c r="A80" s="292" t="s">
        <v>577</v>
      </c>
      <c r="B80" s="292" t="str">
        <f t="shared" si="5"/>
        <v>17</v>
      </c>
      <c r="C80" s="292" t="str">
        <f>+MID(VLOOKUP(A80,'Actividades de Monitoreo'!$B$13:$C$176,2,0),6,LEN(VLOOKUP(A80,'Actividades de Monitoreo'!$B$13:$C$176,2,0))-6)</f>
        <v>Verificación del avance y cumplimiento de las acciones incluidas en los planes de mejoramiento producto de las autoevaluaciones. (2ª Línea).</v>
      </c>
      <c r="D80" s="292" t="s">
        <v>564</v>
      </c>
      <c r="E80" s="292" t="str">
        <f>+VLOOKUP(A80,'Actividades de Monitoreo'!$B$17:$K$134,3,0)</f>
        <v xml:space="preserve">
Dimension de Control Interno
Lineas de Defensa</v>
      </c>
      <c r="F80" s="292" t="str">
        <f>+VLOOKUP(A80,'Actividades de Monitoreo'!$B$17:$K$134,10,0)</f>
        <v>Mantenimiento del control</v>
      </c>
      <c r="G80" s="343">
        <f>+VLOOKUP(A80,'Actividades de Monitoreo'!$B$13:$N$176,13,0)</f>
        <v>386.98745000000002</v>
      </c>
      <c r="H80" s="336">
        <f t="shared" si="1"/>
        <v>79</v>
      </c>
      <c r="I80" s="292" t="str">
        <f t="shared" si="2"/>
        <v>Cuando en el análisis de los requerimientos en los diferenes componentes del MECI se cuente con aspectos evaluados en nivel 1 (presente) y 1 (funcionando); 2 (presente) y 1 (funcionando).</v>
      </c>
      <c r="J80" s="292" t="s">
        <v>571</v>
      </c>
      <c r="K80" s="292">
        <f>+IF(ISBLANK(VLOOKUP(A80,'Actividades de Monitoreo'!$B$20:$F$134,5,0)),"",VLOOKUP(A80,'Actividades de Monitoreo'!$B$20:$F$134,5,0))</f>
        <v>3</v>
      </c>
      <c r="L80" s="292">
        <f>+IF(ISBLANK(VLOOKUP(A80,'Actividades de Monitoreo'!$B$20:$J$134,9,0)),"",VLOOKUP(A80,'Actividades de Monitoreo'!$B$20:$J$134,9,0))</f>
        <v>3</v>
      </c>
      <c r="M80" s="292">
        <f t="shared" si="3"/>
        <v>1</v>
      </c>
      <c r="N80" s="292">
        <f t="shared" si="4"/>
        <v>1</v>
      </c>
      <c r="O80" s="292"/>
      <c r="P80" s="292"/>
    </row>
    <row r="81" spans="1:16" ht="12.75" customHeight="1" x14ac:dyDescent="0.2">
      <c r="A81" s="292" t="s">
        <v>578</v>
      </c>
      <c r="B81" s="292" t="str">
        <f t="shared" si="5"/>
        <v>17</v>
      </c>
      <c r="C81" s="292" t="str">
        <f>+MID(VLOOKUP(A81,'Actividades de Monitoreo'!$B$13:$C$176,2,0),6,LEN(VLOOKUP(A81,'Actividades de Monitoreo'!$B$13:$C$176,2,0))-6)</f>
        <v>Evaluación de la efectividad de las acciones incluidas en los Planes de mejoramiento producto de las auditorías internas y de entes externos. (3ª Línea</v>
      </c>
      <c r="D81" s="292" t="s">
        <v>564</v>
      </c>
      <c r="E81" s="292" t="str">
        <f>+VLOOKUP(A81,'Actividades de Monitoreo'!$B$17:$K$134,3,0)</f>
        <v xml:space="preserve">
Dimension de Control Interno
Lineas de Defensa</v>
      </c>
      <c r="F81" s="292" t="str">
        <f>+VLOOKUP(A81,'Actividades de Monitoreo'!$B$17:$K$134,10,0)</f>
        <v>Mantenimiento del control</v>
      </c>
      <c r="G81" s="343">
        <f>+VLOOKUP(A81,'Actividades de Monitoreo'!$B$13:$N$176,13,0)</f>
        <v>386.98745600000001</v>
      </c>
      <c r="H81" s="336">
        <f t="shared" si="1"/>
        <v>80</v>
      </c>
      <c r="I81" s="292" t="str">
        <f t="shared" si="2"/>
        <v>Cuando en el análisis de los requerimientos en los diferenes componentes del MECI se cuente con aspectos evaluados en nivel 1 (presente) y 1 (funcionando); 2 (presente) y 1 (funcionando).</v>
      </c>
      <c r="J81" s="292" t="s">
        <v>571</v>
      </c>
      <c r="K81" s="292">
        <f>+IF(ISBLANK(VLOOKUP(A81,'Actividades de Monitoreo'!$B$20:$F$134,5,0)),"",VLOOKUP(A81,'Actividades de Monitoreo'!$B$20:$F$134,5,0))</f>
        <v>3</v>
      </c>
      <c r="L81" s="292">
        <f>+IF(ISBLANK(VLOOKUP(A81,'Actividades de Monitoreo'!$B$20:$J$134,9,0)),"",VLOOKUP(A81,'Actividades de Monitoreo'!$B$20:$J$134,9,0))</f>
        <v>3</v>
      </c>
      <c r="M81" s="292">
        <f t="shared" si="3"/>
        <v>1</v>
      </c>
      <c r="N81" s="292">
        <f t="shared" si="4"/>
        <v>1</v>
      </c>
      <c r="O81" s="292"/>
      <c r="P81" s="292"/>
    </row>
    <row r="82" spans="1:16" ht="12.75" customHeight="1" x14ac:dyDescent="0.2">
      <c r="A82" s="292" t="s">
        <v>579</v>
      </c>
      <c r="B82" s="292" t="str">
        <f t="shared" si="5"/>
        <v>17</v>
      </c>
      <c r="C82" s="292" t="str">
        <f>+MID(VLOOKUP(A82,'Actividades de Monitoreo'!$B$13:$C$176,2,0),6,LEN(VLOOKUP(A82,'Actividades de Monitoreo'!$B$13:$C$176,2,0))-6)</f>
        <v>Las deficiencias de control interno son reportadas a los responsables de nivel jerárquico superior, para tomar la acciones correspondientes</v>
      </c>
      <c r="D82" s="292" t="s">
        <v>564</v>
      </c>
      <c r="E82" s="292" t="str">
        <f>+VLOOKUP(A82,'Actividades de Monitoreo'!$B$17:$K$134,3,0)</f>
        <v xml:space="preserve">
Dimension de Control Interno
Lineas de Defensa</v>
      </c>
      <c r="F82" s="292" t="str">
        <f>+VLOOKUP(A82,'Actividades de Monitoreo'!$B$17:$K$134,10,0)</f>
        <v>Mantenimiento del control</v>
      </c>
      <c r="G82" s="343">
        <f>+VLOOKUP(A82,'Actividades de Monitoreo'!$B$13:$N$176,13,0)</f>
        <v>387.01229999999998</v>
      </c>
      <c r="H82" s="336">
        <f t="shared" si="1"/>
        <v>81</v>
      </c>
      <c r="I82" s="292" t="str">
        <f t="shared" si="2"/>
        <v>Cuando en el análisis de los requerimientos en los diferenes componentes del MECI se cuente con aspectos evaluados en nivel 1 (presente) y 1 (funcionando); 2 (presente) y 1 (funcionando).</v>
      </c>
      <c r="J82" s="292" t="s">
        <v>571</v>
      </c>
      <c r="K82" s="292">
        <f>+IF(ISBLANK(VLOOKUP(A82,'Actividades de Monitoreo'!$B$20:$F$134,5,0)),"",VLOOKUP(A82,'Actividades de Monitoreo'!$B$20:$F$134,5,0))</f>
        <v>3</v>
      </c>
      <c r="L82" s="292">
        <f>+IF(ISBLANK(VLOOKUP(A82,'Actividades de Monitoreo'!$B$20:$J$134,9,0)),"",VLOOKUP(A82,'Actividades de Monitoreo'!$B$20:$J$134,9,0))</f>
        <v>3</v>
      </c>
      <c r="M82" s="292">
        <f t="shared" si="3"/>
        <v>1</v>
      </c>
      <c r="N82" s="292">
        <f t="shared" si="4"/>
        <v>1</v>
      </c>
      <c r="O82" s="292"/>
      <c r="P82" s="292"/>
    </row>
    <row r="83" spans="1:16" ht="12.75" customHeight="1" x14ac:dyDescent="0.2"/>
    <row r="84" spans="1:16" ht="12.75" customHeight="1" x14ac:dyDescent="0.2"/>
    <row r="85" spans="1:16" ht="12.75" customHeight="1" x14ac:dyDescent="0.2"/>
    <row r="86" spans="1:16" ht="12.75" customHeight="1" x14ac:dyDescent="0.2"/>
    <row r="87" spans="1:16" ht="12.75" customHeight="1" x14ac:dyDescent="0.2"/>
    <row r="88" spans="1:16" ht="12.75" customHeight="1" x14ac:dyDescent="0.2"/>
    <row r="89" spans="1:16" ht="12.75" customHeight="1" x14ac:dyDescent="0.2"/>
    <row r="90" spans="1:16" ht="12.75" customHeight="1" x14ac:dyDescent="0.2"/>
    <row r="91" spans="1:16" ht="12.75" customHeight="1" x14ac:dyDescent="0.2"/>
    <row r="92" spans="1:16" ht="12.75" customHeight="1" x14ac:dyDescent="0.2"/>
    <row r="93" spans="1:16" ht="12.75" customHeight="1" x14ac:dyDescent="0.2"/>
    <row r="94" spans="1:16" ht="12.75" customHeight="1" x14ac:dyDescent="0.2"/>
    <row r="95" spans="1:16" ht="12.75" customHeight="1" x14ac:dyDescent="0.2"/>
    <row r="96" spans="1: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Analisis de Resultados</vt:lpstr>
      <vt:lpstr>Ambiente de Control</vt:lpstr>
      <vt:lpstr>Evaluación de riesgos</vt:lpstr>
      <vt:lpstr>Actividades de control</vt:lpstr>
      <vt:lpstr>Info y Comunicación</vt:lpstr>
      <vt:lpstr>Actividades de Monitoreo</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dc:creator>
  <cp:lastModifiedBy>MARGARITA</cp:lastModifiedBy>
  <dcterms:created xsi:type="dcterms:W3CDTF">2021-12-21T00:35:21Z</dcterms:created>
  <dcterms:modified xsi:type="dcterms:W3CDTF">2022-12-26T22:14:18Z</dcterms:modified>
</cp:coreProperties>
</file>