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C:\Users\MARGARITA\Desktop\IDEP\IDEP\INFORME PARAMETRIZADO DE CONTROL INTERNO\2021\"/>
    </mc:Choice>
  </mc:AlternateContent>
  <xr:revisionPtr revIDLastSave="0" documentId="13_ncr:1_{A6640B2E-ECBB-4080-BB7C-447EE5867CF6}" xr6:coauthVersionLast="47" xr6:coauthVersionMax="47" xr10:uidLastSave="{00000000-0000-0000-0000-000000000000}"/>
  <bookViews>
    <workbookView xWindow="-120" yWindow="-120" windowWidth="20730" windowHeight="11160" firstSheet="8" activeTab="8" xr2:uid="{00000000-000D-0000-FFFF-FFFF00000000}"/>
  </bookViews>
  <sheets>
    <sheet name="Instructivo" sheetId="1" state="hidden" r:id="rId1"/>
    <sheet name="Definiciones" sheetId="2" state="hidden" r:id="rId2"/>
    <sheet name="Ambiente de Control" sheetId="3" state="hidden" r:id="rId3"/>
    <sheet name="Evaluación de riesgos" sheetId="4" state="hidden" r:id="rId4"/>
    <sheet name="Actividades de control" sheetId="5" state="hidden" r:id="rId5"/>
    <sheet name="Info y Comunicación" sheetId="6" state="hidden" r:id="rId6"/>
    <sheet name="Actividades de Monitoreo" sheetId="7" state="hidden" r:id="rId7"/>
    <sheet name="Analisis de Resultados" sheetId="8" state="hidden" r:id="rId8"/>
    <sheet name="Conclusiones"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6" roundtripDataSignature="AMtx7mjWlYJj8FlZbKY4axSvJRZFv/hwfA=="/>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G2" i="10" l="1"/>
  <c r="C42" i="10"/>
  <c r="G41" i="10"/>
  <c r="K40" i="10"/>
  <c r="F40" i="10"/>
  <c r="E39" i="10"/>
  <c r="C38" i="10"/>
  <c r="G37" i="10"/>
  <c r="K36" i="10"/>
  <c r="F36" i="10"/>
  <c r="E35" i="10"/>
  <c r="C34" i="10"/>
  <c r="G33" i="10"/>
  <c r="K32" i="10"/>
  <c r="F32" i="10"/>
  <c r="E31" i="10"/>
  <c r="C30" i="10"/>
  <c r="G42" i="10"/>
  <c r="K41" i="10"/>
  <c r="F41" i="10"/>
  <c r="E40" i="10"/>
  <c r="C39" i="10"/>
  <c r="G38" i="10"/>
  <c r="K37" i="10"/>
  <c r="F37" i="10"/>
  <c r="E36" i="10"/>
  <c r="C35" i="10"/>
  <c r="G34" i="10"/>
  <c r="K33" i="10"/>
  <c r="F33" i="10"/>
  <c r="E32" i="10"/>
  <c r="C31" i="10"/>
  <c r="K42" i="10"/>
  <c r="F42" i="10"/>
  <c r="E41" i="10"/>
  <c r="C40" i="10"/>
  <c r="G39" i="10"/>
  <c r="K38" i="10"/>
  <c r="F38" i="10"/>
  <c r="E37" i="10"/>
  <c r="C36" i="10"/>
  <c r="G35" i="10"/>
  <c r="K34" i="10"/>
  <c r="F34" i="10"/>
  <c r="E33" i="10"/>
  <c r="C32" i="10"/>
  <c r="G31" i="10"/>
  <c r="K30" i="10"/>
  <c r="F30" i="10"/>
  <c r="E29" i="10"/>
  <c r="E42" i="10"/>
  <c r="C41" i="10"/>
  <c r="G40" i="10"/>
  <c r="K39" i="10"/>
  <c r="F39" i="10"/>
  <c r="E38" i="10"/>
  <c r="K35" i="10"/>
  <c r="G32" i="10"/>
  <c r="G30" i="10"/>
  <c r="F29" i="10"/>
  <c r="I29" i="10" s="1"/>
  <c r="C28" i="10"/>
  <c r="G27" i="10"/>
  <c r="K26" i="10"/>
  <c r="F26" i="10"/>
  <c r="I26" i="10" s="1"/>
  <c r="F35" i="10"/>
  <c r="E34" i="10"/>
  <c r="C33" i="10"/>
  <c r="E30" i="10"/>
  <c r="K29" i="10"/>
  <c r="C29" i="10"/>
  <c r="G28" i="10"/>
  <c r="K27" i="10"/>
  <c r="F27" i="10"/>
  <c r="E26" i="10"/>
  <c r="G36" i="10"/>
  <c r="K31" i="10"/>
  <c r="K28" i="10"/>
  <c r="F28" i="10"/>
  <c r="E27" i="10"/>
  <c r="C26" i="10"/>
  <c r="C37" i="10"/>
  <c r="F31" i="10"/>
  <c r="G29" i="10"/>
  <c r="E28" i="10"/>
  <c r="C27" i="10"/>
  <c r="G26" i="10"/>
  <c r="E25" i="10"/>
  <c r="C24" i="10"/>
  <c r="L23" i="10"/>
  <c r="G23" i="10"/>
  <c r="K22" i="10"/>
  <c r="F22" i="10"/>
  <c r="I22" i="10" s="1"/>
  <c r="E21" i="10"/>
  <c r="C20" i="10"/>
  <c r="L19" i="10"/>
  <c r="G19" i="10"/>
  <c r="K18" i="10"/>
  <c r="F18" i="10"/>
  <c r="E17" i="10"/>
  <c r="C16" i="10"/>
  <c r="L15" i="10"/>
  <c r="G15" i="10"/>
  <c r="K14" i="10"/>
  <c r="F14" i="10"/>
  <c r="I14" i="10" s="1"/>
  <c r="E13" i="10"/>
  <c r="C12" i="10"/>
  <c r="L11" i="10"/>
  <c r="G11" i="10"/>
  <c r="K10" i="10"/>
  <c r="F10" i="10"/>
  <c r="E9" i="10"/>
  <c r="C8" i="10"/>
  <c r="L7" i="10"/>
  <c r="G7" i="10"/>
  <c r="K6" i="10"/>
  <c r="F6" i="10"/>
  <c r="E5" i="10"/>
  <c r="C4" i="10"/>
  <c r="L3" i="10"/>
  <c r="G3" i="10"/>
  <c r="K2" i="10"/>
  <c r="F2" i="10"/>
  <c r="I2" i="10" s="1"/>
  <c r="C25" i="10"/>
  <c r="L24" i="10"/>
  <c r="G24" i="10"/>
  <c r="K23" i="10"/>
  <c r="M23" i="10" s="1"/>
  <c r="F23" i="10"/>
  <c r="E22" i="10"/>
  <c r="C21" i="10"/>
  <c r="L20" i="10"/>
  <c r="G20" i="10"/>
  <c r="K19" i="10"/>
  <c r="M19" i="10" s="1"/>
  <c r="F19" i="10"/>
  <c r="I19" i="10" s="1"/>
  <c r="E18" i="10"/>
  <c r="C17" i="10"/>
  <c r="L16" i="10"/>
  <c r="G16" i="10"/>
  <c r="K15" i="10"/>
  <c r="M15" i="10" s="1"/>
  <c r="F15" i="10"/>
  <c r="I15" i="10" s="1"/>
  <c r="E14" i="10"/>
  <c r="C13" i="10"/>
  <c r="L12" i="10"/>
  <c r="G12" i="10"/>
  <c r="K11" i="10"/>
  <c r="M11" i="10" s="1"/>
  <c r="F11" i="10"/>
  <c r="I11" i="10" s="1"/>
  <c r="E10" i="10"/>
  <c r="C9" i="10"/>
  <c r="L8" i="10"/>
  <c r="G8" i="10"/>
  <c r="K7" i="10"/>
  <c r="M7" i="10" s="1"/>
  <c r="F7" i="10"/>
  <c r="I7" i="10" s="1"/>
  <c r="L25" i="10"/>
  <c r="G25" i="10"/>
  <c r="K24" i="10"/>
  <c r="F24" i="10"/>
  <c r="I24" i="10" s="1"/>
  <c r="E23" i="10"/>
  <c r="C22" i="10"/>
  <c r="L21" i="10"/>
  <c r="G21" i="10"/>
  <c r="K20" i="10"/>
  <c r="M20" i="10" s="1"/>
  <c r="F20" i="10"/>
  <c r="I20" i="10" s="1"/>
  <c r="E19" i="10"/>
  <c r="C18" i="10"/>
  <c r="L17" i="10"/>
  <c r="G17" i="10"/>
  <c r="K16" i="10"/>
  <c r="F16" i="10"/>
  <c r="I16" i="10" s="1"/>
  <c r="E15" i="10"/>
  <c r="C14" i="10"/>
  <c r="L13" i="10"/>
  <c r="G13" i="10"/>
  <c r="K12" i="10"/>
  <c r="M12" i="10" s="1"/>
  <c r="F12" i="10"/>
  <c r="I12" i="10" s="1"/>
  <c r="E11" i="10"/>
  <c r="C10" i="10"/>
  <c r="L9" i="10"/>
  <c r="G9" i="10"/>
  <c r="K8" i="10"/>
  <c r="F8" i="10"/>
  <c r="I8" i="10" s="1"/>
  <c r="E7" i="10"/>
  <c r="C6" i="10"/>
  <c r="L5" i="10"/>
  <c r="G5" i="10"/>
  <c r="K4" i="10"/>
  <c r="F4" i="10"/>
  <c r="I4" i="10" s="1"/>
  <c r="K25" i="10"/>
  <c r="F25" i="10"/>
  <c r="I25" i="10" s="1"/>
  <c r="E24" i="10"/>
  <c r="C23" i="10"/>
  <c r="L22" i="10"/>
  <c r="G22" i="10"/>
  <c r="K21" i="10"/>
  <c r="M21" i="10" s="1"/>
  <c r="F21" i="10"/>
  <c r="I21" i="10" s="1"/>
  <c r="E20" i="10"/>
  <c r="C19" i="10"/>
  <c r="L18" i="10"/>
  <c r="G18" i="10"/>
  <c r="K17" i="10"/>
  <c r="F17" i="10"/>
  <c r="I17" i="10" s="1"/>
  <c r="E16" i="10"/>
  <c r="C15" i="10"/>
  <c r="L14" i="10"/>
  <c r="G14" i="10"/>
  <c r="K13" i="10"/>
  <c r="M13" i="10" s="1"/>
  <c r="F13" i="10"/>
  <c r="I13" i="10" s="1"/>
  <c r="E12" i="10"/>
  <c r="C11" i="10"/>
  <c r="L10" i="10"/>
  <c r="G10" i="10"/>
  <c r="K9" i="10"/>
  <c r="F9" i="10"/>
  <c r="I9" i="10" s="1"/>
  <c r="E8" i="10"/>
  <c r="C7" i="10"/>
  <c r="L6" i="10"/>
  <c r="G6" i="10"/>
  <c r="K5" i="10"/>
  <c r="M5" i="10" s="1"/>
  <c r="F5" i="10"/>
  <c r="I5" i="10" s="1"/>
  <c r="F3" i="10"/>
  <c r="I3" i="10" s="1"/>
  <c r="E6" i="10"/>
  <c r="C5" i="10"/>
  <c r="G4" i="10"/>
  <c r="K3" i="10"/>
  <c r="M3" i="10" s="1"/>
  <c r="E3" i="10"/>
  <c r="E4" i="10"/>
  <c r="C3" i="10"/>
  <c r="L2" i="10"/>
  <c r="E2" i="10"/>
  <c r="L4" i="10"/>
  <c r="C2" i="10"/>
  <c r="L41" i="10"/>
  <c r="L37" i="10"/>
  <c r="L33" i="10"/>
  <c r="L42" i="10"/>
  <c r="L38" i="10"/>
  <c r="L34" i="10"/>
  <c r="L39" i="10"/>
  <c r="L35" i="10"/>
  <c r="L31" i="10"/>
  <c r="L40" i="10"/>
  <c r="L29" i="10"/>
  <c r="L27" i="10"/>
  <c r="L36" i="10"/>
  <c r="L28" i="10"/>
  <c r="L30" i="10"/>
  <c r="L32" i="10"/>
  <c r="L26" i="10"/>
  <c r="C54" i="10"/>
  <c r="L53" i="10"/>
  <c r="G53" i="10"/>
  <c r="K52" i="10"/>
  <c r="F52" i="10"/>
  <c r="I52" i="10" s="1"/>
  <c r="E51" i="10"/>
  <c r="C50" i="10"/>
  <c r="L49" i="10"/>
  <c r="G49" i="10"/>
  <c r="K54" i="10"/>
  <c r="E54" i="10"/>
  <c r="K53" i="10"/>
  <c r="E53" i="10"/>
  <c r="G52" i="10"/>
  <c r="G51" i="10"/>
  <c r="G50" i="10"/>
  <c r="K48" i="10"/>
  <c r="F48" i="10"/>
  <c r="I48" i="10" s="1"/>
  <c r="E47" i="10"/>
  <c r="C46" i="10"/>
  <c r="L45" i="10"/>
  <c r="G45" i="10"/>
  <c r="K44" i="10"/>
  <c r="M44" i="10" s="1"/>
  <c r="F44" i="10"/>
  <c r="I44" i="10" s="1"/>
  <c r="E43" i="10"/>
  <c r="C53" i="10"/>
  <c r="L52" i="10"/>
  <c r="E52" i="10"/>
  <c r="L51" i="10"/>
  <c r="F51" i="10"/>
  <c r="I51" i="10" s="1"/>
  <c r="L50" i="10"/>
  <c r="F50" i="10"/>
  <c r="I50" i="10" s="1"/>
  <c r="F49" i="10"/>
  <c r="I49" i="10" s="1"/>
  <c r="E48" i="10"/>
  <c r="C47" i="10"/>
  <c r="L46" i="10"/>
  <c r="G46" i="10"/>
  <c r="K45" i="10"/>
  <c r="M45" i="10" s="1"/>
  <c r="F45" i="10"/>
  <c r="I45" i="10" s="1"/>
  <c r="E44" i="10"/>
  <c r="C43" i="10"/>
  <c r="G54" i="10"/>
  <c r="C52" i="10"/>
  <c r="K51" i="10"/>
  <c r="M51" i="10" s="1"/>
  <c r="C51" i="10"/>
  <c r="K50" i="10"/>
  <c r="E50" i="10"/>
  <c r="K49" i="10"/>
  <c r="M49" i="10" s="1"/>
  <c r="E49" i="10"/>
  <c r="C48" i="10"/>
  <c r="L47" i="10"/>
  <c r="G47" i="10"/>
  <c r="K46" i="10"/>
  <c r="M46" i="10" s="1"/>
  <c r="F46" i="10"/>
  <c r="I46" i="10" s="1"/>
  <c r="E45" i="10"/>
  <c r="C44" i="10"/>
  <c r="L43" i="10"/>
  <c r="G43" i="10"/>
  <c r="L54" i="10"/>
  <c r="F54" i="10"/>
  <c r="I54" i="10" s="1"/>
  <c r="F53" i="10"/>
  <c r="I53" i="10" s="1"/>
  <c r="C49" i="10"/>
  <c r="L48" i="10"/>
  <c r="G48" i="10"/>
  <c r="K47" i="10"/>
  <c r="F47" i="10"/>
  <c r="I47" i="10" s="1"/>
  <c r="E46" i="10"/>
  <c r="C45" i="10"/>
  <c r="L44" i="10"/>
  <c r="G44" i="10"/>
  <c r="K43" i="10"/>
  <c r="M43" i="10" s="1"/>
  <c r="F43" i="10"/>
  <c r="I43" i="10" s="1"/>
  <c r="L68" i="10"/>
  <c r="G68" i="10"/>
  <c r="K67" i="10"/>
  <c r="M67" i="10" s="1"/>
  <c r="F67" i="10"/>
  <c r="I67" i="10" s="1"/>
  <c r="E66" i="10"/>
  <c r="C65" i="10"/>
  <c r="L64" i="10"/>
  <c r="G64" i="10"/>
  <c r="K63" i="10"/>
  <c r="F63" i="10"/>
  <c r="I63" i="10" s="1"/>
  <c r="E62" i="10"/>
  <c r="C61" i="10"/>
  <c r="L60" i="10"/>
  <c r="K68" i="10"/>
  <c r="M68" i="10" s="1"/>
  <c r="F68" i="10"/>
  <c r="I68" i="10" s="1"/>
  <c r="E67" i="10"/>
  <c r="C66" i="10"/>
  <c r="L65" i="10"/>
  <c r="G65" i="10"/>
  <c r="K64" i="10"/>
  <c r="F64" i="10"/>
  <c r="I64" i="10" s="1"/>
  <c r="E63" i="10"/>
  <c r="C62" i="10"/>
  <c r="L61" i="10"/>
  <c r="G61" i="10"/>
  <c r="K60" i="10"/>
  <c r="M60" i="10" s="1"/>
  <c r="F60" i="10"/>
  <c r="I60" i="10" s="1"/>
  <c r="E59" i="10"/>
  <c r="C58" i="10"/>
  <c r="L57" i="10"/>
  <c r="G57" i="10"/>
  <c r="K56" i="10"/>
  <c r="F56" i="10"/>
  <c r="I56" i="10" s="1"/>
  <c r="E55" i="10"/>
  <c r="C68" i="10"/>
  <c r="L67" i="10"/>
  <c r="G67" i="10"/>
  <c r="K66" i="10"/>
  <c r="M66" i="10" s="1"/>
  <c r="F66" i="10"/>
  <c r="I66" i="10" s="1"/>
  <c r="E65" i="10"/>
  <c r="C64" i="10"/>
  <c r="L63" i="10"/>
  <c r="G63" i="10"/>
  <c r="K62" i="10"/>
  <c r="F62" i="10"/>
  <c r="I62" i="10" s="1"/>
  <c r="E61" i="10"/>
  <c r="C60" i="10"/>
  <c r="G66" i="10"/>
  <c r="K61" i="10"/>
  <c r="M61" i="10" s="1"/>
  <c r="G59" i="10"/>
  <c r="G58" i="10"/>
  <c r="C56" i="10"/>
  <c r="K55" i="10"/>
  <c r="C55" i="10"/>
  <c r="E68" i="10"/>
  <c r="C67" i="10"/>
  <c r="L62" i="10"/>
  <c r="F61" i="10"/>
  <c r="I61" i="10" s="1"/>
  <c r="G60" i="10"/>
  <c r="L59" i="10"/>
  <c r="F59" i="10"/>
  <c r="I59" i="10" s="1"/>
  <c r="L58" i="10"/>
  <c r="F58" i="10"/>
  <c r="I58" i="10" s="1"/>
  <c r="F57" i="10"/>
  <c r="I57" i="10" s="1"/>
  <c r="K65" i="10"/>
  <c r="M65" i="10" s="1"/>
  <c r="G62" i="10"/>
  <c r="E60" i="10"/>
  <c r="K59" i="10"/>
  <c r="M59" i="10" s="1"/>
  <c r="C59" i="10"/>
  <c r="K58" i="10"/>
  <c r="M58" i="10" s="1"/>
  <c r="E58" i="10"/>
  <c r="K57" i="10"/>
  <c r="E57" i="10"/>
  <c r="G56" i="10"/>
  <c r="G55" i="10"/>
  <c r="L66" i="10"/>
  <c r="F65" i="10"/>
  <c r="I65" i="10" s="1"/>
  <c r="E64" i="10"/>
  <c r="C63" i="10"/>
  <c r="C57" i="10"/>
  <c r="L56" i="10"/>
  <c r="E56" i="10"/>
  <c r="L55" i="10"/>
  <c r="F55" i="10"/>
  <c r="I55" i="10" s="1"/>
  <c r="E82" i="10"/>
  <c r="C81" i="10"/>
  <c r="L80" i="10"/>
  <c r="G80" i="10"/>
  <c r="K79" i="10"/>
  <c r="F79" i="10"/>
  <c r="I79" i="10" s="1"/>
  <c r="E78" i="10"/>
  <c r="C77" i="10"/>
  <c r="L76" i="10"/>
  <c r="G76" i="10"/>
  <c r="K75" i="10"/>
  <c r="M75" i="10" s="1"/>
  <c r="F75" i="10"/>
  <c r="I75" i="10" s="1"/>
  <c r="E74" i="10"/>
  <c r="C73" i="10"/>
  <c r="L72" i="10"/>
  <c r="G72" i="10"/>
  <c r="K71" i="10"/>
  <c r="F71" i="10"/>
  <c r="I71" i="10" s="1"/>
  <c r="E70" i="10"/>
  <c r="C69" i="10"/>
  <c r="C82" i="10"/>
  <c r="L81" i="10"/>
  <c r="G81" i="10"/>
  <c r="K80" i="10"/>
  <c r="F80" i="10"/>
  <c r="I80" i="10" s="1"/>
  <c r="E79" i="10"/>
  <c r="C78" i="10"/>
  <c r="L77" i="10"/>
  <c r="G77" i="10"/>
  <c r="K76" i="10"/>
  <c r="M76" i="10" s="1"/>
  <c r="F76" i="10"/>
  <c r="I76" i="10" s="1"/>
  <c r="E75" i="10"/>
  <c r="C74" i="10"/>
  <c r="L73" i="10"/>
  <c r="G73" i="10"/>
  <c r="K72" i="10"/>
  <c r="F72" i="10"/>
  <c r="I72" i="10" s="1"/>
  <c r="E71" i="10"/>
  <c r="C70" i="10"/>
  <c r="L69" i="10"/>
  <c r="G69" i="10"/>
  <c r="L82" i="10"/>
  <c r="K82" i="10"/>
  <c r="M82" i="10" s="1"/>
  <c r="F82" i="10"/>
  <c r="I82" i="10" s="1"/>
  <c r="E81" i="10"/>
  <c r="C80" i="10"/>
  <c r="L79" i="10"/>
  <c r="G79" i="10"/>
  <c r="K78" i="10"/>
  <c r="F78" i="10"/>
  <c r="I78" i="10" s="1"/>
  <c r="E77" i="10"/>
  <c r="C76" i="10"/>
  <c r="L75" i="10"/>
  <c r="G75" i="10"/>
  <c r="K74" i="10"/>
  <c r="M74" i="10" s="1"/>
  <c r="F74" i="10"/>
  <c r="I74" i="10" s="1"/>
  <c r="E73" i="10"/>
  <c r="C72" i="10"/>
  <c r="L71" i="10"/>
  <c r="G71" i="10"/>
  <c r="K70" i="10"/>
  <c r="F70" i="10"/>
  <c r="I70" i="10" s="1"/>
  <c r="E69" i="10"/>
  <c r="G82" i="10"/>
  <c r="K77" i="10"/>
  <c r="M77" i="10" s="1"/>
  <c r="G74" i="10"/>
  <c r="K69" i="10"/>
  <c r="M69" i="10" s="1"/>
  <c r="L78" i="10"/>
  <c r="F77" i="10"/>
  <c r="I77" i="10" s="1"/>
  <c r="E76" i="10"/>
  <c r="C75" i="10"/>
  <c r="L70" i="10"/>
  <c r="F69" i="10"/>
  <c r="I69" i="10" s="1"/>
  <c r="K81" i="10"/>
  <c r="M81" i="10" s="1"/>
  <c r="G78" i="10"/>
  <c r="H78" i="10" s="1"/>
  <c r="K73" i="10"/>
  <c r="G70" i="10"/>
  <c r="F81" i="10"/>
  <c r="I81" i="10" s="1"/>
  <c r="E80" i="10"/>
  <c r="C79" i="10"/>
  <c r="L74" i="10"/>
  <c r="F73" i="10"/>
  <c r="I73" i="10" s="1"/>
  <c r="E72" i="10"/>
  <c r="C71" i="10"/>
  <c r="H76" i="10" l="1"/>
  <c r="H56" i="10"/>
  <c r="H62" i="10"/>
  <c r="H59" i="10"/>
  <c r="H68" i="10"/>
  <c r="H44" i="10"/>
  <c r="H43" i="10"/>
  <c r="M50" i="10"/>
  <c r="H54" i="10"/>
  <c r="H45" i="10"/>
  <c r="H52" i="10"/>
  <c r="M54" i="10"/>
  <c r="M4" i="10"/>
  <c r="H3" i="10"/>
  <c r="I6" i="10"/>
  <c r="H11" i="10"/>
  <c r="H19" i="10"/>
  <c r="M31" i="10"/>
  <c r="M27" i="10"/>
  <c r="M30" i="10"/>
  <c r="I34" i="10"/>
  <c r="H34" i="10"/>
  <c r="M37" i="10"/>
  <c r="I41" i="10"/>
  <c r="H37" i="10"/>
  <c r="M40" i="10"/>
  <c r="H81" i="10"/>
  <c r="H60" i="10"/>
  <c r="H53" i="10"/>
  <c r="H4" i="10"/>
  <c r="H74" i="10"/>
  <c r="H75" i="10"/>
  <c r="H70" i="10"/>
  <c r="M70" i="10"/>
  <c r="M78" i="10"/>
  <c r="H69" i="10"/>
  <c r="H77" i="10"/>
  <c r="M71" i="10"/>
  <c r="M79" i="10"/>
  <c r="M55" i="10"/>
  <c r="H67" i="10"/>
  <c r="H61" i="10"/>
  <c r="M63" i="10"/>
  <c r="M47" i="10"/>
  <c r="N51" i="10" s="1"/>
  <c r="H46" i="10"/>
  <c r="M48" i="10"/>
  <c r="H49" i="10"/>
  <c r="H6" i="10"/>
  <c r="H14" i="10"/>
  <c r="H22" i="10"/>
  <c r="H5" i="10"/>
  <c r="H13" i="10"/>
  <c r="H21" i="10"/>
  <c r="H12" i="10"/>
  <c r="H20" i="10"/>
  <c r="I23" i="10"/>
  <c r="M6" i="10"/>
  <c r="M14" i="10"/>
  <c r="M22" i="10"/>
  <c r="H29" i="10"/>
  <c r="H36" i="10"/>
  <c r="H28" i="10"/>
  <c r="M26" i="10"/>
  <c r="H30" i="10"/>
  <c r="I39" i="10"/>
  <c r="H31" i="10"/>
  <c r="M34" i="10"/>
  <c r="I38" i="10"/>
  <c r="H38" i="10"/>
  <c r="M41" i="10"/>
  <c r="I32" i="10"/>
  <c r="H41" i="10"/>
  <c r="H51" i="10"/>
  <c r="M73" i="10"/>
  <c r="H82" i="10"/>
  <c r="H71" i="10"/>
  <c r="H79" i="10"/>
  <c r="M72" i="10"/>
  <c r="M80" i="10"/>
  <c r="H72" i="10"/>
  <c r="H80" i="10"/>
  <c r="M57" i="10"/>
  <c r="H66" i="10"/>
  <c r="M62" i="10"/>
  <c r="M56" i="10"/>
  <c r="M64" i="10"/>
  <c r="H64" i="10"/>
  <c r="H48" i="10"/>
  <c r="H47" i="10"/>
  <c r="H50" i="10"/>
  <c r="M53" i="10"/>
  <c r="M52" i="10"/>
  <c r="M9" i="10"/>
  <c r="M17" i="10"/>
  <c r="M25" i="10"/>
  <c r="M8" i="10"/>
  <c r="M16" i="10"/>
  <c r="M24" i="10"/>
  <c r="H7" i="10"/>
  <c r="I10" i="10"/>
  <c r="H15" i="10"/>
  <c r="I18" i="10"/>
  <c r="H23" i="10"/>
  <c r="H26" i="10"/>
  <c r="I31" i="10"/>
  <c r="I28" i="10"/>
  <c r="H27" i="10"/>
  <c r="H32" i="10"/>
  <c r="M39" i="10"/>
  <c r="H35" i="10"/>
  <c r="M38" i="10"/>
  <c r="I42" i="10"/>
  <c r="I33" i="10"/>
  <c r="H42" i="10"/>
  <c r="M32" i="10"/>
  <c r="I36" i="10"/>
  <c r="N82" i="10"/>
  <c r="N78" i="10"/>
  <c r="N74" i="10"/>
  <c r="N70" i="10"/>
  <c r="N79" i="10"/>
  <c r="N75" i="10"/>
  <c r="N71" i="10"/>
  <c r="N81" i="10"/>
  <c r="N77" i="10"/>
  <c r="N73" i="10"/>
  <c r="N69" i="10"/>
  <c r="N80" i="10"/>
  <c r="N72" i="10"/>
  <c r="N76" i="10"/>
  <c r="H73" i="10"/>
  <c r="H55" i="10"/>
  <c r="H58" i="10"/>
  <c r="H63" i="10"/>
  <c r="H57" i="10"/>
  <c r="H65" i="10"/>
  <c r="H10" i="10"/>
  <c r="H18" i="10"/>
  <c r="H9" i="10"/>
  <c r="H17" i="10"/>
  <c r="H25" i="10"/>
  <c r="H8" i="10"/>
  <c r="H16" i="10"/>
  <c r="H24" i="10"/>
  <c r="M2" i="10"/>
  <c r="M10" i="10"/>
  <c r="M18" i="10"/>
  <c r="M28" i="10"/>
  <c r="I27" i="10"/>
  <c r="M29" i="10"/>
  <c r="I35" i="10"/>
  <c r="M35" i="10"/>
  <c r="H40" i="10"/>
  <c r="I30" i="10"/>
  <c r="H39" i="10"/>
  <c r="M42" i="10"/>
  <c r="M33" i="10"/>
  <c r="I37" i="10"/>
  <c r="H33" i="10"/>
  <c r="M36" i="10"/>
  <c r="I40" i="10"/>
  <c r="H2" i="10"/>
  <c r="N66" i="10" l="1"/>
  <c r="N62" i="10"/>
  <c r="N67" i="10"/>
  <c r="N63" i="10"/>
  <c r="N59" i="10"/>
  <c r="N55" i="10"/>
  <c r="N65" i="10"/>
  <c r="N61" i="10"/>
  <c r="N58" i="10"/>
  <c r="N57" i="10"/>
  <c r="N64" i="10"/>
  <c r="N56" i="10"/>
  <c r="N68" i="10"/>
  <c r="N60" i="10"/>
  <c r="N47" i="10"/>
  <c r="G31" i="9"/>
  <c r="O31" i="9" s="1"/>
  <c r="E31" i="9"/>
  <c r="N39" i="10"/>
  <c r="N35" i="10"/>
  <c r="N31" i="10"/>
  <c r="N40" i="10"/>
  <c r="N36" i="10"/>
  <c r="N32" i="10"/>
  <c r="N41" i="10"/>
  <c r="N37" i="10"/>
  <c r="N33" i="10"/>
  <c r="N29" i="10"/>
  <c r="N42" i="10"/>
  <c r="N38" i="10"/>
  <c r="N30" i="10"/>
  <c r="N26" i="10"/>
  <c r="N27" i="10"/>
  <c r="N34" i="10"/>
  <c r="N28" i="10"/>
  <c r="N52" i="10"/>
  <c r="N44" i="10"/>
  <c r="N49" i="10"/>
  <c r="N25" i="10"/>
  <c r="N21" i="10"/>
  <c r="N17" i="10"/>
  <c r="N13" i="10"/>
  <c r="N9" i="10"/>
  <c r="N5" i="10"/>
  <c r="N22" i="10"/>
  <c r="N18" i="10"/>
  <c r="N14" i="10"/>
  <c r="N10" i="10"/>
  <c r="N6" i="10"/>
  <c r="N23" i="10"/>
  <c r="N19" i="10"/>
  <c r="N15" i="10"/>
  <c r="N11" i="10"/>
  <c r="N7" i="10"/>
  <c r="N3" i="10"/>
  <c r="N24" i="10"/>
  <c r="N20" i="10"/>
  <c r="N16" i="10"/>
  <c r="N12" i="10"/>
  <c r="N8" i="10"/>
  <c r="N4" i="10"/>
  <c r="N2" i="10"/>
  <c r="N46" i="10"/>
  <c r="N54" i="10"/>
  <c r="C164" i="8" a="1"/>
  <c r="C164" i="8" s="1"/>
  <c r="C162" i="8" a="1"/>
  <c r="C162" i="8" s="1"/>
  <c r="C163" i="8" a="1"/>
  <c r="C163" i="8" s="1"/>
  <c r="C161" i="8" a="1"/>
  <c r="C161" i="8" s="1"/>
  <c r="C160" i="8" a="1"/>
  <c r="C160" i="8" s="1"/>
  <c r="C159" i="8" a="1"/>
  <c r="C159"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95" i="8" a="1"/>
  <c r="C95" i="8" s="1"/>
  <c r="C93" i="8" a="1"/>
  <c r="C93" i="8" s="1"/>
  <c r="C91" i="8" a="1"/>
  <c r="C91" i="8" s="1"/>
  <c r="C89" i="8" a="1"/>
  <c r="C89" i="8" s="1"/>
  <c r="C87" i="8" a="1"/>
  <c r="C87" i="8" s="1"/>
  <c r="C85" i="8" a="1"/>
  <c r="C85" i="8" s="1"/>
  <c r="C83" i="8" a="1"/>
  <c r="C83" i="8" s="1"/>
  <c r="C68" i="8" a="1"/>
  <c r="C68" i="8" s="1"/>
  <c r="C66" i="8" a="1"/>
  <c r="C66" i="8" s="1"/>
  <c r="C64" i="8" a="1"/>
  <c r="C64" i="8" s="1"/>
  <c r="C62" i="8" a="1"/>
  <c r="C62" i="8" s="1"/>
  <c r="C60" i="8" a="1"/>
  <c r="C60" i="8" s="1"/>
  <c r="C58" i="8" a="1"/>
  <c r="C58" i="8" s="1"/>
  <c r="C39" i="8" a="1"/>
  <c r="C39" i="8" s="1"/>
  <c r="C125" i="8" a="1"/>
  <c r="C125" i="8" s="1"/>
  <c r="C123" i="8" a="1"/>
  <c r="C123" i="8" s="1"/>
  <c r="C121" i="8" a="1"/>
  <c r="C121" i="8" s="1"/>
  <c r="C119" i="8" a="1"/>
  <c r="C119" i="8" s="1"/>
  <c r="C117" i="8" a="1"/>
  <c r="C117" i="8" s="1"/>
  <c r="C115" i="8" a="1"/>
  <c r="C115" i="8" s="1"/>
  <c r="C113" i="8" a="1"/>
  <c r="C113" i="8" s="1"/>
  <c r="C111" i="8" a="1"/>
  <c r="C111" i="8" s="1"/>
  <c r="C109" i="8" a="1"/>
  <c r="C109" i="8" s="1"/>
  <c r="C107" i="8" a="1"/>
  <c r="C107" i="8" s="1"/>
  <c r="C105" i="8" a="1"/>
  <c r="C105" i="8" s="1"/>
  <c r="C81" i="8" a="1"/>
  <c r="C81" i="8" s="1"/>
  <c r="C79" i="8" a="1"/>
  <c r="C79" i="8" s="1"/>
  <c r="C77" i="8" a="1"/>
  <c r="C77" i="8" s="1"/>
  <c r="C75" i="8" a="1"/>
  <c r="C75" i="8" s="1"/>
  <c r="C73" i="8" a="1"/>
  <c r="C73" i="8" s="1"/>
  <c r="C71" i="8" a="1"/>
  <c r="C71" i="8" s="1"/>
  <c r="C69" i="8" a="1"/>
  <c r="C69" i="8" s="1"/>
  <c r="C56" i="8" a="1"/>
  <c r="C56" i="8" s="1"/>
  <c r="C54" i="8" a="1"/>
  <c r="C54" i="8" s="1"/>
  <c r="C52" i="8" a="1"/>
  <c r="C52" i="8" s="1"/>
  <c r="C50" i="8" a="1"/>
  <c r="C50" i="8" s="1"/>
  <c r="C48" i="8" a="1"/>
  <c r="C48" i="8" s="1"/>
  <c r="C46" i="8" a="1"/>
  <c r="C46" i="8" s="1"/>
  <c r="C44" i="8" a="1"/>
  <c r="C44" i="8" s="1"/>
  <c r="C42" i="8" a="1"/>
  <c r="C42" i="8" s="1"/>
  <c r="C40" i="8" a="1"/>
  <c r="C40" i="8" s="1"/>
  <c r="C103" i="8" a="1"/>
  <c r="C103" i="8" s="1"/>
  <c r="C102" i="8" a="1"/>
  <c r="C102" i="8" s="1"/>
  <c r="C101" i="8" a="1"/>
  <c r="C101" i="8" s="1"/>
  <c r="C100" i="8" a="1"/>
  <c r="C100" i="8" s="1"/>
  <c r="C99" i="8" a="1"/>
  <c r="C99" i="8" s="1"/>
  <c r="C98" i="8" a="1"/>
  <c r="C98" i="8" s="1"/>
  <c r="C97" i="8" a="1"/>
  <c r="C97" i="8" s="1"/>
  <c r="C96" i="8" a="1"/>
  <c r="C96" i="8" s="1"/>
  <c r="C94" i="8" a="1"/>
  <c r="C94" i="8" s="1"/>
  <c r="C92" i="8" a="1"/>
  <c r="C92" i="8" s="1"/>
  <c r="C90" i="8" a="1"/>
  <c r="C90" i="8" s="1"/>
  <c r="C88" i="8" a="1"/>
  <c r="C88" i="8" s="1"/>
  <c r="C86" i="8" a="1"/>
  <c r="C86" i="8" s="1"/>
  <c r="C84" i="8" a="1"/>
  <c r="C84" i="8" s="1"/>
  <c r="C67" i="8" a="1"/>
  <c r="C67" i="8" s="1"/>
  <c r="C65" i="8" a="1"/>
  <c r="C65" i="8" s="1"/>
  <c r="C63" i="8" a="1"/>
  <c r="C63" i="8" s="1"/>
  <c r="C61" i="8" a="1"/>
  <c r="C61" i="8" s="1"/>
  <c r="C59" i="8" a="1"/>
  <c r="C59" i="8" s="1"/>
  <c r="C57" i="8" a="1"/>
  <c r="C57" i="8" s="1"/>
  <c r="C118" i="8" a="1"/>
  <c r="C118" i="8" s="1"/>
  <c r="C110" i="8" a="1"/>
  <c r="C110" i="8" s="1"/>
  <c r="C82" i="8" a="1"/>
  <c r="C82" i="8" s="1"/>
  <c r="C74" i="8" a="1"/>
  <c r="C74" i="8" s="1"/>
  <c r="C55" i="8" a="1"/>
  <c r="C55" i="8" s="1"/>
  <c r="C47" i="8" a="1"/>
  <c r="C47" i="8" s="1"/>
  <c r="C38" i="8" a="1"/>
  <c r="C38" i="8" s="1"/>
  <c r="C36" i="8" a="1"/>
  <c r="C36" i="8" s="1"/>
  <c r="C34" i="8" a="1"/>
  <c r="C34" i="8" s="1"/>
  <c r="C32" i="8" a="1"/>
  <c r="C32" i="8" s="1"/>
  <c r="C30" i="8" a="1"/>
  <c r="C30" i="8" s="1"/>
  <c r="C28" i="8" a="1"/>
  <c r="C28" i="8" s="1"/>
  <c r="C26" i="8" a="1"/>
  <c r="C26" i="8" s="1"/>
  <c r="C24" i="8" a="1"/>
  <c r="C24" i="8" s="1"/>
  <c r="C22" i="8" a="1"/>
  <c r="C22" i="8" s="1"/>
  <c r="C20" i="8" a="1"/>
  <c r="C20" i="8" s="1"/>
  <c r="C18" i="8" a="1"/>
  <c r="C18" i="8" s="1"/>
  <c r="C16" i="8" a="1"/>
  <c r="C16" i="8" s="1"/>
  <c r="C124" i="8" a="1"/>
  <c r="C124" i="8" s="1"/>
  <c r="C116" i="8" a="1"/>
  <c r="C116" i="8" s="1"/>
  <c r="C108" i="8" a="1"/>
  <c r="C108" i="8" s="1"/>
  <c r="C80" i="8" a="1"/>
  <c r="C80" i="8" s="1"/>
  <c r="C72" i="8" a="1"/>
  <c r="C72" i="8" s="1"/>
  <c r="C53" i="8" a="1"/>
  <c r="C53" i="8" s="1"/>
  <c r="C45" i="8" a="1"/>
  <c r="C45" i="8" s="1"/>
  <c r="C122" i="8" a="1"/>
  <c r="C122" i="8" s="1"/>
  <c r="C114" i="8" a="1"/>
  <c r="C114" i="8" s="1"/>
  <c r="C106" i="8" a="1"/>
  <c r="C106" i="8" s="1"/>
  <c r="C78" i="8" a="1"/>
  <c r="C78" i="8" s="1"/>
  <c r="C70" i="8" a="1"/>
  <c r="C70" i="8" s="1"/>
  <c r="C51" i="8" a="1"/>
  <c r="C51" i="8" s="1"/>
  <c r="C43" i="8" a="1"/>
  <c r="C43" i="8" s="1"/>
  <c r="C37" i="8" a="1"/>
  <c r="C37" i="8" s="1"/>
  <c r="C35" i="8" a="1"/>
  <c r="C35" i="8" s="1"/>
  <c r="C33" i="8" a="1"/>
  <c r="C33" i="8" s="1"/>
  <c r="C31" i="8" a="1"/>
  <c r="C31" i="8" s="1"/>
  <c r="C29" i="8" a="1"/>
  <c r="C29" i="8" s="1"/>
  <c r="C27" i="8" a="1"/>
  <c r="C27" i="8" s="1"/>
  <c r="C25" i="8" a="1"/>
  <c r="C25" i="8" s="1"/>
  <c r="C23" i="8" a="1"/>
  <c r="C23" i="8" s="1"/>
  <c r="C21" i="8" a="1"/>
  <c r="C21" i="8" s="1"/>
  <c r="C19" i="8" a="1"/>
  <c r="C19" i="8" s="1"/>
  <c r="C17" i="8" a="1"/>
  <c r="C17" i="8" s="1"/>
  <c r="C120" i="8" a="1"/>
  <c r="C120" i="8" s="1"/>
  <c r="C112" i="8" a="1"/>
  <c r="C112" i="8" s="1"/>
  <c r="C104" i="8" a="1"/>
  <c r="C104" i="8" s="1"/>
  <c r="C76" i="8" a="1"/>
  <c r="C76" i="8" s="1"/>
  <c r="C49" i="8" a="1"/>
  <c r="C49" i="8" s="1"/>
  <c r="C41" i="8" a="1"/>
  <c r="C41" i="8" s="1"/>
  <c r="C15" i="8" a="1"/>
  <c r="C15" i="8" s="1"/>
  <c r="N45" i="10"/>
  <c r="N48" i="10"/>
  <c r="N50" i="10"/>
  <c r="N53" i="10"/>
  <c r="N43" i="10"/>
  <c r="E21" i="8" l="1"/>
  <c r="H21" i="8"/>
  <c r="D21" i="8"/>
  <c r="B21" i="8" s="1"/>
  <c r="G21" i="8"/>
  <c r="I21" i="8" s="1"/>
  <c r="K21" i="8"/>
  <c r="F21" i="8"/>
  <c r="K78" i="8"/>
  <c r="F78" i="8"/>
  <c r="E78" i="8"/>
  <c r="H78" i="8"/>
  <c r="D78" i="8"/>
  <c r="B78" i="8" s="1"/>
  <c r="G78" i="8"/>
  <c r="I78" i="8" s="1"/>
  <c r="G18" i="8"/>
  <c r="K18" i="8"/>
  <c r="F18" i="8"/>
  <c r="E18" i="8"/>
  <c r="H18" i="8"/>
  <c r="D18" i="8"/>
  <c r="B18" i="8" s="1"/>
  <c r="K55" i="8"/>
  <c r="F55" i="8"/>
  <c r="E55" i="8"/>
  <c r="H55" i="8"/>
  <c r="D55" i="8"/>
  <c r="B55" i="8" s="1"/>
  <c r="G55" i="8"/>
  <c r="I55" i="8" s="1"/>
  <c r="E86" i="8"/>
  <c r="H86" i="8"/>
  <c r="D86" i="8"/>
  <c r="B86" i="8" s="1"/>
  <c r="G86" i="8"/>
  <c r="I86" i="8" s="1"/>
  <c r="K86" i="8"/>
  <c r="F86" i="8"/>
  <c r="F103" i="8"/>
  <c r="E103" i="8"/>
  <c r="H103" i="8"/>
  <c r="G103" i="8"/>
  <c r="D103" i="8"/>
  <c r="B103" i="8" s="1"/>
  <c r="H73" i="8"/>
  <c r="D73" i="8"/>
  <c r="B73" i="8" s="1"/>
  <c r="G73" i="8"/>
  <c r="K73" i="8"/>
  <c r="F73" i="8"/>
  <c r="E73" i="8"/>
  <c r="F119" i="8"/>
  <c r="E119" i="8"/>
  <c r="H119" i="8"/>
  <c r="D119" i="8"/>
  <c r="B119" i="8" s="1"/>
  <c r="G119" i="8"/>
  <c r="G93" i="8"/>
  <c r="K93" i="8"/>
  <c r="F93" i="8"/>
  <c r="E93" i="8"/>
  <c r="D93" i="8"/>
  <c r="B93" i="8" s="1"/>
  <c r="H93" i="8"/>
  <c r="F140" i="8"/>
  <c r="E140" i="8"/>
  <c r="H140" i="8"/>
  <c r="D140" i="8"/>
  <c r="B140" i="8" s="1"/>
  <c r="G140" i="8"/>
  <c r="K49" i="8"/>
  <c r="F49" i="8"/>
  <c r="E49" i="8"/>
  <c r="H49" i="8"/>
  <c r="D49" i="8"/>
  <c r="B49" i="8" s="1"/>
  <c r="G49" i="8"/>
  <c r="E23" i="8"/>
  <c r="H23" i="8"/>
  <c r="D23" i="8"/>
  <c r="B23" i="8" s="1"/>
  <c r="G23" i="8"/>
  <c r="K23" i="8"/>
  <c r="F23" i="8"/>
  <c r="K43" i="8"/>
  <c r="F43" i="8"/>
  <c r="E43" i="8"/>
  <c r="H43" i="8"/>
  <c r="D43" i="8"/>
  <c r="B43" i="8" s="1"/>
  <c r="G43" i="8"/>
  <c r="F116" i="8"/>
  <c r="E116" i="8"/>
  <c r="H116" i="8"/>
  <c r="D116" i="8"/>
  <c r="B116" i="8" s="1"/>
  <c r="G116" i="8"/>
  <c r="G28" i="8"/>
  <c r="K28" i="8"/>
  <c r="F28" i="8"/>
  <c r="E28" i="8"/>
  <c r="H28" i="8"/>
  <c r="D28" i="8"/>
  <c r="B28" i="8" s="1"/>
  <c r="K74" i="8"/>
  <c r="F74" i="8"/>
  <c r="E74" i="8"/>
  <c r="H74" i="8"/>
  <c r="D74" i="8"/>
  <c r="B74" i="8" s="1"/>
  <c r="G74" i="8"/>
  <c r="I74" i="8" s="1"/>
  <c r="E65" i="8"/>
  <c r="H65" i="8"/>
  <c r="D65" i="8"/>
  <c r="B65" i="8" s="1"/>
  <c r="G65" i="8"/>
  <c r="I65" i="8" s="1"/>
  <c r="K65" i="8"/>
  <c r="F65" i="8"/>
  <c r="E96" i="8"/>
  <c r="H96" i="8"/>
  <c r="D96" i="8"/>
  <c r="B96" i="8" s="1"/>
  <c r="G96" i="8"/>
  <c r="F96" i="8"/>
  <c r="H40" i="8"/>
  <c r="D40" i="8"/>
  <c r="B40" i="8" s="1"/>
  <c r="G40" i="8"/>
  <c r="K40" i="8"/>
  <c r="F40" i="8"/>
  <c r="E40" i="8"/>
  <c r="H48" i="8"/>
  <c r="D48" i="8"/>
  <c r="B48" i="8" s="1"/>
  <c r="G48" i="8"/>
  <c r="I48" i="8" s="1"/>
  <c r="K48" i="8"/>
  <c r="F48" i="8"/>
  <c r="E48" i="8"/>
  <c r="H75" i="8"/>
  <c r="D75" i="8"/>
  <c r="B75" i="8" s="1"/>
  <c r="G75" i="8"/>
  <c r="K75" i="8"/>
  <c r="F75" i="8"/>
  <c r="E75" i="8"/>
  <c r="F113" i="8"/>
  <c r="E113" i="8"/>
  <c r="H113" i="8"/>
  <c r="D113" i="8"/>
  <c r="B113" i="8" s="1"/>
  <c r="G113" i="8"/>
  <c r="G58" i="8"/>
  <c r="K58" i="8"/>
  <c r="F58" i="8"/>
  <c r="E58" i="8"/>
  <c r="D58" i="8"/>
  <c r="B58" i="8" s="1"/>
  <c r="H58" i="8"/>
  <c r="G66" i="8"/>
  <c r="I66" i="8" s="1"/>
  <c r="K66" i="8"/>
  <c r="F66" i="8"/>
  <c r="E66" i="8"/>
  <c r="D66" i="8"/>
  <c r="B66" i="8" s="1"/>
  <c r="H66" i="8"/>
  <c r="G87" i="8"/>
  <c r="K87" i="8"/>
  <c r="F87" i="8"/>
  <c r="E87" i="8"/>
  <c r="H87" i="8"/>
  <c r="D87" i="8"/>
  <c r="B87" i="8" s="1"/>
  <c r="G95" i="8"/>
  <c r="K95" i="8"/>
  <c r="F95" i="8"/>
  <c r="E95" i="8"/>
  <c r="H95" i="8"/>
  <c r="D95" i="8"/>
  <c r="B95" i="8" s="1"/>
  <c r="F129" i="8"/>
  <c r="E129" i="8"/>
  <c r="H129" i="8"/>
  <c r="D129" i="8"/>
  <c r="B129" i="8" s="1"/>
  <c r="G129" i="8"/>
  <c r="F133" i="8"/>
  <c r="E133" i="8"/>
  <c r="H133" i="8"/>
  <c r="D133" i="8"/>
  <c r="B133" i="8" s="1"/>
  <c r="G133" i="8"/>
  <c r="F137" i="8"/>
  <c r="E137" i="8"/>
  <c r="H137" i="8"/>
  <c r="D137" i="8"/>
  <c r="B137" i="8" s="1"/>
  <c r="G137" i="8"/>
  <c r="F141" i="8"/>
  <c r="E141" i="8"/>
  <c r="H141" i="8"/>
  <c r="D141" i="8"/>
  <c r="B141" i="8" s="1"/>
  <c r="G141" i="8"/>
  <c r="F145" i="8"/>
  <c r="E145" i="8"/>
  <c r="H145" i="8"/>
  <c r="D145" i="8"/>
  <c r="B145" i="8" s="1"/>
  <c r="G145" i="8"/>
  <c r="F149" i="8"/>
  <c r="E149" i="8"/>
  <c r="H149" i="8"/>
  <c r="D149" i="8"/>
  <c r="B149" i="8" s="1"/>
  <c r="G149" i="8"/>
  <c r="F153" i="8"/>
  <c r="E153" i="8"/>
  <c r="H153" i="8"/>
  <c r="D153" i="8"/>
  <c r="B153" i="8" s="1"/>
  <c r="G153" i="8"/>
  <c r="F157" i="8"/>
  <c r="E157" i="8"/>
  <c r="H157" i="8"/>
  <c r="D157" i="8"/>
  <c r="B157" i="8" s="1"/>
  <c r="G157" i="8"/>
  <c r="H161" i="8"/>
  <c r="F161" i="8"/>
  <c r="E161" i="8"/>
  <c r="D161" i="8"/>
  <c r="B161" i="8" s="1"/>
  <c r="G161" i="8"/>
  <c r="G25" i="9"/>
  <c r="O25" i="9" s="1"/>
  <c r="E25" i="9"/>
  <c r="K41" i="8"/>
  <c r="F41" i="8"/>
  <c r="E41" i="8"/>
  <c r="H41" i="8"/>
  <c r="D41" i="8"/>
  <c r="B41" i="8" s="1"/>
  <c r="G41" i="8"/>
  <c r="E29" i="8"/>
  <c r="H29" i="8"/>
  <c r="D29" i="8"/>
  <c r="B29" i="8" s="1"/>
  <c r="G29" i="8"/>
  <c r="K29" i="8"/>
  <c r="F29" i="8"/>
  <c r="K45" i="8"/>
  <c r="F45" i="8"/>
  <c r="E45" i="8"/>
  <c r="H45" i="8"/>
  <c r="D45" i="8"/>
  <c r="B45" i="8" s="1"/>
  <c r="G45" i="8"/>
  <c r="G26" i="8"/>
  <c r="K26" i="8"/>
  <c r="F26" i="8"/>
  <c r="E26" i="8"/>
  <c r="H26" i="8"/>
  <c r="D26" i="8"/>
  <c r="B26" i="8" s="1"/>
  <c r="F118" i="8"/>
  <c r="E118" i="8"/>
  <c r="H118" i="8"/>
  <c r="D118" i="8"/>
  <c r="B118" i="8" s="1"/>
  <c r="G118" i="8"/>
  <c r="E94" i="8"/>
  <c r="H94" i="8"/>
  <c r="D94" i="8"/>
  <c r="B94" i="8" s="1"/>
  <c r="G94" i="8"/>
  <c r="K94" i="8"/>
  <c r="F94" i="8"/>
  <c r="H54" i="8"/>
  <c r="D54" i="8"/>
  <c r="B54" i="8" s="1"/>
  <c r="G54" i="8"/>
  <c r="K54" i="8"/>
  <c r="F54" i="8"/>
  <c r="E54" i="8"/>
  <c r="F111" i="8"/>
  <c r="E111" i="8"/>
  <c r="H111" i="8"/>
  <c r="D111" i="8"/>
  <c r="B111" i="8" s="1"/>
  <c r="G111" i="8"/>
  <c r="G64" i="8"/>
  <c r="K64" i="8"/>
  <c r="F64" i="8"/>
  <c r="E64" i="8"/>
  <c r="H64" i="8"/>
  <c r="D64" i="8"/>
  <c r="B64" i="8" s="1"/>
  <c r="F128" i="8"/>
  <c r="E128" i="8"/>
  <c r="H128" i="8"/>
  <c r="D128" i="8"/>
  <c r="B128" i="8" s="1"/>
  <c r="G128" i="8"/>
  <c r="F136" i="8"/>
  <c r="E136" i="8"/>
  <c r="H136" i="8"/>
  <c r="D136" i="8"/>
  <c r="B136" i="8" s="1"/>
  <c r="G136" i="8"/>
  <c r="F148" i="8"/>
  <c r="E148" i="8"/>
  <c r="H148" i="8"/>
  <c r="D148" i="8"/>
  <c r="B148" i="8" s="1"/>
  <c r="G148" i="8"/>
  <c r="F152" i="8"/>
  <c r="E152" i="8"/>
  <c r="H152" i="8"/>
  <c r="D152" i="8"/>
  <c r="B152" i="8" s="1"/>
  <c r="G152" i="8"/>
  <c r="F156" i="8"/>
  <c r="E156" i="8"/>
  <c r="H156" i="8"/>
  <c r="D156" i="8"/>
  <c r="B156" i="8" s="1"/>
  <c r="G156" i="8"/>
  <c r="F160" i="8"/>
  <c r="E160" i="8"/>
  <c r="H160" i="8"/>
  <c r="D160" i="8"/>
  <c r="B160" i="8" s="1"/>
  <c r="G160" i="8"/>
  <c r="H164" i="8"/>
  <c r="D164" i="8"/>
  <c r="B164" i="8" s="1"/>
  <c r="G164" i="8"/>
  <c r="F164" i="8"/>
  <c r="E164" i="8"/>
  <c r="F120" i="8"/>
  <c r="E120" i="8"/>
  <c r="H120" i="8"/>
  <c r="D120" i="8"/>
  <c r="B120" i="8" s="1"/>
  <c r="G120" i="8"/>
  <c r="E31" i="8"/>
  <c r="H31" i="8"/>
  <c r="D31" i="8"/>
  <c r="B31" i="8" s="1"/>
  <c r="G31" i="8"/>
  <c r="I31" i="8" s="1"/>
  <c r="K31" i="8"/>
  <c r="F31" i="8"/>
  <c r="F106" i="8"/>
  <c r="E106" i="8"/>
  <c r="H106" i="8"/>
  <c r="D106" i="8"/>
  <c r="B106" i="8" s="1"/>
  <c r="G106" i="8"/>
  <c r="K53" i="8"/>
  <c r="F53" i="8"/>
  <c r="E53" i="8"/>
  <c r="H53" i="8"/>
  <c r="D53" i="8"/>
  <c r="B53" i="8" s="1"/>
  <c r="G53" i="8"/>
  <c r="G20" i="8"/>
  <c r="K20" i="8"/>
  <c r="F20" i="8"/>
  <c r="E20" i="8"/>
  <c r="H20" i="8"/>
  <c r="D20" i="8"/>
  <c r="B20" i="8" s="1"/>
  <c r="G36" i="8"/>
  <c r="K36" i="8"/>
  <c r="F36" i="8"/>
  <c r="E36" i="8"/>
  <c r="H36" i="8"/>
  <c r="D36" i="8"/>
  <c r="B36" i="8" s="1"/>
  <c r="E57" i="8"/>
  <c r="H57" i="8"/>
  <c r="D57" i="8"/>
  <c r="B57" i="8" s="1"/>
  <c r="G57" i="8"/>
  <c r="K57" i="8"/>
  <c r="F57" i="8"/>
  <c r="E88" i="8"/>
  <c r="H88" i="8"/>
  <c r="D88" i="8"/>
  <c r="B88" i="8" s="1"/>
  <c r="G88" i="8"/>
  <c r="I88" i="8" s="1"/>
  <c r="F88" i="8"/>
  <c r="K88" i="8"/>
  <c r="E100" i="8"/>
  <c r="H100" i="8"/>
  <c r="D100" i="8"/>
  <c r="B100" i="8" s="1"/>
  <c r="G100" i="8"/>
  <c r="F100" i="8"/>
  <c r="H56" i="8"/>
  <c r="D56" i="8"/>
  <c r="B56" i="8" s="1"/>
  <c r="G56" i="8"/>
  <c r="K56" i="8"/>
  <c r="F56" i="8"/>
  <c r="E56" i="8"/>
  <c r="F105" i="8"/>
  <c r="E105" i="8"/>
  <c r="H105" i="8"/>
  <c r="D105" i="8"/>
  <c r="B105" i="8" s="1"/>
  <c r="G105" i="8"/>
  <c r="F121" i="8"/>
  <c r="E121" i="8"/>
  <c r="H121" i="8"/>
  <c r="D121" i="8"/>
  <c r="B121" i="8" s="1"/>
  <c r="G121" i="8"/>
  <c r="E27" i="9"/>
  <c r="G27" i="9"/>
  <c r="O27" i="9" s="1"/>
  <c r="K76" i="8"/>
  <c r="F76" i="8"/>
  <c r="E76" i="8"/>
  <c r="H76" i="8"/>
  <c r="D76" i="8"/>
  <c r="B76" i="8" s="1"/>
  <c r="G76" i="8"/>
  <c r="E17" i="8"/>
  <c r="H17" i="8"/>
  <c r="D17" i="8"/>
  <c r="B17" i="8" s="1"/>
  <c r="G17" i="8"/>
  <c r="K17" i="8"/>
  <c r="F17" i="8"/>
  <c r="E25" i="8"/>
  <c r="H25" i="8"/>
  <c r="D25" i="8"/>
  <c r="B25" i="8" s="1"/>
  <c r="G25" i="8"/>
  <c r="I25" i="8" s="1"/>
  <c r="K25" i="8"/>
  <c r="F25" i="8"/>
  <c r="E33" i="8"/>
  <c r="H33" i="8"/>
  <c r="D33" i="8"/>
  <c r="B33" i="8" s="1"/>
  <c r="G33" i="8"/>
  <c r="K33" i="8"/>
  <c r="F33" i="8"/>
  <c r="K51" i="8"/>
  <c r="F51" i="8"/>
  <c r="E51" i="8"/>
  <c r="H51" i="8"/>
  <c r="D51" i="8"/>
  <c r="B51" i="8" s="1"/>
  <c r="G51" i="8"/>
  <c r="F114" i="8"/>
  <c r="E114" i="8"/>
  <c r="H114" i="8"/>
  <c r="D114" i="8"/>
  <c r="B114" i="8" s="1"/>
  <c r="G114" i="8"/>
  <c r="K72" i="8"/>
  <c r="F72" i="8"/>
  <c r="E72" i="8"/>
  <c r="H72" i="8"/>
  <c r="D72" i="8"/>
  <c r="B72" i="8" s="1"/>
  <c r="G72" i="8"/>
  <c r="I72" i="8" s="1"/>
  <c r="F124" i="8"/>
  <c r="E124" i="8"/>
  <c r="H124" i="8"/>
  <c r="D124" i="8"/>
  <c r="B124" i="8" s="1"/>
  <c r="G124" i="8"/>
  <c r="G22" i="8"/>
  <c r="K22" i="8"/>
  <c r="F22" i="8"/>
  <c r="E22" i="8"/>
  <c r="H22" i="8"/>
  <c r="D22" i="8"/>
  <c r="B22" i="8" s="1"/>
  <c r="G30" i="8"/>
  <c r="K30" i="8"/>
  <c r="F30" i="8"/>
  <c r="E30" i="8"/>
  <c r="H30" i="8"/>
  <c r="D30" i="8"/>
  <c r="B30" i="8" s="1"/>
  <c r="E38" i="8"/>
  <c r="H38" i="8"/>
  <c r="G38" i="8"/>
  <c r="K38" i="8"/>
  <c r="F38" i="8"/>
  <c r="D38" i="8"/>
  <c r="B38" i="8" s="1"/>
  <c r="K82" i="8"/>
  <c r="F82" i="8"/>
  <c r="E82" i="8"/>
  <c r="H82" i="8"/>
  <c r="D82" i="8"/>
  <c r="B82" i="8" s="1"/>
  <c r="G82" i="8"/>
  <c r="I82" i="8" s="1"/>
  <c r="E59" i="8"/>
  <c r="H59" i="8"/>
  <c r="D59" i="8"/>
  <c r="B59" i="8" s="1"/>
  <c r="G59" i="8"/>
  <c r="I59" i="8" s="1"/>
  <c r="K59" i="8"/>
  <c r="F59" i="8"/>
  <c r="E67" i="8"/>
  <c r="H67" i="8"/>
  <c r="D67" i="8"/>
  <c r="B67" i="8" s="1"/>
  <c r="G67" i="8"/>
  <c r="K67" i="8"/>
  <c r="F67" i="8"/>
  <c r="E90" i="8"/>
  <c r="H90" i="8"/>
  <c r="D90" i="8"/>
  <c r="B90" i="8" s="1"/>
  <c r="G90" i="8"/>
  <c r="I90" i="8" s="1"/>
  <c r="K90" i="8"/>
  <c r="F90" i="8"/>
  <c r="E97" i="8"/>
  <c r="H97" i="8"/>
  <c r="D97" i="8"/>
  <c r="B97" i="8" s="1"/>
  <c r="G97" i="8"/>
  <c r="F97" i="8"/>
  <c r="E101" i="8"/>
  <c r="H101" i="8"/>
  <c r="D101" i="8"/>
  <c r="B101" i="8" s="1"/>
  <c r="G101" i="8"/>
  <c r="F101" i="8"/>
  <c r="H42" i="8"/>
  <c r="D42" i="8"/>
  <c r="B42" i="8" s="1"/>
  <c r="G42" i="8"/>
  <c r="I42" i="8" s="1"/>
  <c r="K42" i="8"/>
  <c r="F42" i="8"/>
  <c r="E42" i="8"/>
  <c r="H50" i="8"/>
  <c r="D50" i="8"/>
  <c r="B50" i="8" s="1"/>
  <c r="G50" i="8"/>
  <c r="K50" i="8"/>
  <c r="F50" i="8"/>
  <c r="E50" i="8"/>
  <c r="H69" i="8"/>
  <c r="D69" i="8"/>
  <c r="B69" i="8" s="1"/>
  <c r="G69" i="8"/>
  <c r="I69" i="8" s="1"/>
  <c r="K69" i="8"/>
  <c r="F69" i="8"/>
  <c r="E69" i="8"/>
  <c r="H77" i="8"/>
  <c r="D77" i="8"/>
  <c r="B77" i="8" s="1"/>
  <c r="G77" i="8"/>
  <c r="K77" i="8"/>
  <c r="F77" i="8"/>
  <c r="E77" i="8"/>
  <c r="F107" i="8"/>
  <c r="E107" i="8"/>
  <c r="H107" i="8"/>
  <c r="D107" i="8"/>
  <c r="B107" i="8" s="1"/>
  <c r="G107" i="8"/>
  <c r="F115" i="8"/>
  <c r="E115" i="8"/>
  <c r="H115" i="8"/>
  <c r="D115" i="8"/>
  <c r="B115" i="8" s="1"/>
  <c r="G115" i="8"/>
  <c r="F123" i="8"/>
  <c r="E123" i="8"/>
  <c r="H123" i="8"/>
  <c r="D123" i="8"/>
  <c r="B123" i="8" s="1"/>
  <c r="G123" i="8"/>
  <c r="G60" i="8"/>
  <c r="K60" i="8"/>
  <c r="F60" i="8"/>
  <c r="E60" i="8"/>
  <c r="H60" i="8"/>
  <c r="D60" i="8"/>
  <c r="B60" i="8" s="1"/>
  <c r="G68" i="8"/>
  <c r="K68" i="8"/>
  <c r="F68" i="8"/>
  <c r="E68" i="8"/>
  <c r="H68" i="8"/>
  <c r="D68" i="8"/>
  <c r="B68" i="8" s="1"/>
  <c r="G89" i="8"/>
  <c r="K89" i="8"/>
  <c r="F89" i="8"/>
  <c r="E89" i="8"/>
  <c r="H89" i="8"/>
  <c r="D89" i="8"/>
  <c r="B89" i="8" s="1"/>
  <c r="F126" i="8"/>
  <c r="E126" i="8"/>
  <c r="H126" i="8"/>
  <c r="D126" i="8"/>
  <c r="B126" i="8" s="1"/>
  <c r="G126" i="8"/>
  <c r="F130" i="8"/>
  <c r="E130" i="8"/>
  <c r="H130" i="8"/>
  <c r="D130" i="8"/>
  <c r="B130" i="8" s="1"/>
  <c r="G130" i="8"/>
  <c r="F134" i="8"/>
  <c r="E134" i="8"/>
  <c r="H134" i="8"/>
  <c r="D134" i="8"/>
  <c r="B134" i="8" s="1"/>
  <c r="G134" i="8"/>
  <c r="F138" i="8"/>
  <c r="E138" i="8"/>
  <c r="H138" i="8"/>
  <c r="D138" i="8"/>
  <c r="B138" i="8" s="1"/>
  <c r="G138" i="8"/>
  <c r="F142" i="8"/>
  <c r="E142" i="8"/>
  <c r="H142" i="8"/>
  <c r="D142" i="8"/>
  <c r="B142" i="8" s="1"/>
  <c r="G142" i="8"/>
  <c r="F146" i="8"/>
  <c r="E146" i="8"/>
  <c r="H146" i="8"/>
  <c r="D146" i="8"/>
  <c r="B146" i="8" s="1"/>
  <c r="G146" i="8"/>
  <c r="F150" i="8"/>
  <c r="E150" i="8"/>
  <c r="H150" i="8"/>
  <c r="D150" i="8"/>
  <c r="B150" i="8" s="1"/>
  <c r="G150" i="8"/>
  <c r="F154" i="8"/>
  <c r="E154" i="8"/>
  <c r="H154" i="8"/>
  <c r="D154" i="8"/>
  <c r="B154" i="8" s="1"/>
  <c r="G154" i="8"/>
  <c r="F158" i="8"/>
  <c r="E158" i="8"/>
  <c r="H158" i="8"/>
  <c r="D158" i="8"/>
  <c r="B158" i="8" s="1"/>
  <c r="G158" i="8"/>
  <c r="H163" i="8"/>
  <c r="D163" i="8"/>
  <c r="B163" i="8" s="1"/>
  <c r="F163" i="8"/>
  <c r="E163" i="8"/>
  <c r="G163" i="8"/>
  <c r="G29" i="9"/>
  <c r="O29" i="9" s="1"/>
  <c r="E29" i="9"/>
  <c r="F112" i="8"/>
  <c r="E112" i="8"/>
  <c r="H112" i="8"/>
  <c r="D112" i="8"/>
  <c r="B112" i="8" s="1"/>
  <c r="G112" i="8"/>
  <c r="E37" i="8"/>
  <c r="H37" i="8"/>
  <c r="D37" i="8"/>
  <c r="B37" i="8" s="1"/>
  <c r="G37" i="8"/>
  <c r="K37" i="8"/>
  <c r="F37" i="8"/>
  <c r="F108" i="8"/>
  <c r="E108" i="8"/>
  <c r="H108" i="8"/>
  <c r="D108" i="8"/>
  <c r="B108" i="8" s="1"/>
  <c r="G108" i="8"/>
  <c r="G34" i="8"/>
  <c r="K34" i="8"/>
  <c r="F34" i="8"/>
  <c r="E34" i="8"/>
  <c r="H34" i="8"/>
  <c r="D34" i="8"/>
  <c r="B34" i="8" s="1"/>
  <c r="E63" i="8"/>
  <c r="H63" i="8"/>
  <c r="D63" i="8"/>
  <c r="B63" i="8" s="1"/>
  <c r="G63" i="8"/>
  <c r="I63" i="8" s="1"/>
  <c r="K63" i="8"/>
  <c r="F63" i="8"/>
  <c r="E99" i="8"/>
  <c r="H99" i="8"/>
  <c r="D99" i="8"/>
  <c r="B99" i="8" s="1"/>
  <c r="G99" i="8"/>
  <c r="F99" i="8"/>
  <c r="H46" i="8"/>
  <c r="D46" i="8"/>
  <c r="B46" i="8" s="1"/>
  <c r="G46" i="8"/>
  <c r="K46" i="8"/>
  <c r="F46" i="8"/>
  <c r="E46" i="8"/>
  <c r="H81" i="8"/>
  <c r="D81" i="8"/>
  <c r="B81" i="8" s="1"/>
  <c r="G81" i="8"/>
  <c r="I81" i="8" s="1"/>
  <c r="K81" i="8"/>
  <c r="F81" i="8"/>
  <c r="E81" i="8"/>
  <c r="G39" i="8"/>
  <c r="K39" i="8"/>
  <c r="F39" i="8"/>
  <c r="E39" i="8"/>
  <c r="D39" i="8"/>
  <c r="B39" i="8" s="1"/>
  <c r="H39" i="8"/>
  <c r="G85" i="8"/>
  <c r="K85" i="8"/>
  <c r="F85" i="8"/>
  <c r="E85" i="8"/>
  <c r="D85" i="8"/>
  <c r="B85" i="8" s="1"/>
  <c r="H85" i="8"/>
  <c r="F132" i="8"/>
  <c r="E132" i="8"/>
  <c r="H132" i="8"/>
  <c r="D132" i="8"/>
  <c r="B132" i="8" s="1"/>
  <c r="G132" i="8"/>
  <c r="F144" i="8"/>
  <c r="E144" i="8"/>
  <c r="H144" i="8"/>
  <c r="D144" i="8"/>
  <c r="B144" i="8" s="1"/>
  <c r="G144" i="8"/>
  <c r="K15" i="8"/>
  <c r="F15" i="8"/>
  <c r="E15" i="8"/>
  <c r="H15" i="8"/>
  <c r="D15" i="8"/>
  <c r="B15" i="8" s="1"/>
  <c r="G15" i="8"/>
  <c r="I15" i="8" s="1"/>
  <c r="F104" i="8"/>
  <c r="E104" i="8"/>
  <c r="H104" i="8"/>
  <c r="D104" i="8"/>
  <c r="B104" i="8" s="1"/>
  <c r="G104" i="8"/>
  <c r="E19" i="8"/>
  <c r="H19" i="8"/>
  <c r="D19" i="8"/>
  <c r="B19" i="8" s="1"/>
  <c r="G19" i="8"/>
  <c r="I19" i="8" s="1"/>
  <c r="K19" i="8"/>
  <c r="F19" i="8"/>
  <c r="E27" i="8"/>
  <c r="H27" i="8"/>
  <c r="D27" i="8"/>
  <c r="B27" i="8" s="1"/>
  <c r="G27" i="8"/>
  <c r="K27" i="8"/>
  <c r="F27" i="8"/>
  <c r="E35" i="8"/>
  <c r="H35" i="8"/>
  <c r="D35" i="8"/>
  <c r="B35" i="8" s="1"/>
  <c r="G35" i="8"/>
  <c r="I35" i="8" s="1"/>
  <c r="K35" i="8"/>
  <c r="F35" i="8"/>
  <c r="K70" i="8"/>
  <c r="F70" i="8"/>
  <c r="E70" i="8"/>
  <c r="H70" i="8"/>
  <c r="D70" i="8"/>
  <c r="B70" i="8" s="1"/>
  <c r="G70" i="8"/>
  <c r="I70" i="8" s="1"/>
  <c r="F122" i="8"/>
  <c r="E122" i="8"/>
  <c r="H122" i="8"/>
  <c r="D122" i="8"/>
  <c r="B122" i="8" s="1"/>
  <c r="G122" i="8"/>
  <c r="K80" i="8"/>
  <c r="F80" i="8"/>
  <c r="E80" i="8"/>
  <c r="H80" i="8"/>
  <c r="D80" i="8"/>
  <c r="B80" i="8" s="1"/>
  <c r="G80" i="8"/>
  <c r="I80" i="8" s="1"/>
  <c r="G16" i="8"/>
  <c r="K16" i="8"/>
  <c r="F16" i="8"/>
  <c r="E16" i="8"/>
  <c r="H16" i="8"/>
  <c r="D16" i="8"/>
  <c r="B16" i="8" s="1"/>
  <c r="G24" i="8"/>
  <c r="K24" i="8"/>
  <c r="F24" i="8"/>
  <c r="E24" i="8"/>
  <c r="H24" i="8"/>
  <c r="D24" i="8"/>
  <c r="B24" i="8" s="1"/>
  <c r="G32" i="8"/>
  <c r="K32" i="8"/>
  <c r="F32" i="8"/>
  <c r="E32" i="8"/>
  <c r="H32" i="8"/>
  <c r="D32" i="8"/>
  <c r="B32" i="8" s="1"/>
  <c r="K47" i="8"/>
  <c r="F47" i="8"/>
  <c r="E47" i="8"/>
  <c r="H47" i="8"/>
  <c r="D47" i="8"/>
  <c r="B47" i="8" s="1"/>
  <c r="G47" i="8"/>
  <c r="I47" i="8" s="1"/>
  <c r="F110" i="8"/>
  <c r="E110" i="8"/>
  <c r="H110" i="8"/>
  <c r="D110" i="8"/>
  <c r="B110" i="8" s="1"/>
  <c r="G110" i="8"/>
  <c r="E61" i="8"/>
  <c r="H61" i="8"/>
  <c r="D61" i="8"/>
  <c r="B61" i="8" s="1"/>
  <c r="G61" i="8"/>
  <c r="I61" i="8" s="1"/>
  <c r="F61" i="8"/>
  <c r="K61" i="8"/>
  <c r="E84" i="8"/>
  <c r="H84" i="8"/>
  <c r="D84" i="8"/>
  <c r="B84" i="8" s="1"/>
  <c r="G84" i="8"/>
  <c r="K84" i="8"/>
  <c r="F84" i="8"/>
  <c r="E92" i="8"/>
  <c r="H92" i="8"/>
  <c r="D92" i="8"/>
  <c r="B92" i="8" s="1"/>
  <c r="G92" i="8"/>
  <c r="I92" i="8" s="1"/>
  <c r="K92" i="8"/>
  <c r="F92" i="8"/>
  <c r="E98" i="8"/>
  <c r="H98" i="8"/>
  <c r="D98" i="8"/>
  <c r="B98" i="8" s="1"/>
  <c r="G98" i="8"/>
  <c r="F98" i="8"/>
  <c r="F102" i="8"/>
  <c r="E102" i="8"/>
  <c r="G102" i="8"/>
  <c r="D102" i="8"/>
  <c r="B102" i="8" s="1"/>
  <c r="H102" i="8"/>
  <c r="H44" i="8"/>
  <c r="D44" i="8"/>
  <c r="B44" i="8" s="1"/>
  <c r="G44" i="8"/>
  <c r="I44" i="8" s="1"/>
  <c r="K44" i="8"/>
  <c r="F44" i="8"/>
  <c r="E44" i="8"/>
  <c r="H52" i="8"/>
  <c r="D52" i="8"/>
  <c r="B52" i="8" s="1"/>
  <c r="G52" i="8"/>
  <c r="K52" i="8"/>
  <c r="F52" i="8"/>
  <c r="E52" i="8"/>
  <c r="H71" i="8"/>
  <c r="D71" i="8"/>
  <c r="B71" i="8" s="1"/>
  <c r="G71" i="8"/>
  <c r="I71" i="8" s="1"/>
  <c r="K71" i="8"/>
  <c r="F71" i="8"/>
  <c r="E71" i="8"/>
  <c r="H79" i="8"/>
  <c r="D79" i="8"/>
  <c r="B79" i="8" s="1"/>
  <c r="G79" i="8"/>
  <c r="K79" i="8"/>
  <c r="F79" i="8"/>
  <c r="E79" i="8"/>
  <c r="F109" i="8"/>
  <c r="E109" i="8"/>
  <c r="H109" i="8"/>
  <c r="D109" i="8"/>
  <c r="B109" i="8" s="1"/>
  <c r="G109" i="8"/>
  <c r="F117" i="8"/>
  <c r="E117" i="8"/>
  <c r="H117" i="8"/>
  <c r="D117" i="8"/>
  <c r="B117" i="8" s="1"/>
  <c r="G117" i="8"/>
  <c r="F125" i="8"/>
  <c r="E125" i="8"/>
  <c r="H125" i="8"/>
  <c r="D125" i="8"/>
  <c r="B125" i="8" s="1"/>
  <c r="G125" i="8"/>
  <c r="G62" i="8"/>
  <c r="K62" i="8"/>
  <c r="F62" i="8"/>
  <c r="E62" i="8"/>
  <c r="H62" i="8"/>
  <c r="D62" i="8"/>
  <c r="B62" i="8" s="1"/>
  <c r="G83" i="8"/>
  <c r="K83" i="8"/>
  <c r="F83" i="8"/>
  <c r="E83" i="8"/>
  <c r="H83" i="8"/>
  <c r="D83" i="8"/>
  <c r="B83" i="8" s="1"/>
  <c r="G91" i="8"/>
  <c r="K91" i="8"/>
  <c r="F91" i="8"/>
  <c r="E91" i="8"/>
  <c r="H91" i="8"/>
  <c r="D91" i="8"/>
  <c r="B91" i="8" s="1"/>
  <c r="F127" i="8"/>
  <c r="E127" i="8"/>
  <c r="H127" i="8"/>
  <c r="D127" i="8"/>
  <c r="B127" i="8" s="1"/>
  <c r="G127" i="8"/>
  <c r="F131" i="8"/>
  <c r="E131" i="8"/>
  <c r="H131" i="8"/>
  <c r="D131" i="8"/>
  <c r="B131" i="8" s="1"/>
  <c r="G131" i="8"/>
  <c r="F135" i="8"/>
  <c r="E135" i="8"/>
  <c r="H135" i="8"/>
  <c r="D135" i="8"/>
  <c r="B135" i="8" s="1"/>
  <c r="G135" i="8"/>
  <c r="F139" i="8"/>
  <c r="E139" i="8"/>
  <c r="H139" i="8"/>
  <c r="D139" i="8"/>
  <c r="B139" i="8" s="1"/>
  <c r="G139" i="8"/>
  <c r="F143" i="8"/>
  <c r="E143" i="8"/>
  <c r="H143" i="8"/>
  <c r="D143" i="8"/>
  <c r="B143" i="8" s="1"/>
  <c r="G143" i="8"/>
  <c r="F147" i="8"/>
  <c r="E147" i="8"/>
  <c r="H147" i="8"/>
  <c r="D147" i="8"/>
  <c r="B147" i="8" s="1"/>
  <c r="G147" i="8"/>
  <c r="F151" i="8"/>
  <c r="E151" i="8"/>
  <c r="H151" i="8"/>
  <c r="D151" i="8"/>
  <c r="B151" i="8" s="1"/>
  <c r="G151" i="8"/>
  <c r="F155" i="8"/>
  <c r="E155" i="8"/>
  <c r="H155" i="8"/>
  <c r="D155" i="8"/>
  <c r="B155" i="8" s="1"/>
  <c r="G155" i="8"/>
  <c r="F159" i="8"/>
  <c r="E159" i="8"/>
  <c r="H159" i="8"/>
  <c r="D159" i="8"/>
  <c r="B159" i="8" s="1"/>
  <c r="G159" i="8"/>
  <c r="H162" i="8"/>
  <c r="D162" i="8"/>
  <c r="B162" i="8" s="1"/>
  <c r="G162" i="8"/>
  <c r="F162" i="8"/>
  <c r="E162" i="8"/>
  <c r="G23" i="9"/>
  <c r="E23" i="9"/>
  <c r="I83" i="8" l="1"/>
  <c r="I84" i="8"/>
  <c r="I24" i="8"/>
  <c r="I27" i="8"/>
  <c r="L15" i="8"/>
  <c r="I85" i="8"/>
  <c r="I46" i="8"/>
  <c r="I77" i="8"/>
  <c r="I50" i="8"/>
  <c r="I22" i="8"/>
  <c r="I64" i="8"/>
  <c r="I26" i="8"/>
  <c r="I79" i="8"/>
  <c r="I52" i="8"/>
  <c r="L39" i="8"/>
  <c r="I89" i="8"/>
  <c r="I60" i="8"/>
  <c r="I51" i="8"/>
  <c r="I33" i="8"/>
  <c r="I17" i="8"/>
  <c r="I76" i="8"/>
  <c r="L56" i="8"/>
  <c r="I20" i="8"/>
  <c r="I54" i="8"/>
  <c r="I45" i="8"/>
  <c r="I29" i="8"/>
  <c r="I41" i="8"/>
  <c r="I87" i="8"/>
  <c r="I58" i="8"/>
  <c r="I43" i="8"/>
  <c r="I23" i="8"/>
  <c r="I49" i="8"/>
  <c r="I93" i="8"/>
  <c r="O23" i="9"/>
  <c r="M7" i="9"/>
  <c r="I91" i="8"/>
  <c r="I62" i="8"/>
  <c r="I32" i="8"/>
  <c r="I16" i="8"/>
  <c r="I39" i="8"/>
  <c r="L68" i="8"/>
  <c r="L82" i="8"/>
  <c r="I38" i="8"/>
  <c r="I30" i="8"/>
  <c r="I56" i="8"/>
  <c r="I57" i="8"/>
  <c r="I53" i="8"/>
  <c r="I94" i="8"/>
  <c r="I75" i="8"/>
  <c r="I40" i="8"/>
  <c r="I73" i="8"/>
  <c r="I34" i="8"/>
  <c r="I37" i="8"/>
  <c r="I68" i="8"/>
  <c r="I67" i="8"/>
  <c r="I36" i="8"/>
  <c r="I95" i="8"/>
  <c r="I28" i="8"/>
  <c r="I18" i="8"/>
</calcChain>
</file>

<file path=xl/sharedStrings.xml><?xml version="1.0" encoding="utf-8"?>
<sst xmlns="http://schemas.openxmlformats.org/spreadsheetml/2006/main" count="1066" uniqueCount="696">
  <si>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</si>
  <si>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</si>
  <si>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</si>
  <si>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rPr>
      <t xml:space="preserve">El archivo contiene las siguientes hojas:
 -  </t>
    </r>
    <r>
      <rPr>
        <b/>
        <sz val="11"/>
        <color theme="1"/>
        <rFont val="Arial narrow"/>
      </rPr>
      <t xml:space="preserve">Pestañas por cada uno de los componentes de control interno: </t>
    </r>
    <r>
      <rPr>
        <sz val="10"/>
        <color theme="1"/>
        <rFont val="Arial narrow"/>
      </rPr>
      <t>"Ambiente de Control", "Evaluación de riesgos", "Actividades de control", "Información y Comunicación", y " Actividades de Monitoreo". las cuales cuentan todas con la siguiente estructura:</t>
    </r>
  </si>
  <si>
    <t>Columna</t>
  </si>
  <si>
    <t>Descripción</t>
  </si>
  <si>
    <r>
      <rPr>
        <b/>
        <sz val="9"/>
        <color theme="1"/>
        <rFont val="Arial narrow"/>
      </rPr>
      <t xml:space="preserve">
</t>
    </r>
    <r>
      <rPr>
        <b/>
        <i/>
        <u/>
        <sz val="9"/>
        <color theme="1"/>
        <rFont val="Arial Narrow"/>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</si>
  <si>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</si>
  <si>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</si>
  <si>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</si>
  <si>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rPr>
      <t>Evaluación "</t>
    </r>
    <r>
      <rPr>
        <b/>
        <sz val="10"/>
        <color theme="1"/>
        <rFont val="Arial narrow"/>
      </rPr>
      <t>si se encuentra Presente"</t>
    </r>
    <r>
      <rPr>
        <b/>
        <sz val="9"/>
        <color theme="1"/>
        <rFont val="Arial narrow"/>
      </rPr>
      <t xml:space="preserve">
</t>
    </r>
    <r>
      <rPr>
        <sz val="9"/>
        <color theme="1"/>
        <rFont val="Arial narrow"/>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</si>
  <si>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</si>
  <si>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</si>
  <si>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</si>
  <si>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</si>
  <si>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</si>
  <si>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</si>
  <si>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</si>
  <si>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</si>
  <si>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rPr>
      <t xml:space="preserve">Evaluación </t>
    </r>
    <r>
      <rPr>
        <b/>
        <sz val="10"/>
        <color theme="1"/>
        <rFont val="Arial narrow"/>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</si>
  <si>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</si>
  <si>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rPr>
      <t xml:space="preserve"> -</t>
    </r>
    <r>
      <rPr>
        <sz val="11"/>
        <color theme="1"/>
        <rFont val="Arial narrow"/>
      </rPr>
      <t xml:space="preserve"> </t>
    </r>
    <r>
      <rPr>
        <b/>
        <sz val="11"/>
        <color theme="1"/>
        <rFont val="Arial narrow"/>
      </rPr>
      <t>Análisis de Resultados: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xml:space="preserve">, permitiéndo definir puntos de mejora a través de los componentes del MECI y </t>
    </r>
    <r>
      <rPr>
        <sz val="10"/>
        <color rgb="FFFF0000"/>
        <rFont val="Arial Narrow"/>
      </rPr>
      <t>su articulacion</t>
    </r>
    <r>
      <rPr>
        <sz val="10"/>
        <color theme="1"/>
        <rFont val="Arial narrow"/>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</si>
  <si>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</si>
  <si>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</si>
  <si>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</si>
  <si>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</si>
  <si>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</si>
  <si>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</si>
  <si>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</si>
  <si>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</si>
  <si>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</si>
  <si>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</si>
  <si>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</si>
  <si>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</si>
  <si>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</si>
  <si>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</si>
  <si>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rPr>
      <t xml:space="preserve"> -</t>
    </r>
    <r>
      <rPr>
        <sz val="11"/>
        <color theme="1"/>
        <rFont val="Arial narrow"/>
      </rPr>
      <t xml:space="preserve"> </t>
    </r>
    <r>
      <rPr>
        <b/>
        <sz val="11"/>
        <color theme="1"/>
        <rFont val="Arial narrow"/>
      </rPr>
      <t>Conclusiones:</t>
    </r>
    <r>
      <rPr>
        <sz val="10"/>
        <color theme="1"/>
        <rFont val="Arial narrow"/>
      </rPr>
      <t xml:space="preserve"> Esta hoja permite establecer si el Sistema de Control Interno evaluado se encuentra </t>
    </r>
    <r>
      <rPr>
        <b/>
        <sz val="10"/>
        <color theme="1"/>
        <rFont val="Arial narrow"/>
      </rPr>
      <t>PRESENTE y FUNCIONANDO</t>
    </r>
    <r>
      <rPr>
        <sz val="10"/>
        <color theme="1"/>
        <rFont val="Arial narrow"/>
      </rPr>
      <t>, definiendo puntos de mejora a través de los componentes del MECI y su relación con las Dimensiones del MIPG.</t>
    </r>
  </si>
  <si>
    <r>
      <rPr>
        <sz val="10"/>
        <color theme="1"/>
        <rFont val="Arial narrow"/>
      </rPr>
      <t xml:space="preserve"> -</t>
    </r>
    <r>
      <rPr>
        <sz val="11"/>
        <color theme="1"/>
        <rFont val="Arial narrow"/>
      </rPr>
      <t xml:space="preserve"> </t>
    </r>
    <r>
      <rPr>
        <b/>
        <sz val="11"/>
        <color theme="1"/>
        <rFont val="Arial narrow"/>
      </rPr>
      <t>Definiciones:</t>
    </r>
    <r>
      <rPr>
        <sz val="11"/>
        <color theme="1"/>
        <rFont val="Arial narrow"/>
      </rPr>
      <t xml:space="preserve"> A</t>
    </r>
    <r>
      <rPr>
        <sz val="10"/>
        <color theme="1"/>
        <rFont val="Arial narrow"/>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</si>
  <si>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</si>
  <si>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</si>
  <si>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</si>
  <si>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</si>
  <si>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</si>
  <si>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</si>
  <si>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</si>
  <si>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</si>
  <si>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</si>
  <si>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</si>
  <si>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</si>
  <si>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</si>
  <si>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</si>
  <si>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</si>
  <si>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</si>
  <si>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</si>
  <si>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</si>
  <si>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</si>
  <si>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</si>
  <si>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</si>
  <si>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</si>
  <si>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</si>
  <si>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</si>
  <si>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</si>
  <si>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</si>
  <si>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</si>
  <si>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</si>
  <si>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</si>
  <si>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</si>
  <si>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</si>
  <si>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</si>
  <si>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</si>
  <si>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</si>
  <si>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</si>
  <si>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</si>
  <si>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</si>
  <si>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</si>
  <si>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</si>
  <si>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</si>
  <si>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</si>
  <si>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</si>
  <si>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</si>
  <si>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</si>
  <si>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</si>
  <si>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</si>
  <si>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</si>
  <si>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</si>
  <si>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</si>
  <si>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</si>
  <si>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</si>
  <si>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</si>
  <si>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</si>
  <si>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</si>
  <si>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</si>
  <si>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</si>
  <si>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</si>
  <si>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</si>
  <si>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</si>
  <si>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</si>
  <si>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</si>
  <si>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</si>
  <si>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</si>
  <si>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</si>
  <si>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</si>
  <si>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</si>
  <si>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</si>
  <si>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</si>
  <si>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</si>
  <si>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</si>
  <si>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</si>
  <si>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</si>
  <si>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</si>
  <si>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</si>
  <si>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</si>
  <si>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</si>
  <si>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Manuales/Políticas+C21:I31n/Procedimientos/Instructivos u otros desarrollos que den cuente de su aplicación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</si>
  <si>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</si>
  <si>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</si>
  <si>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t xml:space="preserve">EVIDENCIA DEL CONTROL </t>
  </si>
  <si>
    <r>
      <rPr>
        <b/>
        <sz val="11"/>
        <color theme="0"/>
        <rFont val="Arial narrow"/>
      </rPr>
      <t xml:space="preserve">Funcionando 
</t>
    </r>
    <r>
      <rPr>
        <i/>
        <sz val="11"/>
        <color theme="0"/>
        <rFont val="Arial Narrow"/>
      </rPr>
      <t>(1/2/3)</t>
    </r>
  </si>
  <si>
    <t xml:space="preserve">Evaluación </t>
  </si>
  <si>
    <t xml:space="preserve">Observaciones de la evaluación independiente (tener encuenta papel de  líneas de defensa)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</si>
  <si>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</si>
  <si>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</si>
  <si>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</si>
  <si>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
Resolución 027 de 2021 "Por la cual se nombran los Gestores de Integridad del Instituto para la Investigación Educativa y el Desarrollo Pedagógico – IDEP y se deroga la Resolución 013 de 2019”</t>
  </si>
  <si>
    <t>En el marco del Comité Institucional de Gestión y Desempeño Institucional mediante Acta de reunión No. 02  del 25/01/2021, se informó y se aprobó el Plan Institucional de Capacitación el cual articula al Código de integridad como parte del eje temático"Necesidades de aprendizaje" vinculando la acción de capacitación "Capacitación Ética e Integridad en el servicio público" como parte del contrato de apoyo al plan estratégico de talento Humano 2021, suscrito con la caja de compensación COMPENSAR.</t>
  </si>
  <si>
    <t xml:space="preserve">El  plan de integridad 2021 se encuentra en revisión y aprobación por parte del Subdirector de la SAF para posterior envio a la OAP y su respectiva publicación en la página del IDEP.  Se validó que este documento implementa el Código de Integridad, y se determinaron las estrategias para la inducción o reinducción de los servidores públicos con el propósito de afianzar las temáticas del Código de integridad, adicionalmente contiene el cronograma de ejecución de las actividades de implementación del Código de Integridad.para 2021.
Se realizó seguimiento semestral a la política de Integridad por medio del plan de adecuación y sostenibilidad MIPG  el cual se pública en la página del IDEP donde se evidencia las actividades planeadas y ejecutadas para el plan de gestión de la integridad con frecuencia trimestral, entre ellas la postulación de los gestores de integridad vigencia 2021 -2023 y su nombramiento mediante resolucion 027 de 2021 y la sensibilizacion del la politica de integridad a los servidores del IDEP. El plan se encuentra publicado en el siguiente enlace: http://www.idep.edu.co/?q=modelo-integrado-de-planeacion-y-gestion-mipg
No  se han presentado quejas por parte de los servidores Públicos de la Entidad, información verificada dentro del informe de PQRS Junio Atención al ciudadano publicado en el siguiente enlace: http://www.idep.edu.co/sites/default/files/INFORME%20PQRS%20JUNIO_0.pdf
</t>
  </si>
  <si>
    <t>En la vigencia no se han presentado quejas por parte de los servidores públicos del IDEP</t>
  </si>
  <si>
    <t>1.1 Aplicación del Código de Integridad. (incluye análisis de desviaciones, convivencia laboral, temas disciplinarios internos, quejas o denuncias sobres los servidores de la entidad, u otros temas relacionados).</t>
  </si>
  <si>
    <t>Se implementó el código de integridad de acuerdo con los 5 valores establecidos por el Estado mediante Resolución  037 de 2018 "Por medio de la cual se adopta el Código  de Integridad del Servicio Público Distrital en el IDEP" 
Resolución 027 de 2021 "Por la cual se nombran los Gestores de Integridad del Instituto para la Investigación Educativa y el Desarrollo Pedagógico – IDEP y se deroga la Resolución 013 de 2019”</t>
  </si>
  <si>
    <t xml:space="preserve">En el marco del Comité Institucional de Gestión y Desempeño Institucional mediante Acta de reunión No. 02  del 25/01/2021, se informó y se aprobó el Plan Institucional de Capacitación el cual articula al Código de integridad como parte del eje temático"Necesidades de aprendizaje" vinculando la acción de capacitación "Capacitación Ética e Integridad en el servicio público" como parte del contrato de apoyo al plan estratégico de talento Humano 2021, suscrito con la caja de compensación COMPENSAR.
Los funcionarios de la Entidad participaron en la capacitación del Conflictos de Interés realizada el 03 de agosto de 2021 convocada por la Secretaria General de la Alcaldía Mayor de Bogotá. </t>
  </si>
  <si>
    <t xml:space="preserve">El  plan de integridad 2021 se encuentra en revisión y aprobación por parte del Subdirector de la SAF para posterior envio a la OAP y su respectiva publicación en la página del IDEP.  Se validó que este documento implementa el Código de Integridad, y se determinaron las estrategias para la inducción o reinducción de los servidores públicos con el propósito de afianzar las temáticas del Código de integridad, adicionalmente contiene el cronograma de ejecución de las actividades de implementación del Código de Integridad.para 2021.
Se realizó seguimiento semestral a la política de Integridad por medio del plan de adecuación y sostenibilidad MIPG  el cual se pública en la página del IDEP donde se evidencia las actividades planeadas y ejecutadas para el plan de gestión de la integridad con frecuencia trimestral, entre ellas la postulación de los gestores de integridad vigencia 2021 -2023 y su nombramiento mediante resolucion 027 de 2021 y la sensibilizacion del la politica de integridad a los servidores del IDEP. El plan se encuentra publicado en el siguiente enlace: http://www.idep.edu.co/?q=modelo-integrado-de-planeacion-y-gestion-mipg
No  se han presentado quejas por parte de los servidores Públicos de la Entidad, información verificada dentro del informe de PQRS Junio Atención al ciudadano publicado en el siguiente enlace: http://www.idep.edu.co/sites/default/files/INFORME%20PQRS%20JUNIO_0.pdf
Se realizaron las acciones de capacitación: Aspectos relevantes del Control Interno Disciplinario (junio 15 de 2021) - Presentación política de Integridad - MIPG (junio 10 de 2021) - Taller de faltas disciplinarias (Junio 25 de 2021)  soporte consolidado de Capacitacións 2021 en: http://www.idep.edu.co/?q=talento-humano
En el marco del Comité de Coordinación de Control Interno realizado en el mes de mayo de 2021 acta No. 012, se generaron recomendaciones con el fin de fortalecer el las actividades establecidas en el plan de integridad y que forman parte del PAAC. </t>
  </si>
  <si>
    <t>En la vigencia no se han presentado quejas por parte de los servidores públicos del IDEP.</t>
  </si>
  <si>
    <t xml:space="preserve">1.2 Mecanismos para el manejo de conflictos de interés. </t>
  </si>
  <si>
    <r>
      <rPr>
        <sz val="11"/>
        <color rgb="FF000000"/>
        <rFont val="Arial"/>
      </rPr>
      <t xml:space="preserve">Se implementó el código de integridad de acuerdo con los 5 valores establecidos por el Estado mediante Resolución  037 de 2018 "Por medio de la cual se adopta el Código  de Integridad del Servicio Público Distrital en el IDEP" 
</t>
    </r>
    <r>
      <rPr>
        <sz val="11"/>
        <color rgb="FF000000"/>
        <rFont val="Arial"/>
      </rPr>
      <t>Resolución 027 de 2021 "Por la cual se nombran los Gestores de Integridad del Instituto para la Investigación Educativa y el Desarrollo Pedagógico – IDEP y se deroga la Resolución 013 de 2019”
Se cuenta con la GU-GTH-13-03 Guía para gestionar conflictos de intereses en el Instituto para la investigación educativa y el desarrollo pedagógico</t>
    </r>
  </si>
  <si>
    <t xml:space="preserve">En la vigencia no se han presentado quejas irregulares o conflictos de interés por parte de los servidores públicos del IDEP por lo cual no se ha llevado al Comité. </t>
  </si>
  <si>
    <t xml:space="preserve">Se llevó a cabo seguimiento con base en el informe de PQRS Atención al Ciudadano a junio de 2021 y no se han presentado quejas o conflictos de interés. Adicional se cuenta con acuerdos de confidencialidad firmado por cada contratista que ingresa al IDEP.
El  plan de integridad 2021 se encuentra en revisión y aprobación por parte del Subdirector de la SAF para posterior envio a la OAP y su respectiva publicación en la página del IDEP.  Se validó que este documento implementa el Código de Integridad, y se determinaron las estrategias para la inducción o reinducción de los servidores públicos con el propósito de afianzar las temáticas del Código de integridad, adicionalmente contiene el cronograma de ejecución de las actividades de implementación del Código de Integridad.para 2021.
Se realizó seguimiento semestral a la política de Integridad por medio del plan de adecuación y sostenibilidad MIPG  el cual se pública en la página del IDEP donde se evidencia las actividades planeadas y ejecutadas para el plan de gestión de la integridad con frecuencia trimestral, entre ellas la postulación de los gestores de integridad vigencia 2021 -2023 y su nombramiento mediante resolucion 027 de 2021 y la sensibilizacion del la politica de integridad a los servidores del IDEP. El plan se encuentra publicado en el siguiente enlace: http://www.idep.edu.co/?q=modelo-integrado-de-planeacion-y-gestion-mipg
Se realizaron las acciones de capacitación: Aspectos relevantes del Control Interno Disciplinario (junio 15 de 2021) - Presentación política de Integridad - MIPG (junio 10 de 2021) - Taller de faltas disciplinarias (Junio 25 de 2021)  soporte consolidado de Capacitacións 2021 en: http://www.idep.edu.co/?q=talento-humano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</si>
  <si>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</si>
  <si>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</si>
  <si>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Se implementó el código de integridad de acuerdo con los 5 valores establecidos por el Estado mediante resolución  037 de 2018 "Por medio de la cual se adopta el Código  de Integridad del Servicio Público Distrital en el IDEP" 
Resolución 013 de 2019 " Por la cual se nombran los gestores de Integridad del Instituto para la investigación Educativa y el desarrollo Pedagógico - IDEP y se deroga la resolución 035 de 2017"
GUÍA PARA GESTIONAR
CONFLICTOS DE INTERESES EN
EL INSTITUTO PARA LA
INVESTIGACIÓN EDUCATIVA Y EL
DESARROLLO PEDAGÓGICO -
IDEP - GU-GTH-13-04
Política Seguridad y privacidad de la información
Política de Privacidad y Tratamiento de Datos
</t>
  </si>
  <si>
    <t xml:space="preserve">Se llevó a cabo seguimiento con base en el informe de PQRS Atención al ciudadano a junio de 2021 y no se han presentado quejas o conflictos de interés. Adicional se cuenta con acuerdos de confidencialidad firmado por cada contratista que ingresa al IDEP 
Se realizaron las acciones de capacitación: Aspectos relevantes del Control Interno Disciplinario (junio 15 de 2021) - Presentación política de Integridad - MIPG (junio 10 de 2021) - Taller de faltas disciplinarias (Junio 25 de 2021)  soporte consolidado de Capacitacións 2021 en: http://www.idep.edu.co/?q=talento-humano
Se cuenta con herramientas internas para la confidencialidad y custodia de la información mediante formato Compromiso de cumplimiento de las políticas TIC del IDEP  firmado por cada servidor público. 
En la vigencia no se han presentado el uso inadecuado de información privilegiada por parte de los servidores públicos del IDEP.
</t>
  </si>
  <si>
    <t xml:space="preserve">1.4 La evaluación de las acciones transversales de integridad, mediante el monitoreo permanente de los riesgos de corrupción. </t>
  </si>
  <si>
    <t>Dimension Talento Humano
Política de Integridad</t>
  </si>
  <si>
    <r>
      <rPr>
        <sz val="11"/>
        <color rgb="FF000000"/>
        <rFont val="Arial"/>
      </rPr>
      <t>Se implementó el código de integridad de acuerdo con los 5 valores establecidos por el Estado mediante Resolución  037 de 2018 "Por medio de la cual se adopta el Código  de Integridad del</t>
    </r>
    <r>
      <rPr>
        <sz val="11"/>
        <color rgb="FF000000"/>
        <rFont val="Arial"/>
      </rPr>
      <t xml:space="preserve"> Servicio Público Distrital en el IDEP" 
Resolución 027 de 2021 "Por la cual se nombran los Gestores de Integridad del Instituto para la Investigación Educativa y el Desarrollo Pedagógico – IDEP y se deroga la Resolución 013 de 2019”
Se cuenta con la GU-GTH-13-03 Guía para gestionar conflictos de intereses en el Instituto para la investigación educativa y el desarrollo pedagógico</t>
    </r>
  </si>
  <si>
    <t>Se realizó seguimiento al mapa de riesgos por parte de la Oficina de Control Interno.
 El seguimiento al mapa de riesgos se publica en la página del IDEP http://www.idep.edu.co/?q=content/mapa-de-riesgos-por-proceso#overlay-context=
A partir de un ejercicio participativo el proceso de Talento Humano consultó e hizó una valoración a los funcionarios y contratistas del IDEP sobre las actividades más recordas en la implementación del código de integridad en la vigencia 2020 para con base en esos resultados proyectar las acciones a desarrollar en la vigencia 2021. Estos resultados se registran en el PLAN DE INTEGRIDAD 2021.
OM 1: Se sugiere articular los resultados de los comités de contratación y de conciliación (Daño antijurídico) y el comité de gestores éticos para hacer un analisis y monitoreo integral a la política de integridad del IDEP.
OM2: No existe riesgo de corrupción directo derivado a la política de integridad  por lo cual se sugiere formular un riesgo o acciones transversales dentro de los riesgos actuales que apliquen.</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</si>
  <si>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</si>
  <si>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Direccionamiento Estratégico y Planeación
Plan Anticorrupción y de Atención al Ciudadano</t>
  </si>
  <si>
    <t xml:space="preserve">Se implementó el código de integridad de acuerdo con los 5 valores establecidos por el Estado mediante resolución  037 de 2018 "Por medio de la cual se adopta el Código  de Integridad del Servicio Público Distrital en el IDEP" </t>
  </si>
  <si>
    <t>La Entidad no cuenta con línea de denuncia interna sobre situaciones irregulares o posibles incumplimientos al código de Integridad</t>
  </si>
  <si>
    <t>La Entidad no cuenta con línea directa de denuncia interna sobre situaciones irregulares o posibles incumplimientos al código de Integridad debido a que cuenta con canales transversales de comunicación interna y externa, por medio de los cuales se atienden posibles denuncias o actos irregulares tales como: Ventanilla - radicación, buzón de sugerencias o reclamos, PBX - teléfono, redes sociales  y correos Institucionales, canales que se vienen operando efectivamente.
OM: Articular a los canales de comunicación interna y externa existentes, para denuncias sobre situaciones irregulares o posibles incumplimientos al  código de integridad.</t>
  </si>
  <si>
    <r>
      <rPr>
        <b/>
        <u/>
        <sz val="11"/>
        <color theme="1"/>
        <rFont val="Arial narrow"/>
      </rPr>
      <t>Lineamiento 2:</t>
    </r>
    <r>
      <rPr>
        <sz val="11"/>
        <color theme="1"/>
        <rFont val="Arial narrow"/>
      </rPr>
      <t xml:space="preserve"> 
Aplicación de mecanismos para ejercer una adecuada supervisión del Sistema de Control Interno </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</si>
  <si>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cuenta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</si>
  <si>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</si>
  <si>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</si>
  <si>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Evaluación</t>
  </si>
  <si>
    <t>2.1 Creación o actualización del Comité Institucional de Coordinación de Control Interno (incluye ajustes en periodicidad para reunión, articulación con el Comité Institucional de Gestión y Desempeño).</t>
  </si>
  <si>
    <t>Dimensión Control Interno
Politica de Control Interno</t>
  </si>
  <si>
    <t>El Comité Institucional de Coordinación de Control interno se reglamenta mediante Resolución 051 de 2018 "Por la cual se conforma y reglamenta el Comité Institucional de Coordinación de Control Interno del IDEP"
Resolución 024 de 2019 "Por la cual se crea y establece el reglamento de funcionamiento del Comité Institucional de Gestión y Desempeño del Instituto IDEP" y se actualizó mediante Resolución 133 de 2020.</t>
  </si>
  <si>
    <t xml:space="preserve">El comité Institucional de gestión y Desempeño se creó mediante Resolución 24 de 2019 “Por la cual se crea y establece el reglamento de funcionamiento del Comité Institucional de Gestión y Desempeño del Instituto para la Investigación Educativa y el Desarrollo Pedagógico -IDEP” y se actualizó mediante Resolución 133 de 2020. Igualmente se realizan reuniones permanentes del comité y como videncia están las actas del comité en la siguiente carpeta: \\Apolo\EJECUCION_PLANES\Informe_pormenorizado.  El comité sesiona dos (02) veces por mes.  
El Comité de Coordinación de Control Interno ha sesionado dos veces durante el primer trimestre de la vigencia. </t>
  </si>
  <si>
    <t xml:space="preserve">
OM: Se sugiere realizar agendas compartidas para los temas que son competencia de las Oficinas Asesoras de Planeción y Control Interno, en lo que compete a planes de mejoramiento y mapas de riesgo, entre otros.  </t>
  </si>
  <si>
    <t>En el marco del Comité Institucional de Gestión y Desempeño se informan sobre los resultados del seguimientos del plan anual de adquisiciones, cumplimiento de metas del plan de desarrollo, seguimiento a herramientas de planeación, seguimiento a indicadores, consolidación y  seguimiento al mapa de riesgos, consolidación de  planes de mejoramiento, revisión lideres de politicas MIPG,  formulación y seguimiento a proyectos de inversión mediante las siguientes actas: \\Apolo\EJECUCION_PLANES\Informe_pormenorizado.
Conforme a las competencias del Comité Institucional de Coordinación de Control Interno, para el primer semestre se aprobó el plan anual de auditorias, se socializó a los miembros del Comité los avances del plan anual de auditoria, así como los resultados y recomendaciones de los ejercicios de los informes de evaluación y seguimiento.</t>
  </si>
  <si>
    <t>2.2 Definición y documentación del Esquema de Líneas de Defensa</t>
  </si>
  <si>
    <t>Dimensión Control Interno
Politica de Control Interno
Lineas de defensa</t>
  </si>
  <si>
    <t>Resolución 108 de 2017 " Por la cual se adopta la política y los lineamientos para  la Administración del riesgo"
Política de Administración del Riesgo</t>
  </si>
  <si>
    <t>Se realizó con la Oficina Asesora de Planeación y la Oficina de Control Interno la actualización 
del mapa de aseguramiento mediante mesa de trabajo con los líderes de procesos  de Direccion y Planeacion, donde se  presentó la metodología y la  actualización de la estructura de la segunda y tercera línea de defensa con los lineamientos del  Mapa de Aseguramiento y de la nueva versión de la metodologia del mapa de riesgos, mediante acta Nº001 de 28 de junio de 2021.</t>
  </si>
  <si>
    <t>2.3 Definición de líneas de reporte en temas clave para la toma de decisiones, atendiendo el Esquema de Líneas de Defensa</t>
  </si>
  <si>
    <t>Dimensión Control Interno
Politica de Control Interno
Linea de Defensa
Dimensión de Informaciòn y Comunicaciòn</t>
  </si>
  <si>
    <t>Resolución 108 de 2017 " Por la cual se adopta la política y los lineamientos para  la Administración del riesgo"
Política de Administración del Riesgo
IN-MIC-03-04 Instructivo para la administración del riesgo</t>
  </si>
  <si>
    <t>En el marco del Comité Institucional de Coordinación y Control Interno, se informan los temas claves a tratar para que la linea estrategica tome decisiones en temas de reporte de ejecución y alertas sobre seguimiento al mapa de riesgos,  seguimiento  plan de mejoramiento, plan anual de auditoria, revisión implementación SARLAFT,  informes de gestión de la OCI, informe del plan Anticorrupción y Atención al Ciudadano, temas tratados mediante soporte acta #002 de 25-05-2021.</t>
  </si>
  <si>
    <t xml:space="preserve">Se realizó con la Oficina Asesora de Planeación y la Oficina de Control Interno la actualización 
del mapa de aseguramiento mediante mesa de trabajo con los líderes de procesos  de Direccion y Planeacion, donde se  presentó la metodología y la  actualización de la estructura de la segunda y tercera línea de defensa con los lineamientos del  Mapa de Aseguramiento y de la nueva versión de la metodologia del mapa de riesgos, mediante acta Nº001 de 28 de junio de 2021.
 Se evidencia que la Oficina de Planeación consolida la información reportada por los líderes de procesos y lo reportan trimestralmente.
La oficina de Control Interno realiza seguimiento a lo reportado al mapa de riesgos, a planes de mejoramiento. 
Los seguimientos se publican en la página del IDEP http://www.idep.edu.co/?q=content/maloca-aulasig </t>
  </si>
  <si>
    <t xml:space="preserve">La Secretaria Técnica del Comité Institucional de Gestión y Desempeño recoge los temas clave a tratar para que la línea estratégica para la toma de decisiones, en temas de reporte de ejecución de políticas, seguimiento a herramientas de planeación, estado de metas, estado plan de acción y adquisiciones. Igualmente a esta línea se presentan todos los planeas a aprobación; previo a llevar a comité los temas las líneas de defensa 1,2 y 3 han realizado su proceso de seguimiento y monitoreo.
Esta situación se evidencia en las 12 actas del CIGD \\Apolo\EJECUCION_PLANES\Informe_pormenorizado
</t>
  </si>
  <si>
    <r>
      <rPr>
        <b/>
        <u/>
        <sz val="11"/>
        <color theme="1"/>
        <rFont val="Arial narrow"/>
      </rPr>
      <t>Lineamiento 3:</t>
    </r>
    <r>
      <rPr>
        <sz val="11"/>
        <color theme="1"/>
        <rFont val="Arial narrow"/>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</si>
  <si>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cuenta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</si>
  <si>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</si>
  <si>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</si>
  <si>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</si>
  <si>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Estrategico y Planeaciòn
Politica de Planeaciòn Institucional 
Dimensión Control Interno</t>
  </si>
  <si>
    <t>PO-MIC-03-02  Política para la administración del riesgo
Mapa de riesgos
IN-MIC-03-04 Instructivo para la administración del riesgo</t>
  </si>
  <si>
    <t xml:space="preserve">En el marco del comité institucional de Gestión y Desempeño se realizó seguimiento al mapa de riesgos con corte de seguimiento a 30 de abril de 2021, según acta de CIGD No 9 del mes de mayo.
</t>
  </si>
  <si>
    <t>Se realizaron reuniones lideradas por la OAP Y la OCI con los líderes de los procesos para verificar los riesgos existentes en cada uno de los procesos, a fin de cerrar las observaciones del primer que realizó la Oficina de Control Interno en la vigencia 2021. Una vez se realizó el seguimiento por parte de la tercera línea de defensa, la segunda y la tercera línea de defensa realizaron reunión de manera articulada con los líderes de los procesos para socializar el informe de seguimiento a los riesgos.
Adicionalmente se realizó la identificación de riesgos LA_FT para incluir en el mapa de riesgos de la entidad.
\\Apolo\EJECUCION_PLANES\Informe_pormenorizado</t>
  </si>
  <si>
    <t>En el marco del Comité Institucional de Coordinación y Control Interno, se informó el resultado del seguimiento al mapa de riesgos con corte a abril y se expuso los resultados de la autoevaluación de la implementación SARLAFT con la propuesta del riesgo respectivo, temas tratados mediante soporte acta #002 de 25-05-2021.</t>
  </si>
  <si>
    <t xml:space="preserve">3.2 La Alta Dirección frente a la política de Administración del Riesgo definen los niveles de aceptación del riesgo, teniendo en cuenta cada uno de los objetivos establecidos. </t>
  </si>
  <si>
    <t>Dimensión Control Interno
Politica de Control Interno
Linea Estrategica</t>
  </si>
  <si>
    <t>Politica de Administracion del riesgo
Mapa de riesgos
IN-MIC-03-04 Instructivo para la administración del riesgo</t>
  </si>
  <si>
    <t>En el marco del Comité de Coordinación de Control Interno se realizó la aprobación de la política de administración del riesgo junto con su instructivo, a partir de allí, se realiza el seguimiento con base en los niveles de aceptación descritos en la política</t>
  </si>
  <si>
    <t>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Adicionalmente se realizó la identificación de riesgos LA_FT para incluir en el mapa de riesgos de la entidad.
\\Apolo\EJECUCION_PLANES\Informe_pormenorizado</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</si>
  <si>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</si>
  <si>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Evaluación de Resultados 
Politica de Seguimiento y Evaluaciòn al Desempeño Institucional
Dimensión Control Interno
Lineas de defensa</t>
  </si>
  <si>
    <t xml:space="preserve">Plan de desarrollo del Distrito "Un nuevo contrato social y ambiental para la Bogotá del siglo XXI"
PL-DIP-02-01 PLAN ESTRATÉGICO DE
DESARROLLO INSTITUCIONAL
PRO-DIP-02-10 PLANEACIÓN ESTRATÉGICA
PRO-DIP-02-11 PLANEACIÓN OPERATIVA
PRO-DIP-02-12 PROYECTOS DE INVERSIÓN
IN-EC-16-01 INSTRUCTIVO PARA EL TRATAMIENTO DE ALERTAS EN LA GESTIÓN DE PROCESOS
PRO-MIC-03-04 Autoevaluación de la Gestión
</t>
  </si>
  <si>
    <t xml:space="preserve">En el marco del Comité Institucional  de Gestión y Desempeño se aprobó y se informó sobre los resultados de seguimiento de los planes estratégicos,  seguimiento de riesgos, planes de acción, plan operativo, indicadores y proyectos de inversión, ejecución presupuestal, estado de resultado de herramientas de planeación, aprobación y seguimiento a planes de acción de cada una de las políticas del MIPG- Ver 12 actas del CIGD.
 Se realizó la aprobación del Plan Estratégico de Desarrollo Institucional,  mediante acta N° 2 del 25 de enero de 2021 por el Comité Institucional de Gestión y Desempeño, en el cual se busca proyectar escenarios de futuro apropiados para fortalecer en el IDEP su sentido, su estructura administrativa, su organización, así como las diversas formas de vinculación con el sector educativo de Bogotá - http://www.idep.edu.co/?q=content/plan-estrat%C3%A9gico-de-desarrollo-institucional
Adicionalmente en el informe de gestión a corte 30 de junio se incluyó un capítulo de satisfacción de usuarios que permite evidenciar el grado de satisfacción de nuestros grupos de interés.
\\Apolo\EJECUCION_PLANES\Informe_pormenorizado
</t>
  </si>
  <si>
    <r>
      <rPr>
        <sz val="11"/>
        <color rgb="FF000000"/>
        <rFont val="Arial"/>
      </rPr>
      <t xml:space="preserve"> Anualmente se formulan las metas, recursos y responsables para el cumplimiento de los objetivos estrategicos, lo anterior es aprobado por el Comité Institucional de Gestión de Desempeño</t>
    </r>
    <r>
      <rPr>
        <sz val="11"/>
        <color rgb="FF000000"/>
        <rFont val="Arial"/>
      </rPr>
      <t xml:space="preserve">
 </t>
    </r>
    <r>
      <rPr>
        <sz val="11"/>
        <color rgb="FF000000"/>
        <rFont val="Arial"/>
      </rPr>
      <t xml:space="preserve">La Oficina de Planeación realiza la consolidación de los avances del plan estrategico de Desarrollo, al plan de acción Institucional y demás herramientas de Gestión,  documentos donde se evidencia las diferentes modificaciones de la vigencia que se hayan realizado. Estos seguimientos se públican en la página del IDEP.
Por correo electrónico se envian alertas informativas de las actualizaciones de los instrumentos de Gestión y del mapa de riesgos. 
La consolidación y seguimiento al plan de acción se publica en la página del IDEP http://www.idep.edu.co/?q=content/plan-de-acci%C3%B3n-institucional
</t>
    </r>
    <r>
      <rPr>
        <sz val="11"/>
        <color rgb="FF000000"/>
        <rFont val="Arial"/>
      </rPr>
      <t>OM: Fortalecer el monitoreo y control por parte de la primera línea de defensa en cuanto al cumplimiento y operatividad de los controles.</t>
    </r>
  </si>
  <si>
    <r>
      <rPr>
        <b/>
        <u/>
        <sz val="11"/>
        <color rgb="FF000000"/>
        <rFont val="Arial Narrow"/>
      </rPr>
      <t>Lineamiento 4:</t>
    </r>
    <r>
      <rPr>
        <sz val="11"/>
        <color rgb="FF000000"/>
        <rFont val="Arial narrow"/>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</si>
  <si>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sz val="11"/>
        <color rgb="FF000000"/>
        <rFont val="Arial narrow"/>
      </rPr>
      <t xml:space="preserve">Explicación de cómo la Entidad </t>
    </r>
    <r>
      <rPr>
        <b/>
        <u/>
        <sz val="11"/>
        <color rgb="FF000000"/>
        <rFont val="Arial Narrow"/>
      </rPr>
      <t>evidencia</t>
    </r>
    <r>
      <rPr>
        <b/>
        <sz val="11"/>
        <color rgb="FF000000"/>
        <rFont val="Arial narrow"/>
      </rPr>
      <t xml:space="preserve"> que está dando respuesta al requerimiento
</t>
    </r>
    <r>
      <rPr>
        <sz val="11"/>
        <color rgb="FF000000"/>
        <rFont val="Arial narrow"/>
      </rPr>
      <t>Referencia a Procesos, Manuales/Políticas de Operación/Procedimientos/Instructivos u otros desarrollos que den cuenta de su aplicación</t>
    </r>
  </si>
  <si>
    <r>
      <rPr>
        <b/>
        <sz val="11"/>
        <color rgb="FF000000"/>
        <rFont val="Arial narrow"/>
      </rPr>
      <t xml:space="preserve">Presente 
</t>
    </r>
    <r>
      <rPr>
        <i/>
        <sz val="11"/>
        <color rgb="FF000000"/>
        <rFont val="Arial Narrow"/>
      </rPr>
      <t>(1/2/3)</t>
    </r>
  </si>
  <si>
    <r>
      <rPr>
        <b/>
        <sz val="11"/>
        <color theme="0"/>
        <rFont val="Arial narrow"/>
      </rPr>
      <t xml:space="preserve">Funcionando 
</t>
    </r>
    <r>
      <rPr>
        <i/>
        <sz val="11"/>
        <color theme="0"/>
        <rFont val="Arial Narrow"/>
      </rPr>
      <t>(1/2/3)</t>
    </r>
  </si>
  <si>
    <t>4.1 Evaluación de la Planeación Estratégica del Talento Humano.</t>
  </si>
  <si>
    <t>Dimensión de Talento Humano
Politica Gestion Estrategica del Talento Humano
Dimensión de Control Interno
Lineas de Defensa</t>
  </si>
  <si>
    <t xml:space="preserve">
Plan Estratégico de Talento Humano
Plan Operativo Anual ( POA)
Indicadores de procesos</t>
  </si>
  <si>
    <t xml:space="preserve">En el marco del Comité Institucional de Gestión y Desempeño se aprobó y se informó sobre los resultados de seguimiento de los planes estratégicos de Talento Humano mediante  acta: 02 del 25 de enero de 2021.
</t>
  </si>
  <si>
    <t xml:space="preserve">Se  formuló y actualizó el Plan estratégico de Talento Humano de acuerdo a necesidades y prioridades de la Entidad publicados en la página del IDEP en el siguiente link: http://www.idep.edu.co/?q=reestructuracion-maloca-sig
Los seguimientos y mediciones se realizan a través del POA e indicadores de gestión de cada plan estratégico de Talento Humano, estos se públican trimestralmente en la página del IDEP http://www.idep.edu.co/?q=content/indicadores-de-gesti%C3%B3n 
http://www.idep.edu.co/?q=content/plan-operativo-anual
La Oficina de Planeación consolida la información de los indicadores  de gestión y la Oficina de Control Interno realiza seguimiento.  A corte Junio se evidencia cumplimiento de indicadores.
OM: Se sugiere socializar la Política estratégica de Talento Humano adopatda por el IDEP a todos los servidores de la Entidad teniendo en cuenta que se toma como referencia la politica general del Distrito.
</t>
  </si>
  <si>
    <t>4.2 Evaluación de las actividades relacionadas con el Ingreso del personal.</t>
  </si>
  <si>
    <t>Procedimiento Vinculación de Servidores
Manual de Funciones
Mediante Resolución 09 de 2021
"Por la cual se modifica el Manual Específico de Funciones y de Competencias Laborales de los empleos de la planta de personal del Instituto para la Investigación Educativa y el Desarrollo Pedagógico IDEP” se adoptó el Manual de Funciones y Competencias Laborales actualmente vigente para el IDEP.</t>
  </si>
  <si>
    <t>Mediante Resolución 09 de 2021
"Por la cual se modifica el Manual Específico de Funciones y de Competencias Laborales de los empleos de la planta de personal del Instituto para la Investigación Educativa y el Desarrollo Pedagógico IDEP” se adoptó el Manual de Funciones y Competencias Laborales actualmente vigente para el IDEP.</t>
  </si>
  <si>
    <r>
      <rPr>
        <sz val="11"/>
        <color rgb="FF000000"/>
        <rFont val="Arial"/>
      </rPr>
      <t xml:space="preserve">
Se cuenta con procedimiento "Vinculación de servidores"  y formato FT-GTH-13-26  Lista de documentos para la vinculación de funcionarios.
Se validó Resolución 09 de 8 de febrero de 2021
"Por la cual se modifica el Manual Específico de Funciones y de Competencias Laborales de los empleos de la planta de personal del Instituto para la Investigación Educativa y el Desarrollo Pedagógico IDEP” se adoptó el Manual de Funciones y Competencias Laborales actualmente vigente para el IDEP.
Durante el primer semestre de 2021 se efectuaron 3 nombramientos en la planta de personal dos de ellos en provisionalidad y uno en nombramiento ordinario, a 30 de junio de 2021 la provisión de la planta de personal es del 100%.  El IDEP adoptó la estrategia #TalentoNoPalanca y la política del Teletrabajo promovidas por la Alcaldía Mayor de Bogotá. </t>
    </r>
    <r>
      <rPr>
        <sz val="11"/>
        <color rgb="FF000000"/>
        <rFont val="Arial"/>
      </rPr>
      <t>evidencia?</t>
    </r>
  </si>
  <si>
    <t>4.3 Evaluación de las actividades relacionadas con la permanencia del personal.</t>
  </si>
  <si>
    <t>Procedimiento Vinculación de Servidores
Manual de Funciones
Resolución No. 08 de 2018 "Por la cual se adopta el Sistema Tipo  de Evaluación del Desempeño Laboral, establecido por la Comisión Nacional del Servicio Civil, para los servidores públicos de Carrera   Administrativa y en Periodo de Prueba del Instituto para la Investigación Educativa y el desarrollo Pedagógico - IDEP"</t>
  </si>
  <si>
    <t>Se cuentan con actividades para la evaluación de desempeño más no se informa dentro del Comité</t>
  </si>
  <si>
    <t xml:space="preserve">
Se realizó la evaluación de desempeño laboral 2020-2021 a través del aplicativo SEDEL de la Comisión Nacional del Servicio Civil, y se acordaron compromisos laborales para la vigencia 2021 - 2022 como se evidencia en el soporte documental arrojado por la plataforma SEDEL.
</t>
  </si>
  <si>
    <t>4.4Analizar si se cuenta con políticas claras y comunicadas relacionadas con la responsabilidad de cada servidor sobre el desarrollo y mantenimiento del control interno (1a línea de defensa)</t>
  </si>
  <si>
    <t>Manual de funciones
Política de Administración de Riesgos
Resolución No. 08 de 2018 "Por la cual se adopta el Sistema Tipo  de Evaluación del Desempeño Laboral, establecido por la Comisión Nacional del Servicio Civil, para los servidores públicos de Carrera   Administrativa y en Periodo de Prueba del Instituto para la Investigación Educativa y el desarrollo Pedagógico - IDEP"</t>
  </si>
  <si>
    <r>
      <rPr>
        <sz val="11"/>
        <color rgb="FF000000"/>
        <rFont val="Arial narrow"/>
      </rPr>
      <t>Dentro del marco del Comité Institucional de Gestión y Desempeño se informó sobre el seguimiento a las Políticas de MIPG, las cuales   tienen asignado un responsable para la implementación, mediante acta #2 de 24-02-2020</t>
    </r>
    <r>
      <rPr>
        <sz val="11"/>
        <color rgb="FF000000"/>
        <rFont val="Arial narrow"/>
      </rPr>
      <t xml:space="preserve"> </t>
    </r>
  </si>
  <si>
    <r>
      <rPr>
        <sz val="11"/>
        <color rgb="FF000000"/>
        <rFont val="Arial"/>
      </rPr>
      <t xml:space="preserve">Se cuenta con el manual de funciones para los funcionarios de planta, adicional existen los procesos con sus procedimientos internos y estos con la descripción de las responsabilidades y actividades relacionadas. 
El 12 de febrero de 2021 se informó mediante alerta informativa por correo electronico Institucional a los servidores públicos del IDEP, la actualización del Manual de Funciones y Competencias Laborales, adicional se realizaron inducciones y reinducciones a los nuevos funcionarios y a los servidores del IDEP como se evidencia en el siguiente link </t>
    </r>
    <r>
      <rPr>
        <u/>
        <sz val="11"/>
        <color rgb="FF000000"/>
        <rFont val="Arial"/>
      </rPr>
      <t>http://www.idep.edu.co/?q=talento-humano</t>
    </r>
    <r>
      <rPr>
        <sz val="11"/>
        <color rgb="FF000000"/>
        <rFont val="Arial"/>
      </rPr>
      <t xml:space="preserve">
</t>
    </r>
  </si>
  <si>
    <t>4.5 Evaluación de las actividades relacionadas con el retiro del personal.</t>
  </si>
  <si>
    <t>Procedimiento Desvinculación de Servidores</t>
  </si>
  <si>
    <t>Se cuentan con actividades para la desvinculación de servidores más no se informa dentro del Comité</t>
  </si>
  <si>
    <t>Se cuenta con el procedimiento de Desvinculación de Servidores el cual contiene actividades como requisitos para el paz y salvo y su respectiva desvinculación, adicional se implementó formato FT-GTH-13-56 Encuesta de retiro establecida en el procedimiento de desvinculación de servidores. la cual se encuentra en las carpetas respectivas de los ex funcionarios. 
Durante el periodo evaluado no se presentaron desvinculaciones de servidores públicos en el IDEP.</t>
  </si>
  <si>
    <t>4.6 Evaluar el impacto del Plan Institucional de Capacitación - PIC</t>
  </si>
  <si>
    <t>Plan Institucional de Capacitación 2021</t>
  </si>
  <si>
    <t>En el marco del Comité de Institucional Gestión y Desempeño con acta 02 del 25 de enero de 2021, se aprobó el Plan Institucional de Capacitación 2021 y se evaluaron las actividades realizadas en 2020, las cuales se cumplieron en un 100%, esta información se encuentra publicada en el portal web del IDEP en: http://www.idep.edu.co/?q=talento-humano</t>
  </si>
  <si>
    <t xml:space="preserve">
Se ejecutaron 31 actividades de capacitación, que incluye temas tales como: reinducciones, inducciones, gestión documental, supervisión de contratos, circulos de dialogo, politica de integridad, liderazgo, entre otros, como se evidencia en el siguiente link: http://www.idep.edu.co/?q=talento-humano  
 El Indicador del PlC reporta un avance del 100% de cumplimiento.
OM: Se recomienda verificar la formulación del indicador PIC toda vez que el mismo no mide el impacto del Plan Institucional de Capacitación, por lo cual se sugiere orientar la medición al indice de cumplimiento o indice de cobertura con relación al porcentaje de servdores alcanzados o capacitados frente a los eventos programados.</t>
  </si>
  <si>
    <t>4.7 Evaluación frente a los productos y servicios en los cuales participan los contratistas de apoyo.</t>
  </si>
  <si>
    <t>Procedimiento  PRO-GC-08-01 Supervisión e Interventoría.</t>
  </si>
  <si>
    <t>En el marco del comité de contratación no se ha reportado que se presenten incumplimientos por algún contratista de la Entidad.</t>
  </si>
  <si>
    <t xml:space="preserve">De acuerdo a lo manifestado por el profesional de Talento Humano en la vigencia no se han presentado incumplimientos frente a los productos y servicios de los que  participan contratistas de apoyo. 
Mensualmente se evalúa la calidad de los productos y servicios entregados por los contratistas, mediante el informe de gestión realizado por los mismos a los supervisores de contrato quienes dan el aval a satisfacción o no para el pago respectivo. </t>
  </si>
  <si>
    <r>
      <rPr>
        <b/>
        <u/>
        <sz val="11"/>
        <color rgb="FF000000"/>
        <rFont val="Arial Narrow"/>
      </rPr>
      <t>Lineamiento 5:</t>
    </r>
    <r>
      <rPr>
        <sz val="11"/>
        <color rgb="FF000000"/>
        <rFont val="Arial narrow"/>
      </rPr>
      <t xml:space="preserve"> 
La entidad establece líneas de reporte dentro de la entidad para evaluar el funcionamiento del Sistema de Control Interno.</t>
    </r>
  </si>
  <si>
    <r>
      <rPr>
        <b/>
        <sz val="11"/>
        <color rgb="FF000000"/>
        <rFont val="Arial narrow"/>
      </rPr>
      <t xml:space="preserve">Explicación de cómo la Entidad </t>
    </r>
    <r>
      <rPr>
        <b/>
        <u/>
        <sz val="11"/>
        <color rgb="FF000000"/>
        <rFont val="Arial Narrow"/>
      </rPr>
      <t>evidencia</t>
    </r>
    <r>
      <rPr>
        <b/>
        <sz val="11"/>
        <color rgb="FF000000"/>
        <rFont val="Arial narrow"/>
      </rPr>
      <t xml:space="preserve"> que está dando respuesta al requerimiento
</t>
    </r>
    <r>
      <rPr>
        <sz val="11"/>
        <color rgb="FF000000"/>
        <rFont val="Arial narrow"/>
      </rPr>
      <t>Referencia a Procesos, Manuales/Políticas de Operación/Procedimientos/Instructivos u otros desarrollos que den cuenta de su aplicación</t>
    </r>
  </si>
  <si>
    <r>
      <rPr>
        <b/>
        <sz val="11"/>
        <color rgb="FF000000"/>
        <rFont val="Arial narrow"/>
      </rPr>
      <t xml:space="preserve">Presente 
</t>
    </r>
    <r>
      <rPr>
        <i/>
        <sz val="11"/>
        <color rgb="FF000000"/>
        <rFont val="Arial Narrow"/>
      </rPr>
      <t>(1/2/3)</t>
    </r>
  </si>
  <si>
    <r>
      <rPr>
        <b/>
        <sz val="11"/>
        <color theme="0"/>
        <rFont val="Arial narrow"/>
      </rPr>
      <t xml:space="preserve">Funcionando 
</t>
    </r>
    <r>
      <rPr>
        <i/>
        <sz val="11"/>
        <color theme="0"/>
        <rFont val="Arial Narrow"/>
      </rPr>
      <t>(1/2/3)</t>
    </r>
  </si>
  <si>
    <t>5.1 Acorde con la estructura del Esquema de Líneas de Defensa se han definido estándares de reporte, periodicidad y responsables frente a diferentes temas críticos de la entidad.</t>
  </si>
  <si>
    <t>Dimensión de Informaciòn y Comunicaciòn
Dimensiòn de Control Interno
Líneas de Defensa</t>
  </si>
  <si>
    <t>Politica de Administracion del riesgo
IN-MIC-03-04 Instructivo para la administración del riesgo
MN-MIC-03-01 MANUAL DEL SISTEMA
INTEGRADO DE GESTIÓN
CON REFERENTE MIPG
PRO-MIC-03-04 Autoevaluación de la Gestión</t>
  </si>
  <si>
    <t>En el marco del Comité Institucional de Coordinación y Control Interno, se informan los temas claves a tratar para que la linea estrategica tome decisiones en temas de reporte de ejecución y alertas sobre seguimiento al mapa de riesgos,  seguimiento  plan de mejoramiento, plan anual de auditoria, revisión implementación SARLAFT,  informes de gestión de la OCI, informe del plan Anticorrupción y Atención al Ciudadano, temas tratados mediante soporte acta # 001 de 28 de enero y #002 de 25-05-2021.</t>
  </si>
  <si>
    <t xml:space="preserve">En las actas del comité institucional de gestión y desempeño y del Comité de Coordinación de Control Interno, se documentan los compromisos y el seguimiento al cumplimiento de los mismos, con base en las recomendaciones y decisiones tomadas en esta instancia. </t>
  </si>
  <si>
    <t>En el marco del Comité de Gestión y Desempeño se aprobó la planeación estratégica 2021 y se informó sobre los resultados de seguimiento de los planes estratégicos, planes de acción, plan operativo y proyectos de inversión mediante las siguientes actas:
Nros 1 y 2 del mes de enero
N° 4 del mes de febrero
N° 5 del mes de marzo
N° 7 del mes de abril
N° 8 del mes de abril
N° 9 del mes de Mayo
N° 10 del mes de mayo
N° 11 del mes de junio
\\Apolo\EJECUCION_PLANES\Informe_pormenorizado</t>
  </si>
  <si>
    <t>5.2 La Alta Dirección analiza la información asociada con la generación de reportes financieros.</t>
  </si>
  <si>
    <t xml:space="preserve">
Dimensiòn de Control Interno
Linea de Estrategica</t>
  </si>
  <si>
    <t>PRO-GF-14-12 - PROCEDIMIENTO REVISIÓN A LOS INFORMES DE EJECUCIÓN
FINANCIERA DE LOS RECURSOS ENTREGADOS
EN ADMINISTRACIÓN
PRO-GF-14-01  PROCEDIMIENTO EJECUCION PRESUPUESTAL
PRO-GF-14-11 - PROCEDIMIENTO GESTION CONTABLE
ELABORACIÓN, ACTUALIZACIÓN Y SEGUIMIENTO AL
PRO-DIP-02-07 PROCEDIMIENTOELABORACIÓN, ACTUALIZACIÓN Y SEGUIMIENTO AL PLAN ANUAL DE ADQUISICIONES</t>
  </si>
  <si>
    <t>En el marco del Comité Institucional de Gestión y Desempeño sse analió la información asociada a reportes financiero de inversión, funcionamiento en el marco del predupuesto de la vigencia y de la reserva: ver actas 1,2,3,5,6,7,8,9,10, 11 y 12: \\Apolo\EJECUCION_PLANES\Informe_pormenorizado</t>
  </si>
  <si>
    <r>
      <rPr>
        <sz val="11"/>
        <color rgb="FF000000"/>
        <rFont val="Arial"/>
      </rPr>
      <t xml:space="preserve">La ejecución del PAC  y los estados financieros se informan a la alta Dirección en el marco de los Comités; más no analiza la información financiera, para esto se cuenta con los informes que presentan los responsables de proceso (ejecución presupuestal, estados financieros, entre otros). 
La Oficina de Control Interno realiza seguimiento mediante los planes de mejoramiento y el informe de plan de sostenibilidad contable. 
La ejecución del PAC,  los estados financieros y ejecución presupuestal se publican en la página del IDEP </t>
    </r>
    <r>
      <rPr>
        <u/>
        <sz val="11"/>
        <color rgb="FF000000"/>
        <rFont val="Arial"/>
      </rPr>
      <t>http://www.idep.edu.co/?q=node/37</t>
    </r>
  </si>
  <si>
    <t>5.3 Teniendo en cuenta la información suministrada por la 2a y 3a línea de defensa se toman decisiones a tiempo para garantizar el cumplimiento de las metas y objetivos.</t>
  </si>
  <si>
    <t>Dimensiòn de Control Interno
Lineas de Defensa</t>
  </si>
  <si>
    <t>Politica de Administracion del riesgo
IN-MIC-03-04 Instructivo para la administracion del riesgo</t>
  </si>
  <si>
    <t>En el marco del Comité Institucional de Coordinación y Control Interno, se informan los temas claves a tratar para que la linea estrategica tome decisiones en temas de reporte de ejecución y alertas sobre seguimiento al mapa de riesgos, seguimiento plan de mejoramiento, plan anual de auditoria, revisión implementación SARLAFT, informes de gestión de la OCI, informe del plan Anticorrupción y Atención al Ciudadano, temas tratados mediante soporte acta # 001 de 28 de enero y #002 de 25-05-2021.</t>
  </si>
  <si>
    <t>En el marco del Comité Institucional de Gestión y Desempeño se informan sobre los resultados del seguimientos del plan anual de adquisiciones, cumplimiento de metas del plan de desarrollo, seguimiento a herramientas de planeación, seguimiento a indicadores, consolidación y  seguimiento al mapa de riesgos, consolidación de  planes de mejoramiento, revisión lideres de politicas MIPG,  formulación y seguimiento a proyectos de inversión mediante las siguientes actas 
Nros 1 y 2 del mes de enero
N° 4 del mes de febrero
N° 5 del mes de marzo
N° 7 del mes de abril
N° 8 del mes de abril
N° 9 del mes de Mayo
N° 10 del mes de mayo
N° 11 del mes de junio
\\Apolo\EJECUCION_PLANES\Informe_pormenorizado</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</si>
  <si>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</si>
  <si>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</si>
  <si>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r>
      <rPr>
        <sz val="11"/>
        <color rgb="FF000000"/>
        <rFont val="Arial"/>
      </rPr>
      <t xml:space="preserve">Mediante acta N° 2 del 25 de enero de 2021 del Comité Institucional de Gestión y Desempeño, se aprobó el Plan Estrategico de Desarrollo Institucional en el cual se busca proyectar escenarios de futuro apropiados para fortalecer en el IDEP su sentido, su estructura administrativa, su organización, así como las diversas formas de vinculación con el sector educativo de Bogotá.
</t>
    </r>
    <r>
      <rPr>
        <u/>
        <sz val="11"/>
        <color rgb="FF000000"/>
        <rFont val="Arial"/>
      </rPr>
      <t>http://www.idep.edu.co/?q=content/plan-estrat%C3%A9gico-de-desarrollo-institucional</t>
    </r>
  </si>
  <si>
    <t xml:space="preserve">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Adicionalmente se realizó la identificación de riesgos LA_FT para incluir en el mapa de riesgos de la entidad.
\\Apolo\EJECUCION_PLANES\Informe_pormenorizado.
Se encuentra en ejecución la auditoría interna al proceso de Recursos físicos con base en riesgos, resultados que se socializarán con el proceso y en el Comité de Coordinación de Control interno con el objetivo de fortalecer los procesos institucionales.
OM: Dentro de la planificación de cambios se  sugiere hacer la verificacion y articulacion de los procedimientos, formatos, normograma, mapa de riesgos, e instrumentos de gestión que apliquen, así como la pertinencia de incluir los riesgos de fraude conforme a las recomendaciones del FURAG.
</t>
  </si>
  <si>
    <t>5.5 La entidad aprueba y hace seguimiento al Plan Anual de Auditoría presentado y ejecutado por parte de la Oficina de Control Interno.</t>
  </si>
  <si>
    <t>Dimension Control Interno
Linea Estrategica</t>
  </si>
  <si>
    <t>PRO-EC-16-01 Auditoria Basada en Riesgos</t>
  </si>
  <si>
    <t>En el marco del Comité Institucional de Coordinación y Control Interno, se informan los temas claves a tratar para que la linea estrategica tome decisiones en temas de reporte de ejecución y alertas sobre seguimiento al mapa de riesgos, seguimiento plan de mejoramiento, aprobación y seguimiento plan anual de auditoria, revisión implementación SARLAFT, informes de gestión de la OCI, informe del plan Anticorrupción y Atención al Ciudadano, temas tratados mediante soporte acta # 001 de 28 de enero y #002 de 25-05-2021.</t>
  </si>
  <si>
    <t xml:space="preserve">El  Plan Anual de Auditoría se viene ejecutando conforme lo programado y se encuentra publicada en la página del IDEP. http://www.idep.edu.co/?q=content/auditor%C3%ADas-internas
Se encuentra en ejecución la auditoría interna al proceso de Recursos físicos con base en riesgos, resultados que se socializarán con el proceso y en el Comité de Coordinación de Control interno con el objetivo de  realizar planes de mejoramiento que fortalezcan los procesos institucionales.
</t>
  </si>
  <si>
    <t>5.6 La entidad analiza los informes presentados por la Oficina de Control Interno y evalúa su impacto en relación con la mejora institucional.</t>
  </si>
  <si>
    <t>PRO-MIC-03-03  PLANES DE MEJORAMIENTO, ACCIONES CORRECTIVAS,
PREVENTIVAS Y DE MEJORA
PRO-EC-16-01 Auditoria Basada en Riesgos</t>
  </si>
  <si>
    <t>Con base en el resultado de la auditoria interna que se esta ejecutando para el proceso de Gestión de recuros fisicos se pretende socializar los resultados con los lideres de los procesos y  ante el Comité para que se realicen planes de mejoramiento con el objetivo de fortalecer y mejorar el desempeño de la Entidad.</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</si>
  <si>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</si>
  <si>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</si>
  <si>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rPr>
      <t xml:space="preserve">Lineamiento 6: 
</t>
    </r>
    <r>
      <rPr>
        <b/>
        <sz val="11"/>
        <color theme="0"/>
        <rFont val="Arial narrow"/>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</si>
  <si>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</si>
  <si>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</si>
  <si>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</si>
  <si>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</si>
  <si>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</si>
  <si>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PRO-DIP-02-03 Programación Presupuestal
PRO-DIP-02-10 Planeación Estratégica
PRO-DIP-02-07 Elaboración, actualización y Seguimiento al Plan Anual de Adquisiciones
PRO-DIP-02-11 Planeación Operativa
PRO-DIP-02-12 Proyectos de inversión
PL-DIP-02-01 Plan Estratégico de Desarrollo Institucional
PL-DIP-02-03  Plan de acción institucional</t>
  </si>
  <si>
    <r>
      <rPr>
        <sz val="11"/>
        <color theme="1"/>
        <rFont val="Arial"/>
      </rPr>
      <t>Mediante acta N° 2 del 25 de enero de 2021 del Comité Institucional de Gestión y Desempeño, se aprobó el Plan Estratégico de Desarrollo Institucional Institucional en el cual se busca proyectar escenarios de futuro apropiados para fortalecer en el IDEP su sentido, su estructura administrativa, su organización, así como las diversas formas de vinculación con el sector educativo de Bogotá.</t>
    </r>
    <r>
      <rPr>
        <u/>
        <sz val="11"/>
        <color rgb="FF1155CC"/>
        <rFont val="Arial"/>
      </rPr>
      <t xml:space="preserve">
</t>
    </r>
  </si>
  <si>
    <r>
      <rPr>
        <sz val="11"/>
        <rFont val="Arial"/>
      </rPr>
      <t>Se aprobó el Plan Estratégico de Desarrollo Institucional - PEDI con base en el nuevo plan de Desarrollo del Distrito "Un nuevo contrato social y ambiental para el siglo XXI";  se actualizó el plan de acción Institucional y el plan operativo. La aprobación y seguimientos  de estos planes fueron mediantes las siguientes  actas: Nros 1 y 2 del mes de enero
N° 4 del mes de febrero
N° 5 del mes de marzo
N° 7 del mes de abril
N° 8 del mes de abril
N° 9 del mes de Mayo
N° 10 del mes de mayo
N° 11 del mes de junio
El plan está articulado con el plan de acción del Cuatrienio y el Plan de Adquisicines de la vigencia publicado en el siguiente li</t>
    </r>
    <r>
      <rPr>
        <sz val="11"/>
        <color rgb="FF000000"/>
        <rFont val="Arial"/>
      </rPr>
      <t>nk</t>
    </r>
    <r>
      <rPr>
        <u/>
        <sz val="11"/>
        <color rgb="FF1155CC"/>
        <rFont val="Arial"/>
      </rPr>
      <t>http://www.idep.edu.co/?q=content/plan-estrat%C3%A9gico-de-desarrollo-institucional</t>
    </r>
    <r>
      <rPr>
        <sz val="11"/>
        <rFont val="Arial"/>
      </rPr>
      <t xml:space="preserve">
De igual manera en el desarrollo e la meta 7 se articula el plan de acción que integra los 12 planes del Decreto 612 de 2018 y a su ve z el plan de adecuación y sostenibilidad SIG-MIPG
http://www.idep.edu.co/?q=content/fortalecimiento-de-la-gesti%C3%B3n-institucional
http://www.idep.edu.co/?q=modelo-integrado-de-planeacion-y-gestion-mipg
institucional
</t>
    </r>
  </si>
  <si>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</si>
  <si>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</si>
  <si>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 xml:space="preserve">
Procedimiento DIP 02-10 Planeación Estrategica
Plan de desarrollo del Distrito " Bogotá mejor para todos"
Plan estrategico de Desarrollo Institucional
Plan de acción Institucional 2020
Plan operativo anual - OPA
SEGPLAN
 PMR</t>
  </si>
  <si>
    <t>En el marco del Comité de Gestión y Desempeño se informó y se aprobó  el Plan estratégico de Desarrollo Institucional y la planeación de las herramientas que permiten evidenciar el avance de cada uno de los procesos y el avance del Modelo Integrado de planeación y Gestión
Nros 1 y 2 del mes de enero
N° 4 del mes de febrero
N° 5 del mes de marzo
N° 7 del mes de abril
N° 8 del mes de abril
N° 9 del mes de Mayo
N° 10 del mes de mayo
N° 11 del mes de junio
\\Apolo\EJECUCION_PLANES\Informe_pormenorizado</t>
  </si>
  <si>
    <r>
      <rPr>
        <sz val="11"/>
        <color theme="1"/>
        <rFont val="Arial"/>
      </rPr>
      <t xml:space="preserve"> Anualmente se formulan las metas, recursos y responsables para el cumplimiento de los objetivos, mediante los diferentes planes estratégicos  los cuales cuentan con indicadores de gestión y se publican en la página del IDEP  </t>
    </r>
    <r>
      <rPr>
        <u/>
        <sz val="11"/>
        <color rgb="FF1155CC"/>
        <rFont val="Arial"/>
      </rPr>
      <t>http://www.idep.edu.co/?q=content/maloca-aulasig.</t>
    </r>
    <r>
      <rPr>
        <sz val="11"/>
        <color theme="1"/>
        <rFont val="Arial"/>
      </rPr>
      <t xml:space="preserve"> 
</t>
    </r>
    <r>
      <rPr>
        <sz val="11"/>
        <color rgb="FFFF0000"/>
        <rFont val="Arial narrow"/>
      </rPr>
      <t xml:space="preserve">
</t>
    </r>
    <r>
      <rPr>
        <sz val="11"/>
        <color theme="1"/>
        <rFont val="Arial narrow"/>
      </rPr>
      <t xml:space="preserve">
</t>
    </r>
  </si>
  <si>
    <t>En el Comité Institucional de Gestión y desempeño se realiza el seguimiento a las herramientas de gestión de planeación como: Plan Operativo Anual, indicadores de gestion, plan de acción, proyecto de inversión, plan de adquisiones, plan anticorrupción y de atención al cudadano, Plan de sostenibilidad del SIG-MIPG, como reposa en las actas de reunión del:  
Nros 1 y 2 del mes de enero
N° 4 del mes de febrero
N° 5 del mes de marzo
N° 7 del mes de abril
N° 8 del mes de abril
N° 9 del mes de Mayo
N° 10 del mes de mayo
N° 11 del mes de junio
\\Apolo\EJECUCION_PLANES\Informe_pormenorizado</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</si>
  <si>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</si>
  <si>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</si>
  <si>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En el marco del Comité Institucional de Gestión y Desempeño se aprueban e informan los resultados de los seguimientos a los planes estratégicos y  los planes operativos y proyectos mediante
Nros 1 y 2 del mes de enero
N° 4 del mes de febrero
N° 5 del mes de marzo
N° 7 del mes de abril
N° 8 del mes de abril
N° 9 del mes de Mayo
N° 10 del mes de mayo
N° 11 del mes de junio
\\Apolo\EJECUCION_PLANES\Informe_pormenorizado</t>
  </si>
  <si>
    <t>Se realizó seguimiento a los diferentes planes estratégicos y  planes de acción y estos se encuentran publicados en la página del IDEP http://www.idep.edu.co/?q=content/maloca-aulasig</t>
  </si>
  <si>
    <t>En el marco del Comité Institucional de Coordinación y Control Interno se informan sobre los resultados de los seguimientos del plan anual de Auditoria,  seguimiento mapa de riesgos,  avances plan de mejoramiento, visita de la contraloria, informe del plan Anticorrupción y Atención al Ciudadano mediante las siguientes actas: Acta #01 de 30-01-2020, acta # 24-02-2020 y acta #03 de 11 -06-2020 y  acta 017 de 26-11-2020 donde se informaron los resultados de las auditorias internas e informes de seguimiento.</t>
  </si>
  <si>
    <r>
      <rPr>
        <b/>
        <u/>
        <sz val="11"/>
        <color theme="1"/>
        <rFont val="Arial narrow"/>
      </rPr>
      <t xml:space="preserve">Lineamiento 7: 
</t>
    </r>
    <r>
      <rPr>
        <b/>
        <sz val="11"/>
        <color theme="1"/>
        <rFont val="Arial narrow"/>
      </rPr>
      <t xml:space="preserve">Identificación y análisis de riesgos (Analiza factores internos y externos; Implica a los niveles apropiados de la dirección; Determina cómo responder a los riesgos; Determina la importancia de los riesgos). 
</t>
    </r>
  </si>
  <si>
    <r>
      <rPr>
        <b/>
        <sz val="11"/>
        <color theme="1"/>
        <rFont val="Arial narrow"/>
      </rPr>
      <t xml:space="preserve">Explicación de cómo la Entidad </t>
    </r>
    <r>
      <rPr>
        <b/>
        <u/>
        <sz val="11"/>
        <color theme="1"/>
        <rFont val="Arial narrow"/>
      </rPr>
      <t xml:space="preserve">evidencia </t>
    </r>
    <r>
      <rPr>
        <b/>
        <sz val="11"/>
        <color theme="1"/>
        <rFont val="Arial narrow"/>
      </rPr>
      <t xml:space="preserve">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</si>
  <si>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</si>
  <si>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0"/>
        <rFont val="Arial narrow"/>
      </rPr>
      <t xml:space="preserve">Funcionando
</t>
    </r>
    <r>
      <rPr>
        <i/>
        <sz val="11"/>
        <color theme="0"/>
        <rFont val="Arial Narrow"/>
      </rPr>
      <t>(1/2/3)</t>
    </r>
  </si>
  <si>
    <t>7.1 Teniendo en cuenta la estructura de la política de Administración del Riesgo, su alcance define lineamientos para toda la entidad, incluyendo regionales, áreas tercerizadas u otras instancias que afectan la prestación del servicio.</t>
  </si>
  <si>
    <t>Politica de Administración del Riesgo
IN-MIC-03-04 Instructivo para la administración del riesgo</t>
  </si>
  <si>
    <t xml:space="preserve">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Adicionalmente se realizó la identificación de riesgos LA_FT para incluir en el mapa de riesgos de la entidad.
\\Apolo\EJECUCION_PLANES\Informe_pormenorizado.
</t>
  </si>
  <si>
    <t>7.2 La Oficina de Planeación, Gerencia de Riesgos (donde existan), como 2a línea de defensa, consolidan información clave frente a la gestión del riesgo.</t>
  </si>
  <si>
    <t>Dimension Control Interno 
Lineas de Defensa</t>
  </si>
  <si>
    <t>En el marco del Comité Institucional de Gestión y Desempeño se informan los resultados del seguimiento al mapa de riesgos y la materialización del mismo, si aplica, mediante acta # 9 del mes de mayo.
\\Apolo\EJECUCION_PLANES\Informe_pormenorizado</t>
  </si>
  <si>
    <r>
      <rPr>
        <sz val="11"/>
        <color rgb="FF000000"/>
        <rFont val="Arial"/>
      </rPr>
      <t xml:space="preserve">
Se evidencia que se realizaron reuniones con los líderse de los procesos previo al diligenciamiento del seguimiento de riesgos cuatrimestral y posterior al seguimiento
Calendario de reuniones riesgos
\\Apolo\EJECUCION_PLANES\Informe_pormenorizado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Adicionalmente se realizó la identificación de riesgos LA_FT para incluir en el mapa de riesgos de la entidad.
\\Apolo\EJECUCION_PLANES\Informe_pormenorizado.
La oficina de Control Interno realiza seguimiento a la efectividad de los controles establecidos en el mapa de riesgos y al cumplimiento y efectividad de las acciones de mejora suscritas en los planes de mejoramiento. 
Los seguimientos al mapa de riesgos se publican en la página del IDEP http://www.idep.edu.co/?q=content/mapa-de-riesgos-por-proceso
</t>
    </r>
    <r>
      <rPr>
        <sz val="11"/>
        <color rgb="FF000000"/>
        <rFont val="Arial"/>
      </rPr>
      <t>OM.  Generar lineamientos desde la OAP a los lideres de proceso en la identificación de nuevos riesgos que puedan afectar el cumplimiento de los objetivos y metas institucionales, conforme a los nuevos lineamientos establecidos en la Guia para la Administración del Riesgo del DAFP</t>
    </r>
  </si>
  <si>
    <t>En el marco del Comité Institucional de Coordinación y Control Interno se informan sobre los resultados de los seguimientos del mapa de riesgos y la materialización del mismo, en caso que aplique mediante acta #02 de 25-05-2021</t>
  </si>
  <si>
    <t>7.3 A partir de la información consolidada y reportada por la 2a línea de defensa (7.2), la Alta Dirección analiza sus resultados y en especial considera si se han presentado materializaciones de riesgo.</t>
  </si>
  <si>
    <t>En el marco del Comité Institucional de Gestión y Desempeño se informan los resultados del seguimiento al mapa de riesgos y la materialización del mismo,si aplica, mediante acta No. 9 del mes de mayo.</t>
  </si>
  <si>
    <r>
      <rPr>
        <sz val="11"/>
        <color theme="1"/>
        <rFont val="Arial"/>
      </rPr>
      <t xml:space="preserve">
Se evidencia que se realizaron reuniones con los líderes de los procesos previo al diligenciamiento del seguimiento de riesgos cuatrimestral y posterior al seguimiento
Calendario de reuniones riesgos
\\Apolo\EJECUCION_PLANES\Informe_pormenorizado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Adicionalmente se realizó la identificación de riesgos LA_FT para incluir en el mapa de riesgos de la entidad.
\\Apolo\EJECUCION_PLANES\Informe_pormenorizado.
La oficina de Control Interno realiza seguimiento a la efectividad de los controles establecidos en el mapa de riesgos y al cumplimiento y efectividad de las acciones de mejora suscritas en los planes de mejoramiento. 
Los seguimientos al mapa de riesgos se publican en la página del IDEP http://www.idep.edu.co/?q=content/mapa-de-riesgos-por-proceso
</t>
    </r>
    <r>
      <rPr>
        <sz val="11"/>
        <color rgb="FFFF0000"/>
        <rFont val="Arial"/>
      </rPr>
      <t xml:space="preserve">OM.  Generar lineamientos desde la OAP a los lideres de proceso en la identificación de nuevos riesgos que puedan afectar el cumplimiento de los objetivos y metas institucionales. </t>
    </r>
    <r>
      <rPr>
        <sz val="11"/>
        <color theme="1"/>
        <rFont val="Arial"/>
      </rPr>
      <t xml:space="preserve">  </t>
    </r>
  </si>
  <si>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</si>
  <si>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</si>
  <si>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En el marco del Comité Institucional de Gestión y Desempeño se informan los resultados del seguimiento al mapa de riesgos y la materialización del mismo, si aplica y  el plan de acción a seguir mediante acta # 9 del mes de mayo
\\Apolo\EJECUCION_PLANES\Informe_pormenorizado</t>
  </si>
  <si>
    <r>
      <rPr>
        <sz val="11"/>
        <color theme="1"/>
        <rFont val="Arial"/>
      </rPr>
      <t xml:space="preserve">
Se evidencia que se realizaron reuniones con los líderse de los procesos previo al diligenciamiento del seguimiento de riesgos cuatrimestral y posterior al seguimiento
Calendario de reuniones riesgos
\\Apolo\EJECUCION_PLANES\Informe_pormenorizado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Adicionalmente se realizó la identificación de riesgos LA_FT para incluir en el mapa de riesgos de la entidad.
\\Apolo\EJECUCION_PLANES\Informe_pormenorizado.
La oficina de Control Interno realiza seguimiento a la efectividad de los controles establecidos en el mapa de riesgos y al cumplimiento y efectividad de las acciones de mejora suscritas en los planes de mejoramiento. 
Los seguimientos al mapa de riesgos se publican en la página del IDEP </t>
    </r>
    <r>
      <rPr>
        <u/>
        <sz val="11"/>
        <color rgb="FF1155CC"/>
        <rFont val="Arial"/>
      </rPr>
      <t>http://www.idep.edu.co/?q=content/mapa-de-riesgos-por-proceso</t>
    </r>
    <r>
      <rPr>
        <sz val="11"/>
        <color theme="1"/>
        <rFont val="Arial"/>
      </rPr>
      <t xml:space="preserve">
</t>
    </r>
  </si>
  <si>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</si>
  <si>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</si>
  <si>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En el marco del Comité Institucional de Gestión y Desempeño se informan los resultados del seguimiento al mapa de riesgos y la materialización del mismo, si aplica y  el plan de acción a seguir mediante acta # 9 del mes de mayo de 2021
\\Apolo\EJECUCION_PLANES\Informe_pormenorizado</t>
  </si>
  <si>
    <t xml:space="preserve">Se evidencia que la Oficina de Planeación  consolida el seguimiento al mapa de riesgos de acuerdo con la información que reporta cada uno de los líderes de
proceso;  para los riesgos materializados asesora en la formulación de los controles y planes de mejoramiento.   
La información reportada por los lideres de procesos la consolidan y la reportan trimestralmente con sus acciones respectivas.
La oficina de Control Interno realiza seguimiento a lo reportado al mapa de riesgos, y a planes de mejoramiento. 
Los seguimientos y actualizaciones al mapa de riesgos se publican en la página del IDEP http://www.idep.edu.co/?q=content/mapa-de-riesgos-por-proceso
OM:Se sugiere socializar con los servidores públicos los controles y las acciones respectivas para fortalecer la apropiacion del mapa de riesgos y su implementación entre los lideres de los procesos. </t>
  </si>
  <si>
    <r>
      <rPr>
        <b/>
        <u/>
        <sz val="11"/>
        <color theme="1"/>
        <rFont val="Arial narrow"/>
      </rPr>
      <t xml:space="preserve">Lineamiento 8: 
</t>
    </r>
    <r>
      <rPr>
        <b/>
        <sz val="11"/>
        <color theme="1"/>
        <rFont val="Arial narrow"/>
      </rPr>
      <t xml:space="preserve">Evaluación del riesgo de fraude o corrupción. 
Cumplimiento artículo 73 de la Ley 1474 de 2011, relacionado con la prevención de los riesgos de corrupción.
</t>
    </r>
  </si>
  <si>
    <r>
      <rPr>
        <b/>
        <sz val="11"/>
        <color theme="1"/>
        <rFont val="Arial narrow"/>
      </rPr>
      <t xml:space="preserve">Explicación de cómo la Entidad </t>
    </r>
    <r>
      <rPr>
        <b/>
        <u/>
        <sz val="11"/>
        <color theme="1"/>
        <rFont val="Arial narrow"/>
      </rPr>
      <t xml:space="preserve">evidencia </t>
    </r>
    <r>
      <rPr>
        <b/>
        <sz val="11"/>
        <color theme="1"/>
        <rFont val="Arial narrow"/>
      </rPr>
      <t xml:space="preserve">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</si>
  <si>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</si>
  <si>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0"/>
        <rFont val="Arial narrow"/>
      </rPr>
      <t xml:space="preserve">Funcionando
</t>
    </r>
    <r>
      <rPr>
        <i/>
        <sz val="11"/>
        <color theme="0"/>
        <rFont val="Arial Narrow"/>
      </rPr>
      <t>(1/2/3)</t>
    </r>
  </si>
  <si>
    <t>8.1 La Alta Dirección acorde con el análisis del entorno interno y externo, define los procesos, programas o proyectos (según aplique), susceptibles de posibles actos de corrupción.</t>
  </si>
  <si>
    <r>
      <rPr>
        <sz val="11"/>
        <color rgb="FF000000"/>
        <rFont val="Arial"/>
      </rPr>
      <t xml:space="preserve">La OAP realizó reunión con los líderes de los procesos con el fin de revisar los controles de cada uno de los riesgos y a su vez el resultado del monitoreo realizado por la tercera línea de defensa a fin de ajustar observaciones en seguimientos próximos
\\Apolo\EJECUCION_PLANES\Informe_pormenorizado
El mapa de riesgos y sus actualizaciones o seguimientos se publican en la página del IDEP http://www.idep.edu.co/?q=content/mapa-de-riesgos-por-proceso
</t>
    </r>
    <r>
      <rPr>
        <sz val="11"/>
        <color rgb="FF000000"/>
        <rFont val="Arial"/>
      </rPr>
      <t xml:space="preserve">
OM: Se sugiere revisar con base en el contexto interno y externo de la Entidad   los posibles riesgos de fraude a los que pueda estar expuesta</t>
    </r>
    <r>
      <rPr>
        <sz val="11"/>
        <color rgb="FF000000"/>
        <rFont val="Arial"/>
      </rPr>
      <t>.</t>
    </r>
  </si>
  <si>
    <t>Se realizó reunión con los líderes de los procesos con el fin de revisar los controles de cada uno de los riesgos y a su vez el resultado del monitoreo realizado por la tercera línea de defensa a fin de ajustar observaciones en seguimientos próximos
\\Apolo\EJECUCION_PLANES\Informe_pormenorizado</t>
  </si>
  <si>
    <t>8.2 La Alta Dirección monitorea los riesgos de corrupción con la periodicidad establecida en la Política de Administración del Riesgo.</t>
  </si>
  <si>
    <t>Dimension de Control Interno
Linea Estrategica</t>
  </si>
  <si>
    <r>
      <rPr>
        <sz val="11"/>
        <color theme="1"/>
        <rFont val="Arial"/>
      </rPr>
      <t xml:space="preserve">
La oficina de Control Interno realiza seguimiento al mapa de riesgos y a los planes de mejoramiento. 
No hay materialización de riesgos reportada por ningun lider o resposnable de proceso.
No se reporta materialización de riesgos de corrupcion como se evidencia en el informe de seguimiento de la gestion del riesgo por la OCI publicado en el siguiente link: </t>
    </r>
    <r>
      <rPr>
        <u/>
        <sz val="11"/>
        <color rgb="FF1155CC"/>
        <rFont val="Arial"/>
      </rPr>
      <t xml:space="preserve">http://www.idep.edu.co/?q=node/32
</t>
    </r>
    <r>
      <rPr>
        <sz val="11"/>
        <color theme="1"/>
        <rFont val="Arial"/>
      </rPr>
      <t xml:space="preserve">Los seguimientos y actualizaciones al mapa de riesgos se publican en la página del IDEP </t>
    </r>
    <r>
      <rPr>
        <u/>
        <sz val="11"/>
        <color rgb="FF1155CC"/>
        <rFont val="Arial"/>
      </rPr>
      <t>http://www.idep.edu.co/?q=content/mapa-de-riesgos-por-proceso#overlay-context=</t>
    </r>
  </si>
  <si>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</si>
  <si>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</si>
  <si>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En el marco del Comité Institucional de Gestión y Desempeño se informan los resultado del seguimiento al mapa de riesgos de gestión y de corruocion y sobre el informe del Plan Anticorrupción y Atención al Ciudadano mediante acta # 9 y 10 del mes de mayo.
\\Apolo\EJECUCION_PLANES\Informe_pormenorizado</t>
  </si>
  <si>
    <t xml:space="preserve">La entidad cuenta con mapa de operación por procesos, procedimientos,  se cuenta con el manual de funciones donde esta desagregado los niveles de responsabilidad por actividad;  sin embargo no son enfocados en reducir el riesgo de acciones fraudulentas. </t>
  </si>
  <si>
    <t>En el marco del Comité Institucional de Coordinación y Control Interno se informan sobre los resultados de los seguimientos del mapa de riesgos y la materialización del mismo, en caso que aplique y los resultados de seguimiento informe Plan Anticurrupción y Atención al Ciudadano mediante acta #02 de 25-05-2021</t>
  </si>
  <si>
    <t>8.4 La Alta Dirección evalúa fallas en los controles (diseño y ejecución) para definir cursos de acción apropiados para su mejora.</t>
  </si>
  <si>
    <r>
      <rPr>
        <sz val="11"/>
        <color theme="1"/>
        <rFont val="Arial"/>
      </rPr>
      <t xml:space="preserve">En el marco del Comité Institucional de Gestión y Desempeño se informan los resultados del seguimiento al mapa de riesgos y la materialización de estos, cuando aplique  y sus respectivas </t>
    </r>
    <r>
      <rPr>
        <sz val="11"/>
        <color theme="1"/>
        <rFont val="Arial narrow"/>
      </rPr>
      <t>acciones mediante acta # 9 de mayo de 2021</t>
    </r>
  </si>
  <si>
    <r>
      <rPr>
        <sz val="11"/>
        <color rgb="FF000000"/>
        <rFont val="Arial"/>
      </rPr>
      <t xml:space="preserve">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Se realizó la identificación de riesgos LA_FT para incluir en el mapa de riesgos de la entidad. \\Apolo\EJECUCION_PLANES\Informe_pormenorizado. 
La oficina de Control Interno realiza seguimiento a la efectividad de los controles establecidos en el mapa de riesgos y al cumplimiento y efectividad de las acciones de mejora suscritas en los planes de mejoramiento. 
Los seguimientos al mapa de riesgos se publican en la página del IDEP </t>
    </r>
    <r>
      <rPr>
        <u/>
        <sz val="11"/>
        <color rgb="FF1155CC"/>
        <rFont val="Arial"/>
      </rPr>
      <t>http://www.idep.edu.co/?q=content/mapa-de-riesgos-por-proceso</t>
    </r>
  </si>
  <si>
    <r>
      <rPr>
        <b/>
        <u/>
        <sz val="11"/>
        <color theme="0"/>
        <rFont val="Arial narrow"/>
      </rPr>
      <t xml:space="preserve">
Lineamiento 9:</t>
    </r>
    <r>
      <rPr>
        <b/>
        <sz val="11"/>
        <color theme="0"/>
        <rFont val="Arial narrow"/>
      </rPr>
      <t xml:space="preserve"> </t>
    </r>
    <r>
      <rPr>
        <sz val="11"/>
        <color theme="0"/>
        <rFont val="Arial narrow"/>
      </rPr>
      <t xml:space="preserve">Identificación y análisis de cambios significativos </t>
    </r>
  </si>
  <si>
    <r>
      <rPr>
        <b/>
        <sz val="11"/>
        <color theme="0"/>
        <rFont val="Arial narrow"/>
      </rPr>
      <t xml:space="preserve">Explicación de cómo la Entidad </t>
    </r>
    <r>
      <rPr>
        <b/>
        <u/>
        <sz val="11"/>
        <color theme="0"/>
        <rFont val="Arial narrow"/>
      </rPr>
      <t xml:space="preserve">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</si>
  <si>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</si>
  <si>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</si>
  <si>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</si>
  <si>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</si>
  <si>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IN-MIC-03-04 Instructivo para la administración del riesgo
Politica de Administración del riesgo</t>
  </si>
  <si>
    <t>En el marco del Comité Institucional de Gestión y Desempeño se informan los resultados del seguimiento al mapa de riesgos y la materialización de estos, cuando aplique  y sus respectivas acciones mediante acta # 9 de mayo de 2021</t>
  </si>
  <si>
    <r>
      <rPr>
        <sz val="11"/>
        <rFont val="Arial"/>
      </rPr>
      <t xml:space="preserve">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Se realizó la identificación de riesgos LA_FT para incluir en el mapa de riesgos de la entidad. \\Apolo\EJECUCION_PLANES\Informe_pormenorizado. 
La oficina de Control Interno realiza seguimiento a la efectividad de los controles establecidos en el mapa de riesgos y al cumplimiento y efectividad de las acciones de mejora suscritas en los planes de mejoramiento. 
Los seguimientos al mapa de riesgos se publican en la página del IDEP </t>
    </r>
    <r>
      <rPr>
        <u/>
        <sz val="11"/>
        <color rgb="FF1155CC"/>
        <rFont val="Arial"/>
      </rPr>
      <t>http://www.idep.edu.co/?q=content/mapa-de-riesgos-por-proceso</t>
    </r>
  </si>
  <si>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</si>
  <si>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</si>
  <si>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N/A</t>
  </si>
  <si>
    <t>9.3 La Alta Dirección monitorea los riesgos aceptados revisando que sus condiciones no hayan cambiado y definir su pertinencia para sostenerlos o ajustarlos.</t>
  </si>
  <si>
    <t xml:space="preserve">Politica de Administración del RiesgIN-MIC-03-04 Instructivo para la administración del riesgo
</t>
  </si>
  <si>
    <t>En el marco del Comité Institucional de Gestión y Desempeño se informan los resultados del seguimiento al mapa de riesgos y la materialización de estos, cuando aplique  y sus respectivas acciones mediante acta # 9 del mes de mayo de 2021</t>
  </si>
  <si>
    <t>Se evidencia que la Oficina de Planeación  consolida el seguimiento al mapa de riesgos de acuerdo con la información que reporta cada uno de los líderes de proceso;  para los riesgos materializados  asesora en la formulación de los controles y planes de mejoramiento.  
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La Oficina de Control Interno realiza seguimiento a lo reportado al mapa de riesgos, y a planes de mejoramiento. 
Los seguimientos y actualizaciones al mapa de riesgos se publican en la página del IDEP http://www.idep.edu.co/?q=content/mapa-de-riesgos-por-proceso</t>
  </si>
  <si>
    <t>9.4 La Alta Dirección evalúa fallas en los controles (diseño y ejecución) para definir cursos de acción apropiados para su mejora, basados en los informes de la segunda y tercera linea de defensa.</t>
  </si>
  <si>
    <t xml:space="preserve">Se evidencia que la Oficina de Planeación  consolida el seguimiento al mapa de riesgos de acuerdo con la información que reporta cada uno de los líderes de proceso;  para los riesgos materializados  asesora en la formulación de los controles y planes de mejoramiento.  
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La Oficina de Control Interno realiza seguimiento a lo reportado al mapa de riesgos, y a planes de mejoramiento. 
Los seguimientos y actualizaciones al mapa de riesgos se publican en la página del IDEP http://www.idep.edu.co/?q=content/mapa-de-riesgos-por-proceso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 </t>
  </si>
  <si>
    <t>9.5 La entidad analiza el impacto sobre el control interno por cambios en los diferentes niveles organizacionales.</t>
  </si>
  <si>
    <t>Dimension de Direccionamiento Estrategico y Planeacion
Politica de Planeacion Institucional
Dimension de Control Interno
Linea Estrategica</t>
  </si>
  <si>
    <t>Los lideres de proceso realizan la revisión del mapa de riesgos, en donde se evalua el impacto y la probabilidades de los riesgos identificados y se establecen los controles, esta revisión para el periodo evaluado se realizó con el acompañamiento de la OAP, mediante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</si>
  <si>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</si>
  <si>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</si>
  <si>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rPr>
      <t xml:space="preserve">
Lineamiento 10: 
</t>
    </r>
    <r>
      <rPr>
        <b/>
        <sz val="11"/>
        <color theme="0"/>
        <rFont val="Arial narrow"/>
      </rPr>
      <t>Diseño y desarrollo de actividades de control (Integra el desarrollo de controles con la evaluación de riesgos; tiene en cuenta a qué nivel se aplican las actividades; facilita la segregación de funciones).</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</si>
  <si>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</si>
  <si>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</si>
  <si>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</si>
  <si>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</si>
  <si>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Politica de Administración del Riesgo
IN-MIC-03-04 Instructivo para la administración del riesgo
MN-MIC-03-01 MANUAL DEL SISTEMA
INTEGRADO DE GESTIÓN
CON REFERENTE MIPG</t>
  </si>
  <si>
    <r>
      <rPr>
        <sz val="11"/>
        <color rgb="FF000000"/>
        <rFont val="Arial"/>
      </rPr>
      <t xml:space="preserve">Se cuenta con el manual de funciones para los funcionarios de planta, en el año 2021 se actualizo la resolución 09 de 8 de febrero de 2021"Por la cual se modifica el Manual Específico de Funciones y de Competencias Laborales de los empleos de la planta de personal del Instituto para la Investigación Educativa y el Desarrollo Pedagógico IDEP” se adoptó el Manual de Funciones y Competencias Laborales actualmente vigente para el IDEP, adicional existen los procesos con sus procedimientos internos y estos con la descripción de las responsabilidades y actividades relacionadas y el mapa de riesgos por proceso.
</t>
    </r>
    <r>
      <rPr>
        <sz val="11"/>
        <color rgb="FF000000"/>
        <rFont val="Arial"/>
      </rPr>
      <t xml:space="preserve">OM: Se sugiere identificar o verificar las actividades claves en los procedimientos que puedan generar impacto en el cumplimiento de la parte operativa y documentarlos en los mapas de aseguramiento. </t>
    </r>
  </si>
  <si>
    <t>En el marco del Comité Institucional de Gestión y Desempeño se informan los resultados del seguimiento al mapa de riesgos y la materialización del mismo, si aplica y  el plan de mejoramiento  a seguir mediante acta # 9 de mayo</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</si>
  <si>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</si>
  <si>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Politica de Administración del Riesgo
IN-MIC-03-04 Instructivo para la administración del riesgo
Procedimiento Auditoria Basada en riesgos</t>
  </si>
  <si>
    <t>Se evidencia que la Oficina de Planeación consolida el seguimiento al mapa de riesgos de acuerdo con la información que reporta cada uno de los líderes de proceso; para los riesgos materializados asesora en la formulación de los controles y planes de mejoramiento. 
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La Oficina de Control Interno realiza seguimiento a lo reportado al mapa de riesgos, y a planes de mejoramiento. Los seguimientos y actualizaciones al mapa de riesgos se publican en la página del IDEP http://www.idep.edu.co/?q=content/mapa-de-riesgos-por-proceso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</si>
  <si>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</si>
  <si>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</si>
  <si>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t xml:space="preserve">La Entidad adopto el Modelo Integrado de Planeación y Gestión; no cuenta con otros sistemas de gestión de calidad. </t>
  </si>
  <si>
    <r>
      <rPr>
        <b/>
        <u/>
        <sz val="11"/>
        <color theme="0"/>
        <rFont val="Arial narrow"/>
      </rPr>
      <t xml:space="preserve">Lineamiento 11: 
</t>
    </r>
    <r>
      <rPr>
        <b/>
        <sz val="11"/>
        <color theme="0"/>
        <rFont val="Arial narrow"/>
      </rPr>
      <t>Seleccionar y Desarrolla controles generales sobre TI para apoyar la consecución de los objetivos .</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</si>
  <si>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</si>
  <si>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</si>
  <si>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</si>
  <si>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</si>
  <si>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</si>
  <si>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Resolucion 040 de 2017 " Por la cual se adopta la politica de provacidad y tratamiento de datos personales"  
PL-GT-12-01PLAN ESTRATÉGICO DE
TECNOLOGÍAS DE LA INFORMACIÓN
Y LAS COMUNICACIONES
  PO-GT-12-01 POLÍTICA DE SEGURIDAD Y
PRIVACIDAD DE LA
INFORMACIÓN
PL-GT-12-05 Plan de Tratamiento de Riesgos de Seguridad y Privacidad de la Información - IDEP 
PL-GT-12-02 PLAN DE CONTINGENCIA
TECNOLÓGICA IDEP
GU-GT-12-01 GUÍA PARA LA GESTIÓN DE
INCIDENTES DE SEGURIDAD DE
LA INFORMACION
PRO-GT-12-05 MANTENIMIENTO DE INFRAESTRUCTURA
TECNOLÓGICA
PRO-GT-12-07 Registro de Activos de Información Tipo
Software, Hardware, Servicios e Información
PRO-GT-12-08 FORMULACIÓN Y SEGUIMIENTO AL PETIC
PRO-GT-12-05 MANTENIMIENTO DE INFRAESTRUCTURA
TECNOLÓGICA</t>
  </si>
  <si>
    <t>En el marco del Comité Institucional de Gestión y Desempeño se informan los resultados de los seguimientos a los planes estratégicos y  los planes operativos y proyectos mediante acta 
Nros 1 y 2 del mes de enero
N° 4 del mes de febrero
N° 5 del mes de marzo
N° 7 del mes de abril
N° 8 del mes de abril
N° 9 del mes de Mayo
N° 10 del mes de mayo
N° 11 del mes de junio
\\Apolo\EJECUCION_PLANES\Informe_pormenorizado</t>
  </si>
  <si>
    <r>
      <rPr>
        <sz val="11"/>
        <color theme="1"/>
        <rFont val="Arial"/>
      </rPr>
      <t xml:space="preserve">Se realiza seguimiento trimestral a los planes de PETI, seguridad y privacidad de la información el cual se encuentra disponible. </t>
    </r>
    <r>
      <rPr>
        <u/>
        <sz val="11"/>
        <color rgb="FF1155CC"/>
        <rFont val="Arial"/>
      </rPr>
      <t>http://www.idep.edu.co/?q=reestructuracion-maloca-sig</t>
    </r>
    <r>
      <rPr>
        <sz val="11"/>
        <color theme="1"/>
        <rFont val="Arial"/>
      </rPr>
      <t xml:space="preserve">  adicional se realiza también seguimientos a los respectivos indicadores de gestión. La información se pública en la página del IDEP http://www.idep.edu.co/?q=content/plan-de-acci%C3%B3n-institucional
</t>
    </r>
  </si>
  <si>
    <t>11.2  Para los proveedores de tecnología  selecciona y desarrolla actividades de control internas sobre las actividades realizadas por el proveedor de servicios.</t>
  </si>
  <si>
    <t>SECOP 2
PRO-GT-12-05 MANTENIMIENTO DE INFRAESTRUCTURA
TECNOLÓGICA</t>
  </si>
  <si>
    <t>En el marco del Comité Institucional de Gestión y Desempeño se informan los resultados de los seguimientos a los planes estratégicos y  los planes operativos y proyectos mediante actas
Nros 1 y 2 del mes de enero
N° 4 del mes de febrero
N° 5 del mes de marzo
N° 7 del mes de abril
N° 8 del mes de abril
N° 9 del mes de Mayo
N° 10 del mes de mayo
N° 11 del mes de junio
\\Apolo\EJECUCION_PLANES\Informe_pormenorizado</t>
  </si>
  <si>
    <t xml:space="preserve">En el caso que se requiera contratar el servicio de mantenimiento de la infraestructura y servicios de tecnología se remite al proceso de gestión contractual  para dar inicio a la contratación.
Para ejecutar el contrato el supervisor o interventor solicita informe de gestión y el  soporte respectivo de lo que realizaron en la vigencia con las incidencias resueltas. 
</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</si>
  <si>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</si>
  <si>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</si>
  <si>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Manual de funciones
Procesos y procedimientos</t>
  </si>
  <si>
    <t xml:space="preserve">Se cuenta con el manual de funciones para los funcionarios de planta, adicionalmente  existen  planes, procedimientos internos  y estos con la descripción de las responsabilidades y actividades relacionas.
Mediante Resolución 09 de 2021
"Por la cual se modifica el Manual Especifico de Funciones y de Competencias Laborales de los empleos de la planta de personal del Instituto para la Investigación Educativa y el Desarrollo Pedagógico IDEP” se adoptó el Manual de Funciones y Competencias Laborales actualmente vigente para el IDEP.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</si>
  <si>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</si>
  <si>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</si>
  <si>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t>Politica de Administración del Riesgo
IN-MIC-03-04 Instructivo para la administración del riesgo
PRO-EC-16-01 Auditoria Basada en Riesgos</t>
  </si>
  <si>
    <t>En el marco del Comité Institucional de Coordinación y Control Interno, se informan los temas claves relevantes a las alertas y seguimientos del mapa de riesgos y los  seguimientos del plan de mejoramiento, mediante soporte  #002 de 25-05-2021</t>
  </si>
  <si>
    <t xml:space="preserve">La oficina de Control Interno realiza seguimiento a lo reportado al mapa de riesgos, y a planes de mejoramiento, adicional en el año 2020 se realizó auditoria interna a la gestión tecnologica y financiera donde se evaluó los proveedores de servicio, generando planes de mejoramiento y la revisión y documentación de actividades de control dentro del mapa de aseguramiento.
Los seguimientos y actualizaciones al mapa de riesgos se publican en la página del IDEP
http://www.idep.edu.co/?q=content/mapa-de-riesgos-por-proceso
Se encuentra en ejecución de auditoría interna al proceso de Gestión de Recursos Físicos en el 2021, para lo cual se pretende socializar los resultados y generar acciones de mejora para el fortalecimiento Institucional y para asegurar los riesgos aplicables.
</t>
  </si>
  <si>
    <r>
      <rPr>
        <b/>
        <u/>
        <sz val="11"/>
        <color theme="0"/>
        <rFont val="Arial narrow"/>
      </rPr>
      <t xml:space="preserve">Lineamiento 12: 
</t>
    </r>
    <r>
      <rPr>
        <b/>
        <sz val="11"/>
        <color theme="0"/>
        <rFont val="Arial narrow"/>
      </rPr>
      <t>Despliegue de políticas y procedimientos (Establece responsabilidades sobre la ejecución de las políticas y procedimientos; Adopta medidas correctivas; Revisa las políticas y procedimientos).</t>
    </r>
  </si>
  <si>
    <r>
      <rPr>
        <b/>
        <sz val="11"/>
        <color theme="0"/>
        <rFont val="Arial narrow"/>
      </rPr>
      <t>Explicación de cómo la Entidad</t>
    </r>
    <r>
      <rPr>
        <b/>
        <u/>
        <sz val="11"/>
        <color theme="0"/>
        <rFont val="Arial narrow"/>
      </rPr>
      <t xml:space="preserve"> evidencia </t>
    </r>
    <r>
      <rPr>
        <b/>
        <sz val="11"/>
        <color theme="0"/>
        <rFont val="Arial narrow"/>
      </rPr>
      <t xml:space="preserve">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</si>
  <si>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</si>
  <si>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Funcionando</t>
    </r>
    <r>
      <rPr>
        <i/>
        <sz val="11"/>
        <color theme="0"/>
        <rFont val="Arial Narrow"/>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</si>
  <si>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</si>
  <si>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</si>
  <si>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Procedimiento Solicitud  de creación, modificación, o eliminación de documentos
Politica de Administración del Riesgo</t>
  </si>
  <si>
    <t xml:space="preserve">En el marco del Comité Institucional de Gestión y Desempeño se evaluan los manuales, politicas de gestión y operación. Mediante acta 
Nros 1 y 2 del mes de enero
N° 5 del mes de marzo
N° 9 del mes de Mayo
N° 10 del mes de mayo
N° 11 del mes de junio
\\Apolo\EJECUCION_PLANES\Informe_pormenorizado
</t>
  </si>
  <si>
    <r>
      <rPr>
        <sz val="11"/>
        <color theme="1"/>
        <rFont val="Arial"/>
      </rPr>
      <t xml:space="preserve">Durante el periodo evaluado se actualizaron varios documentos dentro del SGI entre ellos el Manual del Sistema Integrado de Gestión con referente MIPG, los cuales se encuentran publicados en el siguiente link: </t>
    </r>
    <r>
      <rPr>
        <u/>
        <sz val="11"/>
        <color rgb="FF1155CC"/>
        <rFont val="Arial"/>
      </rPr>
      <t>http://www.idep.edu.co/?q=content/mic-03-proceso-de-mejoramiento-integral-y-continuo#overlay-context=</t>
    </r>
    <r>
      <rPr>
        <sz val="11"/>
        <color theme="1"/>
        <rFont val="Arial"/>
      </rPr>
      <t xml:space="preserve">
Igualmente se encuentran definidos los aspectos criticos por procesos en el mapa de aseguramiento, que se encuentra publicado en : http://www.idep.edu.co/?q=content/mapa-de-riesgos-por-proceso#overlay-context=</t>
    </r>
  </si>
  <si>
    <t>En el marco del Comité Institucional de Coordinación y Control Interno, se informan los temas claves a tratar para que la linea estrategica tome decisiones en temas de reporte de ejecución y alertas sobre seguimiento al mapa de riesgos,  seguimiento  plan de mejoramiento, plan anual de auditoria, revisión implementación SARLAFT,  informes de gestión de la OCI, informe del plan Anticorrupción y Atención al Ciudadano, temas tratados mediante soporte acta # 001 de 28 de enero y #002 de 25-05-2021</t>
  </si>
  <si>
    <t>12.2  El diseño de controles se evalúa frente a la gestión del riesgo.</t>
  </si>
  <si>
    <t xml:space="preserve">Todas las Dimensiones de MIPG 
</t>
  </si>
  <si>
    <t>Se evidencia que la Oficina de Planeación  consolida el seguimiento al mapa de riesgos de acuerdo con la información que reporta cada uno de los líderes de proceso;  para los riesgos materializados  asesora en la formulación de los controles y planes de mejoramiento.  
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La Oficina de Control Interno realiza seguimiento a lo reportado al mapa de riesgos, y a planes de mejoramiento. Los seguimientos y actualizaciones al mapa de riesgos se publican en la página del IDEP http://www.idep.edu.co/?q=content/mapa-de-riesgos-por-proceso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t>
  </si>
  <si>
    <t xml:space="preserve">12.3  Monitoreo a los riesgos acorde con la política de administración de riesgo establecida para la entidad.
</t>
  </si>
  <si>
    <t>Dimension de Direccionamiento Estrategico y Planeacion
Politica de Planeacion Institucional.</t>
  </si>
  <si>
    <t>En el marco del Comité Institucional de Coordinación y Control Interno, se informan los temas claves a tratar para que la linea estrategica tome decisiones en temas de reporte de ejecución y alertas sobre seguimiento al mapa de riesgos y las materializaciones aplicables mediante soporte acta # 001 de 28 de enero y #002 de 25-05-2021</t>
  </si>
  <si>
    <t xml:space="preserve">
La Oficina de Control Interno realiza seguimiento a lo reportado al mapa de riesgos, y a planes de mejoramiento
La oficina de Control Interno realiza seguimiento a lo reportado al mapa de riesgos y a planes de mejoramiento y realiza informe de seguimiento a la Gestión del Riesgo. Este informe se publica en la página del IDEP http://www.idep.edu.co/?q=content/mapa-de-riesgos-por-proceso
</t>
  </si>
  <si>
    <t>12.4 Verificación de que los responsables estén ejecutando los controles tal como han sido diseñados.</t>
  </si>
  <si>
    <t>Dimension Control Interno
Segunda Linea de Defensa</t>
  </si>
  <si>
    <t>Se evidencia que la Oficina de Planeación  consolida el seguimiento al mapa de riesgos de acuerdo con la información que reporta cada uno de los líderes de proceso;  para los riesgos materializados  asesora en la formulación de los controles y planes de mejoramiento.  
Se evidencia que la OAP realizó mesas de trabajo o reuniones con los líderes de los procesos previo al diligenciamiento del seguimiento de riesgos cuatrimestral y posterior el seguimiento donde se revisaron los controles de cada uno de los riesgos y a su vez el resultado del monitoreo realizado por la tercera línea de defensa a fin de ajustar observaciones en seguimientos próximos \\Apolo\EJECUCION_PLANES\Informe_pormenorizado 
La Oficina de Control Interno realiza seguimiento a lo reportado al mapa de riesgos, y a planes de mejoramiento. Los seguimientos y actualizaciones al mapa de riesgos se publican en la página del IDEP http://www.idep.edu.co/?q=content/mapa-de-riesgos-por-proceso 
Se realizaron reuniones lideradas por la OAP y la OCI con los líderes de los procesos para verificar los riesgos existentes en cada uno de los procesos, a fin de cerrar las observaciones que realizó la Oficina de Control Interno en la vigencia 2021, adicionalmente se realizó dentro de estas mesas de trabajo una introducción sobre la nueva metodologia del mapa de riesgos. Una vez se realizó el seguimiento por parte de la tercera línea de defensa, la segunda y la tercera línea de defensa realizaron reunión en conjunto con los líderes de los procesos para socializar el informe de seguimiento a los riesgos.</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</si>
  <si>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</si>
  <si>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</si>
  <si>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</si>
  <si>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</si>
  <si>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rPr>
      <t xml:space="preserve">
Lineamiento 13: 
</t>
    </r>
    <r>
      <rPr>
        <b/>
        <u/>
        <sz val="11"/>
        <color theme="0"/>
        <rFont val="Arial narrow"/>
      </rPr>
      <t>Utilización de información relevante (Identifica requisitos de información; Capta fuentes de datos internas y externas; Procesa datos relevantes y los transforma en información).</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</si>
  <si>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</si>
  <si>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</si>
  <si>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</si>
  <si>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</si>
  <si>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</si>
  <si>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</si>
  <si>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Dimension de Informacion y comunicación 
Politica de Transparencia y Acceso a la Informaciòn Publica</t>
  </si>
  <si>
    <t xml:space="preserve">Registro de activos de información
Procedimiento "PRO-GT-12-07 Registro de Activos de Información tipo Software, Hardware, Servicios e información" 
Página web: Botón de transparencia y acceso a la información pública. </t>
  </si>
  <si>
    <t>En el marco del Comité Institucional de Coordinación y Control Interno, se informan los temas claves a tratar para que la linea estrategica tome decisiones en temas de reporte de ejecución y alertas, entre ellas se informó sobre los reportes activos de información - base de datos mediante soporte acta #002 de 25-05-2021.</t>
  </si>
  <si>
    <t xml:space="preserve">La Oficina Asesora de Planeación realizó una primera revisión de los activos de información con el fin de identificar las bases de datos que se van a reportar a la Superintendencia de Industria y Comercio. Los procesos participantes fueron, Investigación y Desarrollo pedagógico, Gestión tecnológica, Mejoramiento Integral y Continuo y Dirección y Planeación
\\Apolo\EJECUCION_PLANES\Informe_pormenorizado
Los activos de información se encuentran publicados en la página del IDEP en el siguiente enlace http://www.idep.edu.co/?q=content/transparencia-y-acceso-la-informaci%C3%B3n-p%C3%BAblica-idep
</t>
  </si>
  <si>
    <t>13.3 La entidad considera un ámbito amplio de fuentes de datos (internas y externas), para la captura y procesamiento posterior de información clave para la consecución de metas y objetivos.</t>
  </si>
  <si>
    <t xml:space="preserve">Botón de transparencia y acceso a la información pública
PO-DIC-01-01 Politica de Comunicación
PL-DIC-01-01 Plan estrategico de comunicación organizacional
(MN-AC-10-01) Manual de atencion al ciudadano IDEP
PL-AC-10-PLAN INSTITUCIONAL DE
PARTICIPACIÓN CIUDADANA </t>
  </si>
  <si>
    <t>En el marco del Comité Institucional de Gestión y Desempeño se informan los resultados de los seguimientos a los planes estratégicos y  los planes operativos y proyectos mediante acta Nros 1 y 2 del mes de enero
N° 4 del mes de febrero
N° 5 del mes de marzo
N° 7 del mes de abril
N° 8 del mes de abril
N° 9 del mes de Mayo
N° 10 del mes de mayo
N° 11 del mes de junio
\\Apolo\EJECUCION_PLANES\Informe_pormenorizado</t>
  </si>
  <si>
    <t xml:space="preserve">Se cuenta con  sistema PQRS, buzón de sugerencias,  encuestas de satisfación para usuarios,  Correo electrónico de denuncia actos de corrupción, Correo electrónico de defensor del ciudadano, notificaciones judiciales, tableros de control, mesas de ayuda, Maloca AULASIG espacio para el SIG, el cual es público dentro de la página del IDEP.
Los diferentes seguimiento e informes a PQRS ,  rendición de cuentas, informes de gestión, Plan Institucional de Participación ciudadana,  reportes de control interno,  indicadores de gestión se encuentra publicado en la página del IDEP en el siguiente link http://www.idep.edu.co/?q=content/transparencia-y-acceso-la-informaci%C3%B3n-p%C3%BAblica-idep.
</t>
  </si>
  <si>
    <t>13.4 La entidad ha desarrollado e implementado actividades de control sobre la integridad, confidencialidad y disponibilidad de los datos e información definidos como relevantes.</t>
  </si>
  <si>
    <t>Resolucion 040 de 2017 " Por la cual se adopta la politica de provacidad y tratamiento de datos personales"   
PO-GT-12-01 POLÍTICA DE SEGURIDAD Y
PRIVACIDAD DE LA
INFORMACIÓN
PO-DIC-01-01 Politica de Comunicació 
PRO-DIC-01-09_Gestión de Publicaciones
PRO-DIC-01-11_Gestión de Comunicaciones</t>
  </si>
  <si>
    <t>Se cuenta con el esquema de publicación de información el cual se publica en la página del IDEP en el boton de transparencia en el siguiente link, http://www.idep.edu.co/?q=content/transparencia-y-acceso-la-informaci%C3%B3n-p%C3%BAblica-idep 
Se cuenta con actividades de control como copias de respaldo diario, semanal y mensual, antivirus en los equipos institucionales.
Se cuenta con acuerdos de confidencialidad dentro de los contratos.
Para realizar el reporte de metas se revisa la integridad de los datos que son reportads a los sistemas de planeación y Hacienda distrital, los controles son manuales y se hacen contra el avance de la ficha, igualmente, se revisa la consistencia del dato en la segunda línea antes de dejar la información en los aplicativos.
Los controles se pueden evidenciar en el correo de la profesional Adriana Correa y la Contratista Luisa Urrego
En el plan de contingencia se tienen establecidos los peridos a través de los cuales se mantendrá la disponibilidad de los servicios del IDEP, en estos servicios reposan los diferentes datos que tiene el Instituto en el CRIIE
OM1: Se recomienda socializar con la Alta Dirección, lideres de procesos y servidores públlicos del IDEP,  el esquema de publicación de la información, confidencialidad e integridad de la información, con el objetivo de fortalecer la Politica de Transparecia y Acceso a la Información Pública.
OM2 Se recomienda formular plan de accion para implementar los lineamientos y requisitos establecidos dentro de la resolución 1519 de 2020 “Por la cual se definen los estándares y directrices para publicar la información señalada en la Ley 1712 del 2014 y se definen los requisitos materia de acceso a la información pública, accesibilidad web,seguridad digital, y datos abiertos”.</t>
  </si>
  <si>
    <r>
      <rPr>
        <b/>
        <u/>
        <sz val="11"/>
        <color theme="0"/>
        <rFont val="Arial narrow"/>
      </rPr>
      <t xml:space="preserve">
Lineamiento 14: 
</t>
    </r>
    <r>
      <rPr>
        <b/>
        <u/>
        <sz val="11"/>
        <color theme="0"/>
        <rFont val="Arial narrow"/>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</si>
  <si>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</si>
  <si>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</si>
  <si>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</si>
  <si>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</si>
  <si>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</si>
  <si>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Politica de Comunicación 
Plan estrategico de comunicación organizacional</t>
  </si>
  <si>
    <t>En el marco del Comité Institucional de Gestión y Desempeño se presentó y aprobó el Plan estrategico de comunicación organizacional para el 2021 mediante acta No. 12 del 28 de junio de 2021</t>
  </si>
  <si>
    <r>
      <rPr>
        <sz val="11"/>
        <rFont val="Arial"/>
      </rPr>
      <t xml:space="preserve">Se cuenta con reuniones de seguimiento de comunicaciones para informar sobre los resultados de seguimientos de los diferentes planes, programas, cifras de seguimiento, fortalecimiento imagen institucional, revisión de publicaciones, campañas, podcast, boletin interno y externo mediante las siguientes actas </t>
    </r>
    <r>
      <rPr>
        <u/>
        <sz val="11"/>
        <color rgb="FF1155CC"/>
        <rFont val="Arial"/>
      </rPr>
      <t>https://drive.google.com/drive/u/1/folders/1orDeyQcOCT84rQRCV-7acLjm3_LG776R</t>
    </r>
    <r>
      <rPr>
        <sz val="11"/>
        <rFont val="Arial"/>
      </rPr>
      <t xml:space="preserve">
Se cuenta con boletines internos, en el año se han publicado (2) dos en la página web en el link: </t>
    </r>
    <r>
      <rPr>
        <u/>
        <sz val="11"/>
        <color rgb="FF1155CC"/>
        <rFont val="Arial"/>
      </rPr>
      <t>http://www.idep.edu.co/?q=content/boletines-internos#2021</t>
    </r>
    <r>
      <rPr>
        <sz val="11"/>
        <rFont val="Arial"/>
      </rPr>
      <t xml:space="preserve">
Se cuenta con la página web del Idep donde se publica todos los seguimientos estratégicos. Adicionalmente durante el año 2021 se han publicado (14) catorce boletines externos en el link: </t>
    </r>
    <r>
      <rPr>
        <u/>
        <sz val="11"/>
        <color rgb="FF1155CC"/>
        <rFont val="Arial"/>
      </rPr>
      <t>http://www.idep.edu.co/?q=content/boletines-externos#2021</t>
    </r>
    <r>
      <rPr>
        <sz val="11"/>
        <rFont val="Arial"/>
      </rPr>
      <t xml:space="preserve">
</t>
    </r>
  </si>
  <si>
    <t>14.2 La entidad cuenta con políticas de operación relacionadas con la administración de la información (niveles de autoridad y responsabilidad)</t>
  </si>
  <si>
    <t>Politica de Comunicación 
Plan estrategico de comunicación organizacional
Politica de Seguridad y privacidad de la información
Manual de procesos
Manual de funciones.</t>
  </si>
  <si>
    <r>
      <rPr>
        <sz val="11"/>
        <rFont val="Arial"/>
      </rPr>
      <t xml:space="preserve">Se cuenta con archivo de control de verificación del lineamiento del manual de imagen de la Alcaldía para las publicaciones del IDEP. 
Se modificó y actualizó el plan estrategico de comunicación el cual se encuentra en el siguiente link </t>
    </r>
    <r>
      <rPr>
        <u/>
        <sz val="11"/>
        <color rgb="FF1155CC"/>
        <rFont val="Arial"/>
      </rPr>
      <t>http://www.idep.edu.co/sites/default/files/PL-DIC-01-01%20Plan%20estrate%CC%81gico%20de%20comunicaciones%20V4.pdf</t>
    </r>
    <r>
      <rPr>
        <sz val="11"/>
        <rFont val="Arial"/>
      </rPr>
      <t xml:space="preserve">
OM1. Fortalecer, documentar y socializar los niveles de autoridad y responsabilidad en cuanto al manejo de la administración tanto interna como externa a todos los servidores del IDEP.</t>
    </r>
  </si>
  <si>
    <t>14.3 La entidad cuenta con canales de información internos para la denuncia anónima o confidencial de posibles situaciones irregulares y se cuenta con mecanismos específicos para su manejo, de manera tal que generen la confianza para utilizarlos.</t>
  </si>
  <si>
    <t>Politica de Comunicación
Manual de Atención al Ciudadano
Plan estrategico de comunicación organizacional
Plan Institucional de Participación Ciudadana.</t>
  </si>
  <si>
    <t>En el semestre no se han reportado denuncias internas sobre posibles situaciones irregulares</t>
  </si>
  <si>
    <t>El Instituto tiene a disposición los medios y /o canales de servicio presenciales o virtuales para las diferentes solicitudes : Canal presencial en las Instalaciones, ventanilla única de radicación, 
Canal Telefónico: 3144889979
Canal virtual: Correo Institucional, Página web, Bogotá Escucha, Correo electrónico de denuncia actos de corrupción, Correo electrónico de defensor del ciudadano, y redes sociales oficiales</t>
  </si>
  <si>
    <t>14.4 La entidad establece e implementa políticas y procedimientos para facilitar una comunicación interna efectiva.</t>
  </si>
  <si>
    <t>Politica de Comunicación
Gestión de comuniccaión
Plan estrategico de comunicación organizacional</t>
  </si>
  <si>
    <t xml:space="preserve">En el marco del Comité Institucional de Gestión y Desempeño para el periodo en evaluación, no se evidencia el análisis y verificación de este lineamiento en particular. </t>
  </si>
  <si>
    <r>
      <rPr>
        <sz val="11"/>
        <rFont val="Arial"/>
      </rPr>
      <t xml:space="preserve">Una vez a la semana se realiza Comité de Comunicaciones donde se informa sobre la ejecución y seguimiento a los temas de comunicación interno y externo, a continuación se anexa el link donde se encuentra las actas respectivas </t>
    </r>
    <r>
      <rPr>
        <u/>
        <sz val="11"/>
        <color rgb="FF1155CC"/>
        <rFont val="Arial"/>
      </rPr>
      <t>https://drive.google.com/drive/u/1/folders/1orDeyQcOCT84rQRCV-7acLjm3_LG776R</t>
    </r>
    <r>
      <rPr>
        <sz val="11"/>
        <rFont val="Arial"/>
      </rPr>
      <t xml:space="preserve">
Se cuenta con boletines internos, en el año se han publicado (2) dos en la página web en el link: </t>
    </r>
    <r>
      <rPr>
        <u/>
        <sz val="11"/>
        <color rgb="FF1155CC"/>
        <rFont val="Arial"/>
      </rPr>
      <t>http://www.idep.edu.co/?q=content/boletines-internos#2021</t>
    </r>
    <r>
      <rPr>
        <sz val="11"/>
        <rFont val="Arial"/>
      </rPr>
      <t xml:space="preserve">
</t>
    </r>
  </si>
  <si>
    <r>
      <rPr>
        <b/>
        <u/>
        <sz val="11"/>
        <color theme="1"/>
        <rFont val="Arial narrow"/>
      </rPr>
      <t xml:space="preserve">
Lineamiento 15: 
</t>
    </r>
    <r>
      <rPr>
        <b/>
        <u/>
        <sz val="11"/>
        <color theme="1"/>
        <rFont val="Arial narrow"/>
      </rPr>
      <t>Comunicación con el exterior (Se comunica con los grupos de valor y con terceros externos interesados; Facilita líneas de comunicación).</t>
    </r>
  </si>
  <si>
    <r>
      <rPr>
        <b/>
        <sz val="11"/>
        <color theme="1"/>
        <rFont val="Arial narrow"/>
      </rPr>
      <t xml:space="preserve">Explicación de cómo la Entidad </t>
    </r>
    <r>
      <rPr>
        <b/>
        <u/>
        <sz val="11"/>
        <color theme="1"/>
        <rFont val="Arial narrow"/>
      </rPr>
      <t>evidencia</t>
    </r>
    <r>
      <rPr>
        <b/>
        <sz val="11"/>
        <color theme="1"/>
        <rFont val="Arial narrow"/>
      </rPr>
      <t xml:space="preserve"> que está dando respuesta al requerimiento
</t>
    </r>
    <r>
      <rPr>
        <sz val="11"/>
        <color theme="1"/>
        <rFont val="Arial narrow"/>
      </rPr>
      <t>Referencia a Procesos, Manuales/Políticas de Operación/Procedimientos/Instructivos u otros desarrollos que den cuente de su aplicación</t>
    </r>
  </si>
  <si>
    <r>
      <rPr>
        <b/>
        <sz val="11"/>
        <color theme="1"/>
        <rFont val="Arial narrow"/>
      </rPr>
      <t xml:space="preserve">Presente
</t>
    </r>
    <r>
      <rPr>
        <i/>
        <sz val="11"/>
        <color theme="1"/>
        <rFont val="Arial Narrow"/>
      </rPr>
      <t>(1/2/3)</t>
    </r>
  </si>
  <si>
    <r>
      <rPr>
        <b/>
        <sz val="11"/>
        <color theme="1"/>
        <rFont val="Arial narrow"/>
      </rPr>
      <t xml:space="preserve">Funcionando
</t>
    </r>
    <r>
      <rPr>
        <i/>
        <sz val="11"/>
        <color theme="1"/>
        <rFont val="Arial Narrow"/>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</si>
  <si>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</si>
  <si>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</si>
  <si>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 xml:space="preserve">Politica de Comunicación
Manual de Atención al Ciudadano
Plan estrategico de comunicación organizacional
</t>
  </si>
  <si>
    <r>
      <rPr>
        <sz val="11"/>
        <color theme="1"/>
        <rFont val="Arial"/>
      </rPr>
      <t xml:space="preserve">El Instituto tiene a disposición los medios y /o canales de servicio presenciales o virtuales para las diferentes solicitudes de ciudadania : Canal presencial en las Instalaciones, ventanilla única de radicación, 
Canal Telefónico: 3144889979
Canal virtual: Correo Institucional, Página web, Bogotá Escucha, Correo electrónico de denuncia actos de corrupción, Correo electrónico de defensor del ciudadano, y redes sociales oficiales
Se ha realizo boletines externos </t>
    </r>
    <r>
      <rPr>
        <u/>
        <sz val="11"/>
        <color rgb="FF1155CC"/>
        <rFont val="Arial"/>
      </rPr>
      <t>http://www.idep.edu.co/?q=content/boletines-externos#2021</t>
    </r>
    <r>
      <rPr>
        <sz val="11"/>
        <color theme="1"/>
        <rFont val="Arial"/>
      </rPr>
      <t xml:space="preserve">
Se ha realizado Comité de seguimiento del equipo de comunicaciones donde se revisa, se publica y se informa sobre la ejecución de la comunicación interna y externa del IDEP el cual se evidencia en el siguiente link de drive </t>
    </r>
    <r>
      <rPr>
        <u/>
        <sz val="11"/>
        <color rgb="FF1155CC"/>
        <rFont val="Arial"/>
      </rPr>
      <t>https://drive.google.com/drive/u/1/folders/1orDeyQcOCT84rQRCV-7acLjm3_LG776R</t>
    </r>
    <r>
      <rPr>
        <sz val="11"/>
        <color theme="1"/>
        <rFont val="Arial"/>
      </rPr>
      <t xml:space="preserve">
Se realiza comité de supervision y pagos para verificar los lineamientos y cumplimientos de productos y recomendaciones a los contratistas y proveedores, las actas se evidencia en el siguiente link  </t>
    </r>
    <r>
      <rPr>
        <u/>
        <sz val="11"/>
        <color rgb="FF1155CC"/>
        <rFont val="Arial"/>
      </rPr>
      <t>https://drive.google.com/drive/u/1/folders/1orDeyQcOCT84rQRCV-7acLjm3_LG776R</t>
    </r>
    <r>
      <rPr>
        <sz val="11"/>
        <color theme="1"/>
        <rFont val="Arial"/>
      </rPr>
      <t xml:space="preserve">
</t>
    </r>
  </si>
  <si>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</si>
  <si>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</si>
  <si>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Se cuentan con canales externos definidos y actividades para la divulgación de información sin embargo no se informan dentro del Comité Institucional de Gestión y Desempeño sino dentro del Comité Académico y el Comité de comunicaciones.</t>
  </si>
  <si>
    <r>
      <rPr>
        <sz val="11"/>
        <rFont val="Arial"/>
      </rPr>
      <t xml:space="preserve">El Instituto tiene a disposición los medios y /o canales de servicio presenciales y  virtuales para comunicar a la ciudadanía y a partes interesadas las actividades adelantadas en cumplimiento de su misionalidad; estos canales son de conocimiento por parte de los funcionarios. 
Canal virtual: Correo Institucional, Página web, Redes Sociales
Se realizó rendicion de cuentas interna del jueves 18 de marzo de 2021 donde informo sobre los resultados y la ejecución de la gestión de los medios y canales del IDEP el cual se evidencia en el siguiente link </t>
    </r>
    <r>
      <rPr>
        <u/>
        <sz val="11"/>
        <color rgb="FF1155CC"/>
        <rFont val="Arial"/>
      </rPr>
      <t>https://www.facebook.com/454684264571650/videos/447935809760750</t>
    </r>
  </si>
  <si>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</si>
  <si>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</si>
  <si>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Gestión y trámites de comunicaciones oficiales.
Atención a peticiones, quejas, reclamos y sugerencias 
Manual de Archivo y Correspondencia
Plan Institucional de Participación Ciudadana.
Procedimiento de Participación Ciudana.</t>
  </si>
  <si>
    <t>En el marco del Comité Institucional de Coordinación y Control Interno, se informan los temas claves a tratar para que la linea estrategica tome decisiones en temas de reporte de ejecución y alertas sobre seguimiento al mapa de riesgos, seguimiento plan de mejoramiento, plan anual de auditoria, revisión implementación SARLAFT, informes de gestión de la OCI, informe del plan Anticorrupción y Atención al Ciudadano, temas tratados mediante soporte acta # 001 de 28 de enero y #002 de 25-05-2021</t>
  </si>
  <si>
    <r>
      <rPr>
        <sz val="11"/>
        <rFont val="Arial"/>
      </rPr>
      <t xml:space="preserve">Se cuenta con manuales y procedimientos que dan lineamientos para la ventanilla de correspondencia, archivos de gestión y archivo central y sobre la gestión y trámites de comunicaciones oficiales y registro en aplicativos y generación de respuestas.
Dentro del proceso de Gestión documental se realiza la Gestión y Trámite de Comunicaciones Oficiales, igualmente la técnica de Atención al ciudadano realiza un control sobre quién tiene la información entrante y el tiempo para dar respuesta al requerimiento de información, lo anterior en concordancia con los siguientes documentos oficializados dentro del SGI:
 1. Manual de Archivo y Correapondencia.
2. Procedimiento de Gestión y Trámite de Conunicaciones Oficiales
3. Procedimiento de Organización documental de archivos de gestión
En el seguimiento realizado por parte de la Oficina de planeación se encuentra planes de acción e indicadores de gestión asociados a este lineamiento.
Durante el primer  (1) semestre se atendieron 64 solicitudes de información dentro del termino oportuno. Lo anterior se evidencia dentro de los informes de pqrs  </t>
    </r>
    <r>
      <rPr>
        <u/>
        <sz val="11"/>
        <color rgb="FF1155CC"/>
        <rFont val="Arial"/>
      </rPr>
      <t>dep.edu.co/?q=content/informe-de-peticiones-quejas-y-reclamos</t>
    </r>
    <r>
      <rPr>
        <sz val="11"/>
        <rFont val="Arial"/>
      </rPr>
      <t xml:space="preserve">
Mensualmente se han realizado los informes de PQRS los cuales son publicados en la página web del Instituto en el botón de Transparencia y Acceso a la Información Pública numeral 10.10. - en el siguiente link: http://www.idep.edu.co/?q=content/informe-de-peticiones-quejas-y-reclamos
La Oficina de Control Interno realiza informe de seguimiento a las PQRS radicadas en la Entidad. 
Los seguimientos se publican en la página del IDEP en el siguiente enlace
http://www.idep.edu.co/?q=content/maloca-aulasig
</t>
    </r>
  </si>
  <si>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</si>
  <si>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</si>
  <si>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Plan Institucional de Participación Ciudadana.
Politica de Comunicaciónes
Plan estratégico de comunicación organizacional</t>
  </si>
  <si>
    <r>
      <rPr>
        <sz val="11"/>
        <color theme="1"/>
        <rFont val="Arial"/>
      </rPr>
      <t xml:space="preserve">Se realiza aplicación de 6 encuestas las cuales se relacionan a continuación: Encuesta de satisfacción de usuarios PQRS - Centro de documentación - eventos IDEP -OPAS - Sondeo de publicaciones con el objetico de conocer la percepción de los productos y servicios y conocer las necesidades y expectativas, transparencia y acceso a la información pública.
Los resultados de las encuentas se publican en la página del IDEP en el siguiente link </t>
    </r>
    <r>
      <rPr>
        <u/>
        <sz val="11"/>
        <color rgb="FF1155CC"/>
        <rFont val="Arial"/>
      </rPr>
      <t>http://www.idep.edu.co/?q=content/mecanismos-de-participaci%C3%B3n-ciudadana</t>
    </r>
    <r>
      <rPr>
        <sz val="11"/>
        <color theme="1"/>
        <rFont val="Arial"/>
      </rPr>
      <t xml:space="preserve">
Se realizó rendicion de cuentas interna el jueves 18 de marzo de 2021 donde hubo un espacio para la participación ciudadana, adicionalmente se realizo presentación de los resultados estratégicos el cual se evidencia en el siguiente link </t>
    </r>
    <r>
      <rPr>
        <u/>
        <sz val="11"/>
        <color rgb="FF1155CC"/>
        <rFont val="Arial"/>
      </rPr>
      <t>https://www.facebook.com/454684264571650/videos/447935809760750</t>
    </r>
    <r>
      <rPr>
        <sz val="11"/>
        <color theme="1"/>
        <rFont val="Arial"/>
      </rPr>
      <t xml:space="preserve">
</t>
    </r>
  </si>
  <si>
    <t>15.5 La entidad analiza periodicamente su caracterización de usuarios o grupos de valor, a fin de actualizarla cuando sea pertinente.</t>
  </si>
  <si>
    <t>Dimension de Direccionamiento Estrategico y Planeaciòn
Politica de Planeacion Institucional</t>
  </si>
  <si>
    <t xml:space="preserve">DOC-AC-10-01 Documento Caracterización Usuarios
Grupos de valor, interés y partes interesadas
Plan Institucional de Participación Ciudadana.
</t>
  </si>
  <si>
    <r>
      <rPr>
        <sz val="11"/>
        <rFont val="Arial"/>
      </rPr>
      <t xml:space="preserve">Dentro del Plan de Participación Ciudadana aprobado el 30-03-2021 se evidencia la identificación de grupos de valor, grupos de interés y partes interesadas y se cuenta con la caracterización de grupos de valor. Los documentos anteriores se encuentran publicado en la del IDEP con el siguiente link </t>
    </r>
    <r>
      <rPr>
        <u/>
        <sz val="11"/>
        <color rgb="FF1155CC"/>
        <rFont val="Arial"/>
      </rPr>
      <t>http://www.idep.edu.co/?q=content/mecanismos-de-participaci%C3%B3n-ciudadana</t>
    </r>
    <r>
      <rPr>
        <sz val="11"/>
        <rFont val="Arial"/>
      </rPr>
      <t xml:space="preserve"> </t>
    </r>
  </si>
  <si>
    <t>15.6 La entidad analiza periodicamente los resultados frente a la evaluación de percepción por parte de los usuarios o grupos de valor para la incorporación de las mejoras correspondientes.</t>
  </si>
  <si>
    <t>En el informe de gestión a corte 3 de junio se incluyó un capítulo de evaluación de encuestas de lo corrido del primer (1)semestre
\\Apolo\EJECUCION_PLANES\Informe_pormenorizado</t>
  </si>
  <si>
    <r>
      <rPr>
        <sz val="11"/>
        <color theme="1"/>
        <rFont val="Arial"/>
      </rPr>
      <t xml:space="preserve">Se realiza aplicación de 6 encuestas las cuales se relacionan a continuación: Encuesta de satisfacción de usuarios PQRS - Centro de documentación - eventos IDEP -OPAS - Sondeo de publicaciones con el objetico de conocer la percepción de los productos y servicios y conocer las necesidades y expectativas, transparencia y acceso a la información pública. 
Los resultados de las encuentas se publican en la página del IDEP en el siguiente link </t>
    </r>
    <r>
      <rPr>
        <u/>
        <sz val="11"/>
        <color rgb="FF1155CC"/>
        <rFont val="Arial"/>
      </rPr>
      <t>http://www.idep.edu.co/?q=content/mecanismos-de-participaci%C3%B3n-ciudadana</t>
    </r>
    <r>
      <rPr>
        <sz val="11"/>
        <color theme="1"/>
        <rFont val="Arial"/>
      </rPr>
      <t xml:space="preserve"> 
En el boton de transparencia se publica el seguimiento al  Plan de participación ciudadana de manera trimestral en: http://www.idep.edu.co/?q=content/seguimiento-plan-institucional-de-participaci%C3%B3n-ciudadana
</t>
    </r>
  </si>
  <si>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</si>
  <si>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</si>
  <si>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rPr>
      <t xml:space="preserve">Lineamiento 16. </t>
    </r>
    <r>
      <rPr>
        <sz val="11"/>
        <color theme="0"/>
        <rFont val="Arial narrow"/>
      </rPr>
      <t xml:space="preserve"> Evaluaciones continuas y/o separadas (autoevaluación, auditorías) para determinar si los componentes del Sistema de Control Interno están presentes y funcionando.
</t>
    </r>
  </si>
  <si>
    <r>
      <rPr>
        <b/>
        <sz val="11"/>
        <color theme="0"/>
        <rFont val="Arial narrow"/>
      </rPr>
      <t xml:space="preserve">Explicación de cómo la Entidad </t>
    </r>
    <r>
      <rPr>
        <b/>
        <u/>
        <sz val="11"/>
        <color theme="0"/>
        <rFont val="Arial narrow"/>
      </rPr>
      <t>evidencia</t>
    </r>
    <r>
      <rPr>
        <b/>
        <sz val="11"/>
        <color theme="0"/>
        <rFont val="Arial narrow"/>
      </rPr>
      <t xml:space="preserve"> que está dando respuesta al requerimiento
</t>
    </r>
    <r>
      <rPr>
        <sz val="11"/>
        <color theme="0"/>
        <rFont val="Arial narrow"/>
      </rPr>
      <t>Referencia a Procesos, Manuales/Políticas de Operación/Procedimientos/Instructivos u otros desarrollos que den cuente de su aplicación</t>
    </r>
  </si>
  <si>
    <r>
      <rPr>
        <b/>
        <sz val="11"/>
        <color theme="0"/>
        <rFont val="Arial narrow"/>
      </rPr>
      <t xml:space="preserve">Presente
</t>
    </r>
    <r>
      <rPr>
        <i/>
        <sz val="11"/>
        <color theme="0"/>
        <rFont val="Arial Narrow"/>
      </rPr>
      <t>(1/2/3)</t>
    </r>
  </si>
  <si>
    <r>
      <rPr>
        <b/>
        <sz val="11"/>
        <color theme="0"/>
        <rFont val="Arial narrow"/>
      </rPr>
      <t xml:space="preserve">Funcionando
</t>
    </r>
    <r>
      <rPr>
        <i/>
        <sz val="11"/>
        <color theme="0"/>
        <rFont val="Arial Narrow"/>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</si>
  <si>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</si>
  <si>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</si>
  <si>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</si>
  <si>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 xml:space="preserve">El Comité Institucional de Coordinación de Control interno se reglamenta mediante Resolución 051 de 2018 "Por la cual se conforma y reglamentael Comité Institucional de Coordinación de Control Interno del IDEP"
Procedimiento PRO-EC-16-01: Auditoria basada en Riesgo
</t>
  </si>
  <si>
    <t>En el marco del Comité Institucional de Coordinación y Control Interno se aprueba el Plan Anual de Auditoria, con sus respectivos seguimientos; se encuentran documentados mediante las siguientes actas: acta # 001 de 28 -01-2021 y #002 de 25-05-2021</t>
  </si>
  <si>
    <t>El Plan Anual de Auditoría se modifica de acuerdo a las necesidades y se publica en la pagina del IDEP.
El  Plan Anual de Auditoría se viene ejecutando conforme las actividades
planeadas, y se encuentra publicada en la página del IDEP. http://www.idep.edu.co/?q=content/auditor%C3%ADas-internas</t>
  </si>
  <si>
    <t>16.2  La Alta Dirección periódicamente evalúa los resultados de las evaluaciones (contínuas e independientes)  para concluir acerca de la efectividad del Sistema de Control Interno</t>
  </si>
  <si>
    <t xml:space="preserve">En el marco del Comité Institucional de Coordinación y Control Interno se aprueba el Plan Anual de Auditoria, con sus respectivos seguimientos; se encuentran documentados mediante las siguientes actas: # 001 de 28 -01-2021 y #002 de 25-05-2021. </t>
  </si>
  <si>
    <t>Con base en el resultado de la auditoria interna que se esta ejecutando para el proceso de Gestión de recuros fisicos se pretende socializar los resultados con los lideres de los procesos y ante el Comité para que se realicen planes de mejoramiento con el objetivo de fortalecer y mejorar el desempeño de la Entidad.</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</si>
  <si>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</si>
  <si>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</si>
  <si>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En el marco del Comité Institucional de Coordinación y Control Interno, se informan los temas claves en temas de reporte de ejecución y alertas sobre seguimiento al mapa de riesgos, seguimiento plan de mejoramiento, plan anual de auditoria, revisión implementación SARLAFT, informes de gestión de la OCI, informe del plan Anticorrupción y Atención al Ciudadano, temas tratados mediante soporte acta # 001 de 28 de enero y #002 de 25-05-2021</t>
  </si>
  <si>
    <t>La oficina de Control Interno realiza seguimiento  al mapa de riesgos y a planes de mejoramiento y realiza informe de seguimiento a la Gestión del Riesgo. 
Este informe se publica en la página del IDEP http://www.idep.edu.co/?q=content/mapa-de-riesgos-por-proceso#overlay-context=
Los seguimientos y actualizaciones al mapa de riesgos se publican en la página del IDEP http://www.idep.edu.co/?q=content/mapa-de-riesgos-por-proceso#overlay-context=</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</si>
  <si>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</si>
  <si>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</si>
  <si>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En el marco del Comité Institucional de Coordinación y Control Interno, se informan los temas claves en temas de reporte de ejecución y alertas sobre seguimiento al mapa de riesgos y la materialización cuando aplique, seguimiento plan de mejoramiento, plan anual de auditoria, revisión implementación SARLAFT, informes de gestión de la OCI, informe del plan Anticorrupción y Atención al Ciudadano, temas tratados mediante soporte acta # 001 de 28 de enero y #002 de 25-05-2021</t>
  </si>
  <si>
    <t>16.5 Frente a las evaluaciones independientes la entidad considera evaluaciones externas de organismos de control, de vigilancia, certificadores, ONG´s u otros que permitan tener una mirada independiente de las operaciones.</t>
  </si>
  <si>
    <t xml:space="preserve">En el marco del Comité Institucional de Coordinación y Control Interno se informan sobre los resultados de seguimientos del plan anual de Auditoria, seguimiento mapa de riesgos,  avances plan de mejoramiento, informe del plan Anticorrupción y Atención al Ciudadano mediante las siguientes actas: # 001 de 28 de enero y #002 de 25-05-2021
</t>
  </si>
  <si>
    <r>
      <rPr>
        <sz val="11"/>
        <rFont val="Arial"/>
      </rPr>
      <t xml:space="preserve"> Como resutado de auditoria de regularidad  realizada por parte de la Contraloría de Bogotá PAD 2021 vigencia 2020 se obtuvo como resultado el fenacimiento de la cuenta en la Entidad.
Se cuenta con los planes de mejoramiento Institucional resultados de las auditorias realizadas por la Contraloria.
El plan de mejoramiento fue realizado con los procesos involucrados y remitido a la Contraloria de Bogotá.
Los seguimientos son publicados en la página del IDEP en el siguiente lin</t>
    </r>
    <r>
      <rPr>
        <sz val="11"/>
        <color rgb="FF000000"/>
        <rFont val="Arial"/>
      </rPr>
      <t xml:space="preserve">k </t>
    </r>
    <r>
      <rPr>
        <u/>
        <sz val="11"/>
        <color rgb="FF1155CC"/>
        <rFont val="Arial"/>
      </rPr>
      <t>http://www.idep.edu.co/?q=content/plan-de-mejoramiento-institucional</t>
    </r>
  </si>
  <si>
    <r>
      <rPr>
        <b/>
        <u/>
        <sz val="11"/>
        <color rgb="FF000000"/>
        <rFont val="Arial Narrow"/>
      </rPr>
      <t xml:space="preserve">Lineamiento 17. </t>
    </r>
    <r>
      <rPr>
        <sz val="11"/>
        <color rgb="FF000000"/>
        <rFont val="Arial narrow"/>
      </rPr>
      <t xml:space="preserve"> 
Evaluación y comunicación de deficiencias oportunamente (Evalúa los resultados, Comunica las deficiencias y Monitorea las medidas correctivas).
</t>
    </r>
  </si>
  <si>
    <r>
      <rPr>
        <b/>
        <sz val="11"/>
        <color rgb="FF000000"/>
        <rFont val="Arial narrow"/>
      </rPr>
      <t xml:space="preserve">Explicación de cómo la Entidad </t>
    </r>
    <r>
      <rPr>
        <b/>
        <u/>
        <sz val="11"/>
        <color rgb="FF000000"/>
        <rFont val="Arial Narrow"/>
      </rPr>
      <t>evidencia</t>
    </r>
    <r>
      <rPr>
        <b/>
        <sz val="11"/>
        <color rgb="FF000000"/>
        <rFont val="Arial narrow"/>
      </rPr>
      <t xml:space="preserve"> que está dando respuesta al requerimiento
</t>
    </r>
    <r>
      <rPr>
        <sz val="11"/>
        <color rgb="FF000000"/>
        <rFont val="Arial narrow"/>
      </rPr>
      <t>Referencia a Procesos, Manuales/Políticas de Operación/Procedimientos/Instructivos u otros desarrollos que den cuente de su aplicación</t>
    </r>
  </si>
  <si>
    <r>
      <rPr>
        <b/>
        <sz val="11"/>
        <color rgb="FF000000"/>
        <rFont val="Arial narrow"/>
      </rPr>
      <t xml:space="preserve">Presente
</t>
    </r>
    <r>
      <rPr>
        <i/>
        <sz val="11"/>
        <color rgb="FF000000"/>
        <rFont val="Arial Narrow"/>
      </rPr>
      <t>(1/2/3)</t>
    </r>
  </si>
  <si>
    <r>
      <rPr>
        <b/>
        <sz val="11"/>
        <color rgb="FF000000"/>
        <rFont val="Arial narrow"/>
      </rPr>
      <t xml:space="preserve">Funcionando
</t>
    </r>
    <r>
      <rPr>
        <i/>
        <sz val="11"/>
        <color rgb="FF000000"/>
        <rFont val="Arial Narrow"/>
      </rPr>
      <t>(1/2/3)</t>
    </r>
  </si>
  <si>
    <t>17.1 A partir de la información de las evaluaciones independientes, se evalúan para determinar su efecto en el Sistema de Control Interno de la entidad y su impacto en el logro de los objetivos, a fin de determinar cursos de acción para su mejora.</t>
  </si>
  <si>
    <t>En el marco del Comité Institucional de Coordinación y Control Interno se informan sobre los resultados de seguimientos del plan anual de Auditoria, seguimiento mapa de riesgos,  avances plan de mejoramiento, informe del plan Anticorrupción y Atención al Ciudadano mediante las siguientes actas: # 001 de 28 de enero y #002 de 25-05-2021</t>
  </si>
  <si>
    <t>Se cuenta con los planes de mejoramiento por proceso resultado de las auditorias internas, por autogestión, de los seguimientos a mapas de riesgos.
Los seguimientos son publicados en la página del IDEP en el siguiente link http://www.idep.edu.co/?q=content/plan-de-mejoramiento-por-procesos
Con base en el resultado de la auditoria interna que se esta ejecutando para el proceso de Gestión de recuros fisicos se pretende socializar los resultados con los lideres de los procesos y ante el Comité para que se realicen planes de mejoramiento con el objetivo de fortalecer y mejorar el desempeño de la Entidad.</t>
  </si>
  <si>
    <t>17.2 Los informes recibidos de entes externos (organismos de control, auditores externos, entidades de vigilancia entre otros) se consolidan y se concluye sobre el impacto en el Sistema de Control Interno, a fin de determinar los cursos de acción.</t>
  </si>
  <si>
    <t>Formulacion planes de mejoramiento 
Instructivo acciones correctivas,  preventivas y/o de mejora
 Procedimeinto Planes de Mejoramiento, Acciones Correctivas, Preventivas y de Mejora</t>
  </si>
  <si>
    <t>Se cuenta con los planes de mejoramiento Institucional resultados de las auditorias realizadas por la Contraloria de Bogotá.
Los seguimientos son publicados en la página del IDEP en el siguiente link http://www.idep.edu.co/?q=content/plan-de-mejoramiento-institucional</t>
  </si>
  <si>
    <t>17.3 La entidad cuenta con políticas donde se establezca a quién reportar las deficiencias de control interno como resultado del monitoreo continuo.</t>
  </si>
  <si>
    <t>Politica Administración de riesgos.
 Procedimeinto Planes de Mejoramiento, Acciones Correctivas, Preventivas y de Mejora</t>
  </si>
  <si>
    <t>En el marco del Comité Institucional de Gestión y Desempeño se informan sobre los resultados del seguimientos del plan anual de adquisiciones, cumplimiento de metas del plan de desarrollo, seguimiento a herramientas de planeación, seguimiento a indicadores, consolidación y  seguimiento al mapa de riesgos, consolidación de  planes de mejoramiento, revisión lideres de politicas MIPG,  formulación y seguimiento a proyectos de inversión mediante las siguientes actas 
Nros 1 y 2 del mes de enero
N° 4 del mes de febrero
N° 5 del mes de marzo
N° 7 del mes de abril
N° 8 del mes de abril
N° 9 del mes de Mayo
N° 10 del mes de mayo
N° 11 del mes de junio
\\Apolo\EJECUCION_PLANES\Informe_pormenorizado</t>
  </si>
  <si>
    <t>17.4 La Alta Dirección hace seguimiento a las acciones correctivas relacionadas con las deficiencias comunicadas sobre el Sistema de Control Interno y si se han cumplido en el tiempo establecido.</t>
  </si>
  <si>
    <t xml:space="preserve">Se realiza seguimiento a los planes de mejoramientos por proceso y se realiza informe ejecutivo por parte de la Oficina de Control Interno. 
Estos seguimientos se publican en la página del IDEP en el siguiente enlace http://www.idep.edu.co/?q=content/plan-de-mejoramiento-por-procesos
</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</si>
  <si>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</si>
  <si>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</si>
  <si>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</si>
  <si>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MN-AC-10-01 Manual de atención al ciudadano del instituto para la investigación educativa y el desarrollo pedagógico - IDEP
MN-AC-10-02 Manual interno de políticas y procedimientos de protección de datos personales
MN-AC-10-03 Manual para la gestión de peticiones</t>
  </si>
  <si>
    <t>En el marco del Comité Institucional de Coordinación y Control Interno se informan los resultado del seguimiento al mapa de riesgos y la materialización del mismo, adicional realiza seguimiento a los planes de mejoramiento mediante acta #2  de 25-05-2021</t>
  </si>
  <si>
    <r>
      <rPr>
        <sz val="11"/>
        <color theme="1"/>
        <rFont val="Arial"/>
      </rPr>
      <t xml:space="preserve">
Se realiza evaluación y consolidación de solicitudes y respuestas mensual dentro de los aplicativos respectivo e informe de PQRS por parte de Atención al Ciudadano
Durante el primer  (1) semestre se atendieron 64 solicitudes de información de la ciudadania y entes de control dentro del término oportuno. Lo anterior se evidencia dentro de los informes de PQRS  </t>
    </r>
    <r>
      <rPr>
        <u/>
        <sz val="11"/>
        <color rgb="FF1155CC"/>
        <rFont val="Arial"/>
      </rPr>
      <t>dep.edu.co/?q=content/informe-de-peticiones-quejas-y-reclamos</t>
    </r>
    <r>
      <rPr>
        <sz val="11"/>
        <color theme="1"/>
        <rFont val="Arial"/>
      </rPr>
      <t xml:space="preserve">
Semestralmente  se realiza informe de Defensor del Ciudadano, el cual se encuentra publicado en el link: http://www.idep.edu.co/?q=node/34
Se realizan encuestas de satisfacción por medio de Bogotá te escucha y por correo electronico Institucional.
La Oficina de Control Interno realiza seguimiento a los diferentes aplicativos o herramientas y realiza informe de PQRS
</t>
    </r>
  </si>
  <si>
    <t xml:space="preserve">17.7 Verificación del avance y cumplimiento de las acciones incluidas en los planes de mejoramiento producto de las autoevaluaciones. (2ª Línea).
</t>
  </si>
  <si>
    <t xml:space="preserve">
Dimension de Control Interno
Lineas de Defensa</t>
  </si>
  <si>
    <t>En el marco del Comité Institucional de Coordinación y Control Interno se informan los resultado del seguimiento al mapa de riesgos y la materialización del mismo, adicional realiza seguimiento a los planes de mejoramiento mediante acta #2  de 25-05-2021.</t>
  </si>
  <si>
    <t>La Oficina de Planeación consolida trimestralmente los planes de mejoramiento por proceso, de acuerdo con el seguimiento efectuado por parte de los responsables de proceso.
La Oficina de Control Interno realiza seguimiento a los planes de mejoramiento y realiza informe ejecutivo de estos semestralmente.
Estos seguimientos se publican en la página del IDEP en el siguiente enlace http://www.idep.edu.co/?q=content/plan-de-mejoramiento-por-procesos</t>
  </si>
  <si>
    <t>En el marco del Comité Institucional de Gestión y Desempeño se informan los resultados del seguimiento al mapa de riesgos y la materialización del mismo y a los planes de mejoramiento mediante acta # 8 y 9 de 2021</t>
  </si>
  <si>
    <t>17.8 Evaluación de la efectividad de las acciones incluidas en los Planes de mejoramiento producto de las auditorías internas y de entes externos. (3ª Línea)</t>
  </si>
  <si>
    <t>Politica de Administracion de riesgos
PRO-EC-16-01 Auditoria Basada en Riesgos</t>
  </si>
  <si>
    <t>En el marco del Comité Institucional de Coordinación y Control Interno se informan los resultado del seguimiento al mapa de riesgos y la materialización del mismo, adicional realiza seguimientos a la efectividad de las acciones suscritas en los planes de mejoramiento mediante acta #2 de 25-05-2021.</t>
  </si>
  <si>
    <t>Se realiza seguimiento a los planes de mejoramientos por proceso y se realiza informe ejecutivo a los planes de mejoramiento por parte de la Oficina de Control Inteno. 
Estos seguimeintos se publican en la página del IDEP en el siguiente enlace http://www.idep.edu.co/?q=content/plan-de-mejoramiento-por-procesos</t>
  </si>
  <si>
    <t>17.9 Las deficiencias de control interno son reportadas a los responsables de nivel jerárquico superior, para tomar la acciones correspondientes?</t>
  </si>
  <si>
    <t>Se socializan los resultados a la alta direccion por medio de los diferentes informes ejecutivos y adicionalmente  se socializa en comité Institucional de Coordinación y Control Interno.
Estos seguimientos se publican en la página del IDEP en el siguiente enlace http://www.idep.edu.co/?q=content/plan-de-mejoramiento-por-procesos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</si>
  <si>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</si>
  <si>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</si>
  <si>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</si>
  <si>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</si>
  <si>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</si>
  <si>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</si>
  <si>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</si>
  <si>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</si>
  <si>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</si>
  <si>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</si>
  <si>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</si>
  <si>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</si>
  <si>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</si>
  <si>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</si>
  <si>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</si>
  <si>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</si>
  <si>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</si>
  <si>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</si>
  <si>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</si>
  <si>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</si>
  <si>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</si>
  <si>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</si>
  <si>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</si>
  <si>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</si>
  <si>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</si>
  <si>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INSTITUTO PARA LA INVESTIGACION EDUCATIVA Y EL DESARRALLO PEDAGOGICO - IDEP.</t>
  </si>
  <si>
    <t>Periodo Evaluado:</t>
  </si>
  <si>
    <t>ENERO A JUNIO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</si>
  <si>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</si>
  <si>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</si>
  <si>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</si>
  <si>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</si>
  <si>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Dentro del marco de la implementación del Módelo Integrado de Planeación y Gestión, se encuentran articuladas las dimensiones y políticas de operación con responsables asignados para cada una de ellas. La Entidad cuenta con planes, programas, proyectos, indicadores y otras herramientos de gestión que permiten evaluar el cumplimiento de los objetivos y metas trazadas para la vigencia 2021.  Estos elementos fueron evaluados en cada uno de los componentes del MECI. La evidencia de estos resultados son detallados en cada uno de los lineamientos establecidos para la presentación de este informe. </t>
  </si>
  <si>
    <t>¿Es efectivo el sistema de control interno para los objetivos evaluados? (Si/No) (Justifique su respuesta):</t>
  </si>
  <si>
    <t xml:space="preserve">La Entidad cuenta con modelo de gestión basado en procesos;  se encuentran documentados  los procesos, procedimientos (actividades, puntos de control, responsables), proyectos, y planes institucionales, los cuales son debidamente aprobados por parte de la Alta Dirección y en esta instancia se evalúa el avance y cumplimiento de las metas y objetivos establecidos para la vigencia, lo que permite establecer mecanismos adecuados para el cumplimiento del Sistema de Control Interno. </t>
  </si>
  <si>
    <t>La entidad cuenta dentro de su Sistema de Control Interno, con una institucionalidad (Líneas de defensa)  que le permita la toma de decisiones frente al control (Si/No) (Justifique su respuesta):</t>
  </si>
  <si>
    <t xml:space="preserve">El esquema de línea de defensa fue adoptado por la Entidad a través de la Politica de Administración del Riesgo aprobada en el Comité de Coordinación de Control Interno el 07/11/2018, donde se define las responsabilidades en cada una de las líneas de defensa, esta operatividad se visualiza a través de los Comité Institucional de Gestión y Desempeño y del Comité Institucional de Coordinación de Control Interno, con la información reportada por los líderes de proceso a través de las diferentes herramientas de gestión; lo que coadyuva a la oportuna toma de decisiones. Adicionalmente se cuenta con la formulación del mapa de aseguramiento donde se visualizá los roles de seguimiento de la 2 y 3 línea de defensa de la Entidad.
Los niveles de responsabilidad definido de acuerdo a las líneas de defensa es:
LÍNEA ESTRÉGICA:  Alta dirección - Comité Institucional de Coordinación de Control Interno.
1 ° LÍNEA DE DEFENSA:  Líderes de proceso
2° LÍNEA DE DEFENSA:  Oficina asesora de Planeación - Líderes de procesos de contratación, financiera, talento humano, gestión y defensa jurídica, TIC, servicio al ciudadano, comunicaciones, gestión del conocimiento y gestión documental y los supervisores de contrato de la Entidad entre otros.
3° LÍNEA DE DEFENSA:  Oficina de Control Interno </t>
  </si>
  <si>
    <t>¿El componente está presente y funcionando?</t>
  </si>
  <si>
    <t>Nivel de Cumplimiento componente</t>
  </si>
  <si>
    <r>
      <rPr>
        <b/>
        <u/>
        <sz val="12"/>
        <color theme="0"/>
        <rFont val="Arial"/>
      </rPr>
      <t xml:space="preserve"> Estado actual:</t>
    </r>
    <r>
      <rPr>
        <b/>
        <sz val="12"/>
        <color theme="0"/>
        <rFont val="Arial"/>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</si>
  <si>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</si>
  <si>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</si>
  <si>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</si>
  <si>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Fortalezas: La Entidad cuenta con las instancias debidamente adaptadas por Resolución del CIGD y el CICC; se tienen los siguientes instrumentos:
Establecimiento del Código de Integridad, gestores de integridad, y plan de integridad. 
Guía para gestionar conflictos de interés, durante el periodo evaluado no se presentaron quejas irregulares o conflictos de interés por parte de los funcionarios del IDEP.
En el marco del CIGD se aprobó el PIC donde se vincula el código de integridad dentro de la necesidad de aprendizaje. 
Se cuenta con una matriz de riesgos por proceso y de corrupción, durante el primer semestre no se materializó riesgos de corrupción.
Oportunidad de mejora: Fortalecer el analisis de los reportes por parte de la 2 linea de defensa ( Lideres de procesos) 
Se sugiere informar oportunamente sobre las desviaciones que se presentaron dentro de la ejecución de los planes con el objetivo de poder tomar decisiones a tiempo. 
Documentar la política de talento humano, acorde las estructra y presupuesto de la Entidad.
Socializar sobre los canales que se tienen para la denuncia interna sobre situaciones irregualres o posibles incumplimientos al  código de integridad</t>
  </si>
  <si>
    <t>Evaluación de riesgos</t>
  </si>
  <si>
    <t xml:space="preserve">Fortalezas:  La Entidad cuenta con Plan Estratégico de Desarrollo Institucional - PEDI con base en el nuevo plan de Desarrollo del Distrito "Un nuevo contrato social y ambiental para el siglo XXI"; y con su respectivo plan de acción y plan operativo  , estos planes son especificos, definifidos, medibles ( indicadores) y alcanzables.
La Entidad cuenta con Politica de Administración del Riesgo, en donde esta definido las responsabilidades del esquema de las lineas de defensa, esta operatividad  se visualiza con los seguimientos y reportes que realiza los líderes del proceso a través de las herramientas de gestión y de las respectivos planes de mejoramiento para resolver materializaciones de riesgos detectados.
Se crearon dos formatos relacionados con la FT-MIC-03-21 Estructura segunda línea de defensa y FT-MIC-03-22 Mapa de Aseguramiento donde esta formulado el mapa de aseguramiento del IDEP.
Se cuenta con una matriz de riesgos por proceso y de corrupción, durante el primer semestre no se materializó riesgos de corrupción.
Oportunida de mejora:  Se sugiere socializar con los servidores públicos los controles y las acciones respectivas de los riesgos para fortalecer la apropiacion del tema y su implementación entre los lideres de los procesos.
Generar lineamientos desde la OAP a los lideres de proceso en la identificación de nuevos riesgos que puedan afectar el cumplimiento de los objetivos y metas institucionales.
 Se sugiere revisar con base en el contexto interno y externo de la Entidad   los posibles riesgos de corrupción vinculados a estos.
</t>
  </si>
  <si>
    <t>Actividades de control</t>
  </si>
  <si>
    <t xml:space="preserve">Fortalezas: La Entidad cuenta con la adecuada división de funciones, mediante el manual de Funciones, procesos y procedimientos internos y con el mapa de riesgos para reducir el riesgo de incumpliemientos operativos.
La Entidad tiene establecido actividades de control sobre la infraestructura tecnología, la gestión de seguridad mediante los siguientes instrumentos: Plan estratégico  de las Tecnológias y de la Información PETI, Plan de Seguridad y Privacidad de la Información, Plan de tratamientos de riesgos de seguridad y privacidad de la Información y Politica de privacidad y tratamiento de datos.
Oportunidad de mejora:  Se sugiere identificar o verificar las actividades claves en los procedimientos que puedan generar impacto en el cumplimiento de la parte operativa y documentarlos en los mapas de aseguramiento. </t>
  </si>
  <si>
    <t>Información y comunicación</t>
  </si>
  <si>
    <t xml:space="preserve">Monitoreo </t>
  </si>
  <si>
    <t xml:space="preserve">Fortalezas: Se cuenta con  Plan Anual de Auditoría,  que tiene cumplimiento del 100% frente a las actividades
planeadas, y se encuentra publicada en la página del IDEP. 
Se cuenta con los planes de mejoramiento Institucional resultados de las auditorias realizadas por la Contraloria . Acciones 100% ejecutadas.
Se cuenta con los planes de mejoramiento por proceso resultado de las auditorias internas, autoevaluación, seguimientos a mapas de riesgos. Estos cuentan con sus respectivos seguimientos que contribuyan a la efectividad del Sistema.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</si>
  <si>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</si>
  <si>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</si>
  <si>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</si>
  <si>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</si>
  <si>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</si>
  <si>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</si>
  <si>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</si>
  <si>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</si>
  <si>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</si>
  <si>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</si>
  <si>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</si>
  <si>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</si>
  <si>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</si>
  <si>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</si>
  <si>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</si>
  <si>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</si>
  <si>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</si>
  <si>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</si>
  <si>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</si>
  <si>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</si>
  <si>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</si>
  <si>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</si>
  <si>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</si>
  <si>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</si>
  <si>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</si>
  <si>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</si>
  <si>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</si>
  <si>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</si>
  <si>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</si>
  <si>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</si>
  <si>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</si>
  <si>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</si>
  <si>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</si>
  <si>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</si>
  <si>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</si>
  <si>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</si>
  <si>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</si>
  <si>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</si>
  <si>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</si>
  <si>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</si>
  <si>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</si>
  <si>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</si>
  <si>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</si>
  <si>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</si>
  <si>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</si>
  <si>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</si>
  <si>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</si>
  <si>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</si>
  <si>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</si>
  <si>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</si>
  <si>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</si>
  <si>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</si>
  <si>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</si>
  <si>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</si>
  <si>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</si>
  <si>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</si>
  <si>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</si>
  <si>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</si>
  <si>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</si>
  <si>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</si>
  <si>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</si>
  <si>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</si>
  <si>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</si>
  <si>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</si>
  <si>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</si>
  <si>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</si>
  <si>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</si>
  <si>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</si>
  <si>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</si>
  <si>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</si>
  <si>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</si>
  <si>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</si>
  <si>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</si>
  <si>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</si>
  <si>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</si>
  <si>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</si>
  <si>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</si>
  <si>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</si>
  <si>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</si>
  <si>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</si>
  <si>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</si>
  <si>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</si>
  <si>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</si>
  <si>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</si>
  <si>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</si>
  <si>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</si>
  <si>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</si>
  <si>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</si>
  <si>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</si>
  <si>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</si>
  <si>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</si>
  <si>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</si>
  <si>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</si>
  <si>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</si>
  <si>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</si>
  <si>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</si>
  <si>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</si>
  <si>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</si>
  <si>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</si>
  <si>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</si>
  <si>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</si>
  <si>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</si>
  <si>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</si>
  <si>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</si>
  <si>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</si>
  <si>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</si>
  <si>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</si>
  <si>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</si>
  <si>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</si>
  <si>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</si>
  <si>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</si>
  <si>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</si>
  <si>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</si>
  <si>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</si>
  <si>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Fortalezas: La Entidad cuenta con instrumentos de gestión de la información entre ellos: Registro de activos de información, Esquema de Publicación de Información, Botón de transparencia y acceso a la información pública, Plan Institucional de Participación Ciudadana, sistema PQRS, adicionalmente se cuenta con instrumentos de gestión para la comunicación interna tales como: Politica de Comunicación , Plan estrategico de comunicación organizacional, entre otros.
La  Entidad pone a disposición los medios y /o canales de servicio presenciales o virtuales para las diferentes solicitudes de ciudadania : Canal presencial en las Instalaciones, ventanilla única de radicación, Canal Telefónico: PBX,Canal virtual: Correo Institucional, Página web, Bogotá Escucha, Correo electrónico de denuncia actos de corrupción, Correo electrónico de defensor del ciudadano, y redes sociales oficiales. Adicionalmente se aplica 6 encuestas de satisfacción para los diferentes gruppos de interés.
Debilidad: Se cuentan con canales externos definidos y actividades para la divulgación de información sin embargo no se informan completamente dentro del Comité Institucional.
Oportunidad de Mejora: Se recomienda socializar el plan de Participación Ciudadana y el Manual de Atención al Ciudadano y la Politica de privacidad y seguridad en la información a los servidores públicos del IDEP.
Se sugiere socializar los canales y procedimientos de comunicación interna con todos los servidores públicos para fortalecer la cultura y comunicación organizacional.</t>
  </si>
  <si>
    <r>
      <t xml:space="preserve">Fortalezas: </t>
    </r>
    <r>
      <rPr>
        <sz val="10"/>
        <color theme="1"/>
        <rFont val="Arial"/>
        <family val="2"/>
      </rPr>
      <t>La Entidad cuenta con las instancias debidamente adaptadas por Resolución del CIGD y el CICC; se tienen los siguientes instrumentos:
Establecimiento del Código de Integridad, gestores de integridad, y plan de integridad. 
Guía para gestionar conflictos de interés, durante el periodo evaluado no se presentaron quejas irregulares o conflictos de interés por parte de los funcionarios del IDEP.
En el marco del CIGD se aprobó el PIC donde se vincula el código de integridad dentro de la necesidad de aprendizaje. 
Se cuenta con una matriz de riesgos por proceso y de corrupción, durante el primer semestre no se materializó riesgos de corrupción.</t>
    </r>
    <r>
      <rPr>
        <sz val="10"/>
        <color rgb="FFFF0000"/>
        <rFont val="Arial"/>
        <family val="2"/>
      </rPr>
      <t xml:space="preserve">
</t>
    </r>
    <r>
      <rPr>
        <b/>
        <sz val="10"/>
        <color theme="1"/>
        <rFont val="Arial"/>
        <family val="2"/>
      </rPr>
      <t>Oportunidad de mejora</t>
    </r>
    <r>
      <rPr>
        <b/>
        <sz val="10"/>
        <color rgb="FFFF0000"/>
        <rFont val="Arial"/>
        <family val="2"/>
      </rPr>
      <t xml:space="preserve">:
</t>
    </r>
    <r>
      <rPr>
        <sz val="10"/>
        <color theme="1"/>
        <rFont val="Arial"/>
        <family val="2"/>
      </rPr>
      <t>1.Se sugiere articular los resultados de los comités de contratación y de conciliación (Daño antijurídico) y el comité de gestores éticos para hacer un analisis y monitoreo integral a la política de integridad del IDEP.
2.No existe riesgo de corrupción directo derivado a la política de integridad  por lo cual se sugiere formular un riesgo o acciones transversales dentro de los riesgos actuales que apliquen.
3.Articular a los canales de comunicación interna y externa existentes, para denuncias sobre situaciones irregulares o posibles incumplimientos al  código de integridad.
4.Se sugiere realizar agendas compartidas para los temas que son competencia de las Oficinas Asesoras de Planeción y Control Interno, en lo que compete a planes de mejoramiento y mapas de riesgo, entre otros.  
5.Fortalecer el monitoreo y control por parte de la primera línea de defensa en cuanto al cumplimiento y operatividad de los controles.
6.Se sugiere socializar la Política estratégica de Talento Humano adopatda por el IDEP a todos los servidores de la Entidad teniendo en cuenta que se toma como referencia la politica general del Distrito.
7.Se recomienda verificar la formulación del indicador PIC toda vez que el mismo no mide el impacto del Plan Institucional de Capacitación, por lo cual se sugiere orientar la medición al indice de cumplimiento o indice de cobertura con relación al porcentaje de servidores alcanzados o capacitados frente a los eventos programados.
8.Dentro de la planificación de cambios se  sugiere hacer la verificación y articulación de los procedimientos, formatos, normograma, mapa de riesgos, e instrumentos de gestión que apliquen, así como la pertinencia de incluir los riesgos de fraude conforme a las recomendaciones del FURAG.</t>
    </r>
  </si>
  <si>
    <r>
      <rPr>
        <b/>
        <sz val="10"/>
        <color theme="1"/>
        <rFont val="Arial"/>
        <family val="2"/>
      </rPr>
      <t xml:space="preserve">Fortalezas: </t>
    </r>
    <r>
      <rPr>
        <sz val="10"/>
        <color theme="1"/>
        <rFont val="Arial"/>
        <family val="2"/>
      </rPr>
      <t xml:space="preserve"> La Entidad cuenta con Plan Estratégico de Desarrollo Institucional - PEDI con base en el nuevo plan de Desarrollo del Distrito "Un nuevo contrato social y ambiental para el siglo XXI"; y con su respectivo plan de acción y plan operativo  , estos planes son especificos, definifidos, medibles ( indicadores) y alcanzables.
La Entidad cuenta con Politica de Administración del Riesgo, en donde esta definido las responsabilidades del esquema de las lineas de defensa, esta operatividad  se visualiza con los seguimientos y reportes que realiza los líderes del proceso a través de las herramientas de gestión y de las respectivos planes de mejoramiento para resolver materializaciones de riesgos detectados.
Se cuenta con una matriz de riesgos por proceso y de corrupción, adicional se cuenta con mapa de aseguramiento. Durante el primer semestre no se materializó riesgos de corrupción.
</t>
    </r>
    <r>
      <rPr>
        <b/>
        <sz val="10"/>
        <color theme="1"/>
        <rFont val="Arial"/>
        <family val="2"/>
      </rPr>
      <t xml:space="preserve">Oportunida de mejora: </t>
    </r>
    <r>
      <rPr>
        <sz val="10"/>
        <color theme="1"/>
        <rFont val="Arial"/>
        <family val="2"/>
      </rPr>
      <t xml:space="preserve"> 
1.Se sugiere revisar con base en el contexto interno y externo de la Entidad   los posibles riesgos de fraude a los que pueda estar expuesta.
2. Generar lineamientos desde la OAP a los lideres de proceso en la identificación de nuevos riesgos que puedan afectar el cumplimiento de los objetivos y metas institucionales, conforme a los nuevos lineamientos establecidos en la Guia para la Administración del Riesgo del DAFP.
3. :Se sugiere socializar con los servidores públicos los controles y las acciones respectivas para fortalecer la apropiación del mapa de riesgos y su implementación entre los líderes de los procesos. </t>
    </r>
  </si>
  <si>
    <r>
      <rPr>
        <b/>
        <sz val="10"/>
        <color theme="1"/>
        <rFont val="Arial"/>
        <family val="2"/>
      </rPr>
      <t>Fortalezas</t>
    </r>
    <r>
      <rPr>
        <sz val="10"/>
        <color theme="1"/>
        <rFont val="Arial"/>
        <family val="2"/>
      </rPr>
      <t xml:space="preserve">: La Entidad cuenta con la adecuada división de funciones, mediante el manual de Funciones, procesos y procedimientos internos y con el mapa de riesgos para reducir el riesgo de incumpliemientos operativos.
La Entidad tiene establecido actividades de control sobre la infraestructura tecnología, la gestión de seguridad mediante los siguientes instrumentos: Plan estratégico  de las Tecnológias y de la Información PETI, Plan de Seguridad y Privacidad de la Información, Plan de tratamientos de riesgos de seguridad y privacidad de la Información y Politica de privacidad y tratamiento de datos.
</t>
    </r>
    <r>
      <rPr>
        <b/>
        <sz val="10"/>
        <color theme="1"/>
        <rFont val="Arial"/>
        <family val="2"/>
      </rPr>
      <t>Oportunidad de mejora:</t>
    </r>
    <r>
      <rPr>
        <sz val="10"/>
        <color theme="1"/>
        <rFont val="Arial"/>
        <family val="2"/>
      </rPr>
      <t xml:space="preserve"> 
</t>
    </r>
    <r>
      <rPr>
        <sz val="10"/>
        <color rgb="FF000000"/>
        <rFont val="Arial"/>
        <family val="2"/>
      </rPr>
      <t>1.Se</t>
    </r>
    <r>
      <rPr>
        <sz val="10"/>
        <color theme="1"/>
        <rFont val="Arial"/>
        <family val="2"/>
      </rPr>
      <t xml:space="preserve"> sugiere identificar o verificar las actividades claves en los procedimientos que puedan generar impacto en el cumplimiento de la parte operativa y documentarlos en los mapas de aseguramiento. </t>
    </r>
  </si>
  <si>
    <r>
      <rPr>
        <b/>
        <sz val="10"/>
        <color theme="1"/>
        <rFont val="Arial"/>
        <family val="2"/>
      </rPr>
      <t>Fortalezas</t>
    </r>
    <r>
      <rPr>
        <sz val="10"/>
        <color theme="1"/>
        <rFont val="Arial"/>
        <family val="2"/>
      </rPr>
      <t xml:space="preserve">: La Entidad cuenta con instrumentos de gestión de la información entre ellos: Registro de activos de información, Esquema de Publicación de Información, Botón de transparencia y acceso a la información pública, Plan Institucional de Participación Ciudadana, sistema PQRS, adicionalmente se cuenta con instrumentos de gestión para la comunicación interna tales como: Politica de Comunicación , Plan estrategico de comunicación organizacional, entre otros.
La  Entidad pone a disposición los medios y /o canales de servicio presenciales o virtuales para las diferentes solicitudes de ciudadania : Canal presencial en las Instalaciones, ventanilla única de radicación, Canal Telefónico: PBX,Canal virtual: Correo Institucional, Página web, Bogotá Escucha, Correo electrónico de denuncia actos de corrupción, Correo electrónico de defensor del ciudadano, y redes sociales oficiales. Adicionalmente se aplica 6 encuestas de satisfacción para los diferentes grupos de interés.
</t>
    </r>
    <r>
      <rPr>
        <b/>
        <sz val="10"/>
        <color theme="1"/>
        <rFont val="Arial"/>
        <family val="2"/>
      </rPr>
      <t xml:space="preserve">Oportunidad de Mejora: 
</t>
    </r>
    <r>
      <rPr>
        <sz val="10"/>
        <color theme="1"/>
        <rFont val="Arial"/>
        <family val="2"/>
      </rPr>
      <t>1.Se recomienda socializar con la Alta Dirección, líderes de procesos y servidores públlicos del IDEP,  el esquema de publicación de la información, confidencialidad e integridad de la información, con el objetivo de fortalecer la Politica de Transparecia y Acceso a la Información Pública.</t>
    </r>
    <r>
      <rPr>
        <b/>
        <sz val="10"/>
        <color theme="1"/>
        <rFont val="Arial"/>
        <family val="2"/>
      </rPr>
      <t xml:space="preserve">
</t>
    </r>
    <r>
      <rPr>
        <sz val="10"/>
        <color theme="1"/>
        <rFont val="Arial"/>
        <family val="2"/>
      </rPr>
      <t>2.Fortalecer, documentar y socializar los niveles de autoridad y responsabilidad en cuanto al manejo de la administración tanto interna como externa a todos los servidores del IDEP.
3. Se recomienda formular plan de acción para implementar los lineamientos y requisitos establecidos dentro de la resolución 1519 de 2020 “</t>
    </r>
    <r>
      <rPr>
        <i/>
        <sz val="10"/>
        <color theme="1"/>
        <rFont val="Arial"/>
        <family val="2"/>
      </rPr>
      <t>Por la cual se definen los estándares y directrices para publicar la información señalada en la Ley 1712 del 2014 y se definen los requisitos materia de acceso a la información pública, accesibilidad web,seguridad digital, y datos abiertos”</t>
    </r>
    <r>
      <rPr>
        <sz val="10"/>
        <color theme="1"/>
        <rFont val="Arial"/>
        <family val="2"/>
      </rPr>
      <t>.</t>
    </r>
  </si>
  <si>
    <r>
      <rPr>
        <b/>
        <sz val="10"/>
        <color theme="1"/>
        <rFont val="Arial"/>
        <family val="2"/>
      </rPr>
      <t>Fortalezas</t>
    </r>
    <r>
      <rPr>
        <sz val="10"/>
        <color theme="1"/>
        <rFont val="Arial"/>
        <family val="2"/>
      </rPr>
      <t>: Se cuenta con  Plan Anual de Auditoría,  que tiene cumplimiento del 100% frente a las actividades
planeadas, y se encuentra publicada en la página del IDEP. 
Se cuenta con los planes de mejoramiento Institucional resultados de las auditorias realizadas por la Contraloria . 
Se cuenta con los planes de mejoramiento por proceso resultado de las auditorias internas, autoevaluación, seguimientos a mapas de riesgos. Estos cuentan con sus respectivos seguimientos que contribuyan al fortalecimiento y efectividad del Sistema.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</si>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</sst>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0.000"/>
    <numFmt numFmtId="166" formatCode="0.0000"/>
    <numFmt numFmtId="167" formatCode="0.000000"/>
    <numFmt numFmtId="168" formatCode="0.00000"/>
  </numFmts>
  <fonts count="94" x14ac:knownFonts="1">
    <font>
      <sz val="10"/>
      <color theme="1"/>
      <name val="Arial"/>
    </font>
    <font>
      <sz val="10"/>
      <color theme="1"/>
      <name val="Arial narrow"/>
    </font>
    <font>
      <b/>
      <sz val="14"/>
      <color theme="1"/>
      <name val="Arial narrow"/>
    </font>
    <font>
      <sz val="10"/>
      <name val="Arial"/>
    </font>
    <font>
      <b/>
      <u/>
      <sz val="11"/>
      <color theme="1"/>
      <name val="Arial narrow"/>
    </font>
    <font>
      <b/>
      <sz val="10"/>
      <color theme="1"/>
      <name val="Arial narrow"/>
    </font>
    <font>
      <b/>
      <sz val="9"/>
      <color theme="1"/>
      <name val="Arial narrow"/>
    </font>
    <font>
      <sz val="9"/>
      <color theme="1"/>
      <name val="Arial narrow"/>
    </font>
    <font>
      <b/>
      <sz val="11"/>
      <color theme="1"/>
      <name val="Arial narrow"/>
    </font>
    <font>
      <b/>
      <sz val="12"/>
      <color theme="1"/>
      <name val="Arial narrow"/>
    </font>
    <font>
      <sz val="11"/>
      <color theme="1"/>
      <name val="Arial narrow"/>
    </font>
    <font>
      <b/>
      <sz val="11"/>
      <color rgb="FF3F3F3F"/>
      <name val="Arial narrow"/>
    </font>
    <font>
      <b/>
      <sz val="11"/>
      <color theme="0"/>
      <name val="Arial narrow"/>
    </font>
    <font>
      <sz val="11"/>
      <color theme="0"/>
      <name val="Arial narrow"/>
    </font>
    <font>
      <sz val="11"/>
      <color rgb="FFFF0000"/>
      <name val="Arial narrow"/>
    </font>
    <font>
      <b/>
      <sz val="14"/>
      <color theme="0"/>
      <name val="Arial narrow"/>
    </font>
    <font>
      <sz val="12"/>
      <color rgb="FF595959"/>
      <name val="Arial"/>
    </font>
    <font>
      <b/>
      <sz val="11"/>
      <color rgb="FFFF0000"/>
      <name val="Arial narrow"/>
    </font>
    <font>
      <b/>
      <sz val="16"/>
      <color theme="1"/>
      <name val="Arial narrow"/>
    </font>
    <font>
      <sz val="11"/>
      <color theme="1"/>
      <name val="Arial"/>
    </font>
    <font>
      <b/>
      <sz val="11"/>
      <name val="Arial narrow"/>
    </font>
    <font>
      <b/>
      <sz val="11"/>
      <color theme="1"/>
      <name val="Arial"/>
    </font>
    <font>
      <sz val="11"/>
      <color rgb="FF000000"/>
      <name val="Arial"/>
    </font>
    <font>
      <sz val="11"/>
      <name val="Arial narrow"/>
    </font>
    <font>
      <sz val="11"/>
      <name val="Arial"/>
    </font>
    <font>
      <sz val="11"/>
      <color rgb="FF000000"/>
      <name val="Arial narrow"/>
    </font>
    <font>
      <b/>
      <sz val="11"/>
      <color rgb="FF000000"/>
      <name val="Arial narrow"/>
    </font>
    <font>
      <u/>
      <sz val="11"/>
      <color rgb="FF000000"/>
      <name val="Arial"/>
    </font>
    <font>
      <u/>
      <sz val="11"/>
      <color rgb="FF000000"/>
      <name val="Arial narrow"/>
    </font>
    <font>
      <u/>
      <sz val="11"/>
      <color rgb="FF000000"/>
      <name val="Arial"/>
    </font>
    <font>
      <u/>
      <sz val="11"/>
      <color theme="10"/>
      <name val="Arial narrow"/>
    </font>
    <font>
      <sz val="12"/>
      <color rgb="FF595959"/>
      <name val="Arial narrow"/>
    </font>
    <font>
      <b/>
      <u/>
      <sz val="11"/>
      <color theme="0"/>
      <name val="Arial narrow"/>
    </font>
    <font>
      <u/>
      <sz val="11"/>
      <color theme="1"/>
      <name val="Arial narrow"/>
    </font>
    <font>
      <u/>
      <sz val="11"/>
      <color rgb="FF0000FF"/>
      <name val="Arial"/>
    </font>
    <font>
      <u/>
      <sz val="11"/>
      <color theme="1"/>
      <name val="Arial narrow"/>
    </font>
    <font>
      <u/>
      <sz val="11"/>
      <color theme="1"/>
      <name val="Arial"/>
    </font>
    <font>
      <u/>
      <sz val="11"/>
      <color theme="1"/>
      <name val="Arial narrow"/>
    </font>
    <font>
      <u/>
      <sz val="11"/>
      <color rgb="FF000000"/>
      <name val="Arial"/>
    </font>
    <font>
      <u/>
      <sz val="11"/>
      <color rgb="FF0000FF"/>
      <name val="Arial narrow"/>
    </font>
    <font>
      <u/>
      <sz val="11"/>
      <color theme="1"/>
      <name val="Arial narrow"/>
    </font>
    <font>
      <b/>
      <u/>
      <sz val="11"/>
      <color theme="0"/>
      <name val="Arial narrow"/>
    </font>
    <font>
      <b/>
      <u/>
      <sz val="11"/>
      <color theme="0"/>
      <name val="Arial narrow"/>
    </font>
    <font>
      <b/>
      <u/>
      <sz val="11"/>
      <color theme="0"/>
      <name val="Arial narrow"/>
    </font>
    <font>
      <b/>
      <u/>
      <sz val="11"/>
      <color theme="0"/>
      <name val="Arial narrow"/>
    </font>
    <font>
      <u/>
      <sz val="11"/>
      <color rgb="FF0000FF"/>
      <name val="Arial narrow"/>
    </font>
    <font>
      <b/>
      <u/>
      <sz val="11"/>
      <color theme="1"/>
      <name val="Arial narrow"/>
    </font>
    <font>
      <u/>
      <sz val="11"/>
      <color rgb="FF0000FF"/>
      <name val="Arial"/>
    </font>
    <font>
      <u/>
      <sz val="11"/>
      <color theme="1"/>
      <name val="Arial"/>
    </font>
    <font>
      <u/>
      <sz val="11"/>
      <color theme="1"/>
      <name val="Arial"/>
    </font>
    <font>
      <u/>
      <sz val="11"/>
      <color rgb="FF0000FF"/>
      <name val="Arial narrow"/>
    </font>
    <font>
      <sz val="10"/>
      <color theme="0"/>
      <name val="Arial narrow"/>
    </font>
    <font>
      <sz val="20"/>
      <color theme="1"/>
      <name val="Arial narrow"/>
    </font>
    <font>
      <sz val="20"/>
      <color theme="0"/>
      <name val="Arial narrow"/>
    </font>
    <font>
      <b/>
      <sz val="20"/>
      <color theme="0"/>
      <name val="Arial narrow"/>
    </font>
    <font>
      <b/>
      <sz val="16"/>
      <color theme="0"/>
      <name val="Arial narrow"/>
    </font>
    <font>
      <b/>
      <sz val="12"/>
      <color theme="0"/>
      <name val="Arial narrow"/>
    </font>
    <font>
      <b/>
      <sz val="10"/>
      <color theme="0"/>
      <name val="Arial narrow"/>
    </font>
    <font>
      <b/>
      <i/>
      <sz val="10"/>
      <color theme="1"/>
      <name val="Arial narrow"/>
    </font>
    <font>
      <b/>
      <sz val="22"/>
      <color theme="1"/>
      <name val="Arial narrow"/>
    </font>
    <font>
      <b/>
      <sz val="18"/>
      <color theme="1"/>
      <name val="Arial narrow"/>
    </font>
    <font>
      <b/>
      <sz val="18"/>
      <color theme="1"/>
      <name val="Arial"/>
    </font>
    <font>
      <b/>
      <sz val="18"/>
      <color theme="0"/>
      <name val="Arial"/>
    </font>
    <font>
      <sz val="20"/>
      <color rgb="FFFF0000"/>
      <name val="Arial"/>
    </font>
    <font>
      <b/>
      <sz val="12"/>
      <color rgb="FFFF0000"/>
      <name val="Arial"/>
    </font>
    <font>
      <b/>
      <sz val="12"/>
      <color theme="1"/>
      <name val="Arial"/>
    </font>
    <font>
      <b/>
      <sz val="10"/>
      <color theme="1"/>
      <name val="Arial"/>
    </font>
    <font>
      <sz val="25"/>
      <color theme="1"/>
      <name val="Arial"/>
    </font>
    <font>
      <b/>
      <sz val="10"/>
      <color rgb="FFFF0000"/>
      <name val="Arial"/>
    </font>
    <font>
      <b/>
      <sz val="12"/>
      <color theme="0"/>
      <name val="Arial"/>
    </font>
    <font>
      <sz val="18"/>
      <color theme="1"/>
      <name val="Arial"/>
    </font>
    <font>
      <sz val="10"/>
      <color rgb="FFFF0000"/>
      <name val="Arial"/>
    </font>
    <font>
      <b/>
      <i/>
      <u/>
      <sz val="9"/>
      <color theme="1"/>
      <name val="Arial Narrow"/>
    </font>
    <font>
      <sz val="10"/>
      <color rgb="FFFF0000"/>
      <name val="Arial Narrow"/>
    </font>
    <font>
      <i/>
      <sz val="11"/>
      <color theme="0"/>
      <name val="Arial Narrow"/>
    </font>
    <font>
      <i/>
      <sz val="11"/>
      <color theme="1"/>
      <name val="Arial Narrow"/>
    </font>
    <font>
      <b/>
      <u/>
      <sz val="11"/>
      <color rgb="FF000000"/>
      <name val="Arial Narrow"/>
    </font>
    <font>
      <i/>
      <sz val="11"/>
      <color rgb="FF000000"/>
      <name val="Arial Narrow"/>
    </font>
    <font>
      <u/>
      <sz val="11"/>
      <color rgb="FF1155CC"/>
      <name val="Arial"/>
    </font>
    <font>
      <sz val="11"/>
      <color rgb="FFFF0000"/>
      <name val="Arial"/>
    </font>
    <font>
      <b/>
      <u/>
      <sz val="12"/>
      <color theme="0"/>
      <name val="Arial"/>
    </font>
    <font>
      <sz val="10"/>
      <color theme="1"/>
      <name val="Arial"/>
      <family val="2"/>
    </font>
    <font>
      <b/>
      <sz val="20"/>
      <name val="Arial"/>
      <family val="2"/>
    </font>
    <font>
      <b/>
      <sz val="11"/>
      <color theme="1"/>
      <name val="Arial"/>
      <family val="2"/>
    </font>
    <font>
      <sz val="11"/>
      <color theme="1"/>
      <name val="Arial"/>
      <family val="2"/>
    </font>
    <font>
      <b/>
      <sz val="11"/>
      <color theme="0"/>
      <name val="Arial"/>
      <family val="2"/>
    </font>
    <font>
      <b/>
      <i/>
      <sz val="11"/>
      <color theme="1"/>
      <name val="Arial"/>
      <family val="2"/>
    </font>
    <font>
      <b/>
      <sz val="10"/>
      <color theme="1"/>
      <name val="Arial"/>
      <family val="2"/>
    </font>
    <font>
      <sz val="10"/>
      <color rgb="FFFF0000"/>
      <name val="Arial"/>
      <family val="2"/>
    </font>
    <font>
      <b/>
      <sz val="10"/>
      <color rgb="FFFF0000"/>
      <name val="Arial"/>
      <family val="2"/>
    </font>
    <font>
      <b/>
      <sz val="10"/>
      <name val="Arial"/>
      <family val="2"/>
    </font>
    <font>
      <sz val="10"/>
      <name val="Arial"/>
      <family val="2"/>
    </font>
    <font>
      <sz val="10"/>
      <color rgb="FF000000"/>
      <name val="Arial"/>
      <family val="2"/>
    </font>
    <font>
      <i/>
      <sz val="10"/>
      <color theme="1"/>
      <name val="Arial"/>
      <family val="2"/>
    </font>
  </fonts>
  <fills count="1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D6E3BC"/>
        <bgColor rgb="FFD6E3BC"/>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s>
  <borders count="215">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hair">
        <color rgb="FF000000"/>
      </left>
      <right style="hair">
        <color rgb="FF000000"/>
      </right>
      <top style="medium">
        <color rgb="FF000000"/>
      </top>
      <bottom style="hair">
        <color rgb="FF000000"/>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right/>
      <top style="thin">
        <color rgb="FF000000"/>
      </top>
      <bottom style="thin">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hair">
        <color rgb="FF000000"/>
      </right>
      <top/>
      <bottom/>
      <diagonal/>
    </border>
    <border>
      <left/>
      <right style="hair">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hair">
        <color rgb="FF000000"/>
      </right>
      <top style="medium">
        <color rgb="FF000000"/>
      </top>
      <bottom/>
      <diagonal/>
    </border>
    <border>
      <left style="medium">
        <color rgb="FF000000"/>
      </left>
      <right style="hair">
        <color rgb="FF000000"/>
      </right>
      <top/>
      <bottom/>
      <diagonal/>
    </border>
    <border>
      <left style="medium">
        <color rgb="FF000000"/>
      </left>
      <right style="hair">
        <color rgb="FF000000"/>
      </right>
      <top/>
      <bottom style="medium">
        <color rgb="FF00000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rgb="FF000000"/>
      </right>
      <top/>
      <bottom style="thin">
        <color theme="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rgb="FF000000"/>
      </left>
      <right style="hair">
        <color rgb="FF000000"/>
      </right>
      <top/>
      <bottom style="hair">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s>
  <cellStyleXfs count="1">
    <xf numFmtId="0" fontId="0" fillId="0" borderId="0"/>
  </cellStyleXfs>
  <cellXfs count="686">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20" fillId="11" borderId="29" xfId="0" applyFont="1" applyFill="1" applyBorder="1" applyAlignment="1">
      <alignment horizontal="center" vertical="center"/>
    </xf>
    <xf numFmtId="0" fontId="19" fillId="11" borderId="62" xfId="0" applyFont="1" applyFill="1" applyBorder="1" applyAlignment="1">
      <alignment horizontal="left" vertical="center" wrapText="1"/>
    </xf>
    <xf numFmtId="0" fontId="22" fillId="11" borderId="0" xfId="0" applyFont="1" applyFill="1" applyAlignment="1">
      <alignment horizontal="left" vertical="top" wrapText="1"/>
    </xf>
    <xf numFmtId="0" fontId="10" fillId="11" borderId="62" xfId="0" applyFont="1" applyFill="1" applyBorder="1" applyAlignment="1">
      <alignment horizontal="center" vertical="center" wrapText="1"/>
    </xf>
    <xf numFmtId="0" fontId="23" fillId="11" borderId="29" xfId="0" applyFont="1" applyFill="1" applyBorder="1" applyAlignment="1">
      <alignment horizontal="center" vertical="center"/>
    </xf>
    <xf numFmtId="0" fontId="8" fillId="3" borderId="68" xfId="0" applyFont="1" applyFill="1" applyBorder="1" applyAlignment="1">
      <alignment horizontal="center" vertical="center"/>
    </xf>
    <xf numFmtId="0" fontId="24" fillId="3" borderId="29" xfId="0" applyFont="1" applyFill="1" applyBorder="1" applyAlignment="1">
      <alignment horizontal="left" vertical="center" wrapText="1"/>
    </xf>
    <xf numFmtId="0" fontId="8" fillId="3" borderId="19" xfId="0" applyFont="1" applyFill="1" applyBorder="1" applyAlignment="1">
      <alignment horizontal="center" vertical="center"/>
    </xf>
    <xf numFmtId="0" fontId="19" fillId="3" borderId="29" xfId="0" applyFont="1" applyFill="1" applyBorder="1" applyAlignment="1">
      <alignment horizontal="left" vertical="center" wrapText="1"/>
    </xf>
    <xf numFmtId="0" fontId="8" fillId="3" borderId="22" xfId="0" applyFont="1" applyFill="1" applyBorder="1" applyAlignment="1">
      <alignment horizontal="center" vertical="center"/>
    </xf>
    <xf numFmtId="0" fontId="24" fillId="3" borderId="29" xfId="0" applyFont="1" applyFill="1" applyBorder="1" applyAlignment="1">
      <alignment horizontal="left" vertical="center" wrapText="1"/>
    </xf>
    <xf numFmtId="0" fontId="10" fillId="3" borderId="71" xfId="0" applyFont="1" applyFill="1" applyBorder="1" applyAlignment="1">
      <alignment horizontal="center" vertical="center" wrapText="1"/>
    </xf>
    <xf numFmtId="0" fontId="10" fillId="3" borderId="71" xfId="0" applyFont="1" applyFill="1" applyBorder="1" applyAlignment="1">
      <alignment horizontal="center" vertical="center"/>
    </xf>
    <xf numFmtId="0" fontId="8" fillId="3" borderId="75" xfId="0" applyFont="1" applyFill="1" applyBorder="1" applyAlignment="1">
      <alignment horizontal="center" vertical="center"/>
    </xf>
    <xf numFmtId="0" fontId="10" fillId="3" borderId="76" xfId="0" applyFont="1" applyFill="1" applyBorder="1" applyAlignment="1">
      <alignment horizontal="center" vertical="center"/>
    </xf>
    <xf numFmtId="0" fontId="8" fillId="11" borderId="68" xfId="0" applyFont="1" applyFill="1" applyBorder="1" applyAlignment="1">
      <alignment horizontal="center" vertical="center"/>
    </xf>
    <xf numFmtId="0" fontId="8" fillId="11" borderId="22" xfId="0" applyFont="1" applyFill="1" applyBorder="1" applyAlignment="1">
      <alignment horizontal="center" vertical="center"/>
    </xf>
    <xf numFmtId="0" fontId="10" fillId="11" borderId="22" xfId="0" applyFont="1" applyFill="1" applyBorder="1" applyAlignment="1">
      <alignment horizontal="center" vertical="center" wrapText="1"/>
    </xf>
    <xf numFmtId="0" fontId="10" fillId="11" borderId="22" xfId="0" applyFont="1" applyFill="1" applyBorder="1" applyAlignment="1">
      <alignment horizontal="center" vertical="center"/>
    </xf>
    <xf numFmtId="0" fontId="8" fillId="11" borderId="82" xfId="0" applyFont="1" applyFill="1" applyBorder="1" applyAlignment="1">
      <alignment horizontal="center" vertical="center"/>
    </xf>
    <xf numFmtId="0" fontId="10" fillId="11" borderId="82" xfId="0" applyFont="1" applyFill="1" applyBorder="1" applyAlignment="1">
      <alignment horizontal="center" vertical="center"/>
    </xf>
    <xf numFmtId="0" fontId="8" fillId="11" borderId="62" xfId="0" applyFont="1" applyFill="1" applyBorder="1" applyAlignment="1">
      <alignment horizontal="center" vertical="center"/>
    </xf>
    <xf numFmtId="0" fontId="24" fillId="11" borderId="62" xfId="0" applyFont="1" applyFill="1" applyBorder="1" applyAlignment="1">
      <alignment horizontal="center" vertical="center" wrapText="1"/>
    </xf>
    <xf numFmtId="0" fontId="23" fillId="11" borderId="22" xfId="0" applyFont="1" applyFill="1" applyBorder="1" applyAlignment="1">
      <alignment horizontal="center" vertical="top" wrapText="1"/>
    </xf>
    <xf numFmtId="0" fontId="14" fillId="11" borderId="22" xfId="0" applyFont="1" applyFill="1" applyBorder="1" applyAlignment="1">
      <alignment horizontal="center" vertical="center" wrapText="1"/>
    </xf>
    <xf numFmtId="0" fontId="10" fillId="11" borderId="62" xfId="0" applyFont="1" applyFill="1" applyBorder="1" applyAlignment="1">
      <alignment horizontal="center" vertical="center" wrapText="1"/>
    </xf>
    <xf numFmtId="0" fontId="24" fillId="11" borderId="62" xfId="0" applyFont="1" applyFill="1" applyBorder="1" applyAlignment="1">
      <alignment horizontal="left" vertical="top" wrapText="1"/>
    </xf>
    <xf numFmtId="0" fontId="19" fillId="11" borderId="22" xfId="0" applyFont="1" applyFill="1" applyBorder="1" applyAlignment="1">
      <alignment horizontal="left" vertical="top" wrapText="1"/>
    </xf>
    <xf numFmtId="0" fontId="8" fillId="3" borderId="62" xfId="0" applyFont="1" applyFill="1" applyBorder="1" applyAlignment="1">
      <alignment horizontal="center" vertical="center"/>
    </xf>
    <xf numFmtId="0" fontId="24" fillId="3" borderId="62" xfId="0" applyFont="1" applyFill="1" applyBorder="1" applyAlignment="1">
      <alignment horizontal="left" vertical="top" wrapText="1"/>
    </xf>
    <xf numFmtId="0" fontId="14" fillId="3" borderId="22" xfId="0" applyFont="1" applyFill="1" applyBorder="1" applyAlignment="1">
      <alignment horizontal="center" vertical="center" wrapText="1"/>
    </xf>
    <xf numFmtId="0" fontId="10" fillId="3" borderId="22" xfId="0" applyFont="1" applyFill="1" applyBorder="1" applyAlignment="1">
      <alignment horizontal="center" vertical="center"/>
    </xf>
    <xf numFmtId="0" fontId="8" fillId="3" borderId="82" xfId="0" applyFont="1" applyFill="1" applyBorder="1" applyAlignment="1">
      <alignment horizontal="center" vertical="center"/>
    </xf>
    <xf numFmtId="0" fontId="10" fillId="3" borderId="82" xfId="0" applyFont="1" applyFill="1" applyBorder="1" applyAlignment="1">
      <alignment horizontal="center" vertical="center"/>
    </xf>
    <xf numFmtId="0" fontId="19" fillId="11" borderId="62" xfId="0" applyFont="1" applyFill="1" applyBorder="1" applyAlignment="1">
      <alignment horizontal="left" vertical="top" wrapText="1"/>
    </xf>
    <xf numFmtId="0" fontId="26" fillId="11" borderId="62" xfId="0" applyFont="1" applyFill="1" applyBorder="1" applyAlignment="1">
      <alignment horizontal="center" vertical="center"/>
    </xf>
    <xf numFmtId="0" fontId="22" fillId="11" borderId="62" xfId="0" applyFont="1" applyFill="1" applyBorder="1" applyAlignment="1">
      <alignment horizontal="left" vertical="top" wrapText="1"/>
    </xf>
    <xf numFmtId="0" fontId="26" fillId="11" borderId="22" xfId="0" applyFont="1" applyFill="1" applyBorder="1" applyAlignment="1">
      <alignment horizontal="center" vertical="center"/>
    </xf>
    <xf numFmtId="0" fontId="22" fillId="11" borderId="22" xfId="0" applyFont="1" applyFill="1" applyBorder="1" applyAlignment="1">
      <alignment horizontal="left" vertical="center" wrapText="1"/>
    </xf>
    <xf numFmtId="0" fontId="25" fillId="11" borderId="22" xfId="0" applyFont="1" applyFill="1" applyBorder="1" applyAlignment="1">
      <alignment horizontal="center" vertical="center"/>
    </xf>
    <xf numFmtId="0" fontId="25" fillId="11" borderId="22" xfId="0" applyFont="1" applyFill="1" applyBorder="1" applyAlignment="1">
      <alignment horizontal="center"/>
    </xf>
    <xf numFmtId="0" fontId="26" fillId="11" borderId="82" xfId="0" applyFont="1" applyFill="1" applyBorder="1" applyAlignment="1">
      <alignment horizontal="center" vertical="center"/>
    </xf>
    <xf numFmtId="0" fontId="25" fillId="11" borderId="82" xfId="0" applyFont="1" applyFill="1" applyBorder="1" applyAlignment="1">
      <alignment horizontal="center" vertical="center"/>
    </xf>
    <xf numFmtId="0" fontId="25" fillId="11" borderId="22" xfId="0" applyFont="1" applyFill="1" applyBorder="1" applyAlignment="1">
      <alignment horizontal="center" vertical="center" wrapText="1"/>
    </xf>
    <xf numFmtId="0" fontId="22" fillId="11" borderId="62" xfId="0" applyFont="1" applyFill="1" applyBorder="1" applyAlignment="1">
      <alignment horizontal="left" vertical="center" wrapText="1"/>
    </xf>
    <xf numFmtId="0" fontId="25" fillId="11" borderId="62" xfId="0" applyFont="1" applyFill="1" applyBorder="1" applyAlignment="1">
      <alignment horizontal="center" vertical="center" wrapText="1"/>
    </xf>
    <xf numFmtId="0" fontId="22" fillId="11" borderId="62" xfId="0" applyFont="1" applyFill="1" applyBorder="1" applyAlignment="1">
      <alignment horizontal="center" vertical="center" wrapText="1"/>
    </xf>
    <xf numFmtId="0" fontId="25" fillId="11" borderId="62" xfId="0" applyFont="1" applyFill="1" applyBorder="1" applyAlignment="1">
      <alignment horizontal="center" vertical="center" wrapText="1"/>
    </xf>
    <xf numFmtId="0" fontId="25" fillId="11" borderId="62" xfId="0" applyFont="1" applyFill="1" applyBorder="1" applyAlignment="1">
      <alignment horizontal="center" vertical="center" wrapText="1"/>
    </xf>
    <xf numFmtId="0" fontId="22" fillId="11" borderId="22" xfId="0" applyFont="1" applyFill="1" applyBorder="1" applyAlignment="1">
      <alignment horizontal="left" vertical="top" wrapText="1"/>
    </xf>
    <xf numFmtId="0" fontId="10" fillId="11" borderId="0" xfId="0" applyFont="1" applyFill="1"/>
    <xf numFmtId="0" fontId="29" fillId="11" borderId="62" xfId="0" applyFont="1" applyFill="1" applyBorder="1" applyAlignment="1">
      <alignment horizontal="left" vertical="top" wrapText="1"/>
    </xf>
    <xf numFmtId="0" fontId="25" fillId="11" borderId="22" xfId="0" applyFont="1" applyFill="1" applyBorder="1" applyAlignment="1">
      <alignment horizontal="left" vertical="top" wrapText="1"/>
    </xf>
    <xf numFmtId="0" fontId="26" fillId="0" borderId="62" xfId="0" applyFont="1" applyBorder="1" applyAlignment="1">
      <alignment horizontal="center" vertical="center"/>
    </xf>
    <xf numFmtId="0" fontId="26" fillId="0" borderId="22" xfId="0" applyFont="1" applyBorder="1" applyAlignment="1">
      <alignment horizontal="center" vertical="center"/>
    </xf>
    <xf numFmtId="0" fontId="25" fillId="0" borderId="22" xfId="0" applyFont="1" applyBorder="1" applyAlignment="1">
      <alignment horizontal="center" vertical="center"/>
    </xf>
    <xf numFmtId="0" fontId="26" fillId="0" borderId="82" xfId="0" applyFont="1" applyBorder="1" applyAlignment="1">
      <alignment horizontal="center" vertical="center"/>
    </xf>
    <xf numFmtId="0" fontId="25" fillId="0" borderId="82" xfId="0" applyFont="1" applyBorder="1" applyAlignment="1">
      <alignment horizontal="center" vertical="center"/>
    </xf>
    <xf numFmtId="0" fontId="22" fillId="0" borderId="62" xfId="0" applyFont="1" applyBorder="1" applyAlignment="1">
      <alignment horizontal="center" vertical="center" wrapText="1"/>
    </xf>
    <xf numFmtId="0" fontId="25" fillId="0" borderId="22" xfId="0" applyFont="1" applyBorder="1" applyAlignment="1">
      <alignment horizontal="center" vertical="center" wrapText="1"/>
    </xf>
    <xf numFmtId="0" fontId="25"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30" fillId="3" borderId="46" xfId="0" applyFont="1" applyFill="1" applyBorder="1" applyAlignment="1">
      <alignment horizontal="center" vertical="center"/>
    </xf>
    <xf numFmtId="0" fontId="33" fillId="11" borderId="62" xfId="0" applyFont="1" applyFill="1" applyBorder="1" applyAlignment="1">
      <alignment horizontal="center" vertical="center" wrapText="1"/>
    </xf>
    <xf numFmtId="0" fontId="24" fillId="11" borderId="22" xfId="0" applyFont="1" applyFill="1" applyBorder="1" applyAlignment="1">
      <alignment horizontal="center" vertical="center" wrapText="1"/>
    </xf>
    <xf numFmtId="0" fontId="24" fillId="11" borderId="22" xfId="0" applyFont="1" applyFill="1" applyBorder="1" applyAlignment="1">
      <alignment horizontal="left" vertical="center" wrapText="1"/>
    </xf>
    <xf numFmtId="0" fontId="19" fillId="11" borderId="62" xfId="0" applyFont="1" applyFill="1" applyBorder="1" applyAlignment="1">
      <alignment horizontal="center" vertical="center" wrapText="1"/>
    </xf>
    <xf numFmtId="0" fontId="19" fillId="11" borderId="22" xfId="0" applyFont="1" applyFill="1" applyBorder="1" applyAlignment="1">
      <alignment horizontal="center" vertical="center" wrapText="1"/>
    </xf>
    <xf numFmtId="0" fontId="19" fillId="11" borderId="22" xfId="0" applyFont="1" applyFill="1" applyBorder="1" applyAlignment="1">
      <alignment horizontal="left" vertical="center" wrapText="1"/>
    </xf>
    <xf numFmtId="0" fontId="22" fillId="11" borderId="0" xfId="0" applyFont="1" applyFill="1" applyAlignment="1">
      <alignment horizontal="center" vertical="center" wrapText="1"/>
    </xf>
    <xf numFmtId="0" fontId="22" fillId="11" borderId="22" xfId="0" applyFont="1" applyFill="1" applyBorder="1" applyAlignment="1">
      <alignment horizontal="center" vertical="center" wrapText="1"/>
    </xf>
    <xf numFmtId="0" fontId="8" fillId="0" borderId="6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lignment horizontal="center" vertical="center"/>
    </xf>
    <xf numFmtId="0" fontId="22" fillId="11" borderId="0" xfId="0" applyFont="1" applyFill="1" applyAlignment="1">
      <alignment horizontal="center" wrapText="1"/>
    </xf>
    <xf numFmtId="0" fontId="12" fillId="13" borderId="46" xfId="0" applyFont="1" applyFill="1" applyBorder="1" applyAlignment="1">
      <alignment horizontal="center" vertical="center"/>
    </xf>
    <xf numFmtId="0" fontId="31" fillId="3" borderId="46" xfId="0" applyFont="1" applyFill="1" applyBorder="1" applyAlignment="1">
      <alignment horizontal="left" vertical="top" wrapText="1"/>
    </xf>
    <xf numFmtId="0" fontId="12" fillId="13" borderId="100" xfId="0" applyFont="1" applyFill="1" applyBorder="1" applyAlignment="1">
      <alignment horizontal="left" vertical="top" wrapText="1"/>
    </xf>
    <xf numFmtId="0" fontId="13" fillId="13" borderId="103" xfId="0" applyFont="1" applyFill="1" applyBorder="1" applyAlignment="1">
      <alignment horizontal="left" vertical="top" wrapText="1"/>
    </xf>
    <xf numFmtId="0" fontId="13" fillId="13" borderId="106" xfId="0" applyFont="1" applyFill="1" applyBorder="1" applyAlignment="1">
      <alignment horizontal="left" vertical="top" wrapText="1"/>
    </xf>
    <xf numFmtId="0" fontId="10" fillId="11" borderId="108" xfId="0" applyFont="1" applyFill="1" applyBorder="1" applyAlignment="1">
      <alignment horizontal="left" vertical="top" wrapText="1"/>
    </xf>
    <xf numFmtId="0" fontId="19" fillId="11" borderId="68" xfId="0" applyFont="1" applyFill="1" applyBorder="1" applyAlignment="1">
      <alignment horizontal="center" vertical="center" wrapText="1"/>
    </xf>
    <xf numFmtId="0" fontId="10" fillId="11" borderId="110" xfId="0" applyFont="1" applyFill="1" applyBorder="1" applyAlignment="1">
      <alignment horizontal="left" vertical="top" wrapText="1"/>
    </xf>
    <xf numFmtId="0" fontId="10" fillId="11" borderId="111" xfId="0" applyFont="1" applyFill="1" applyBorder="1" applyAlignment="1">
      <alignment horizontal="left" vertical="top" wrapText="1"/>
    </xf>
    <xf numFmtId="0" fontId="10" fillId="0" borderId="112" xfId="0" applyFont="1" applyBorder="1" applyAlignment="1">
      <alignment horizontal="left" vertical="top" wrapText="1"/>
    </xf>
    <xf numFmtId="0" fontId="19" fillId="0" borderId="62" xfId="0" applyFont="1" applyBorder="1" applyAlignment="1">
      <alignment horizontal="left" vertical="center" wrapText="1"/>
    </xf>
    <xf numFmtId="0" fontId="10" fillId="0" borderId="110" xfId="0" applyFont="1" applyBorder="1" applyAlignment="1">
      <alignment horizontal="left" vertical="top" wrapText="1"/>
    </xf>
    <xf numFmtId="0" fontId="10" fillId="0" borderId="22" xfId="0" applyFont="1" applyBorder="1" applyAlignment="1">
      <alignment horizontal="center" vertical="center"/>
    </xf>
    <xf numFmtId="0" fontId="10" fillId="0" borderId="111" xfId="0" applyFont="1" applyBorder="1" applyAlignment="1">
      <alignment horizontal="left" vertical="top" wrapText="1"/>
    </xf>
    <xf numFmtId="0" fontId="10" fillId="0" borderId="82" xfId="0" applyFont="1" applyBorder="1" applyAlignment="1">
      <alignment horizontal="center" vertical="center"/>
    </xf>
    <xf numFmtId="0" fontId="12" fillId="0" borderId="100" xfId="0" applyFont="1" applyBorder="1" applyAlignment="1">
      <alignment horizontal="left" vertical="top" wrapText="1"/>
    </xf>
    <xf numFmtId="0" fontId="13" fillId="0" borderId="103" xfId="0" applyFont="1" applyBorder="1" applyAlignment="1">
      <alignment horizontal="left" vertical="top" wrapText="1"/>
    </xf>
    <xf numFmtId="0" fontId="13" fillId="0" borderId="106" xfId="0" applyFont="1" applyBorder="1" applyAlignment="1">
      <alignment horizontal="left" vertical="top" wrapText="1"/>
    </xf>
    <xf numFmtId="0" fontId="10" fillId="11" borderId="112" xfId="0" applyFont="1" applyFill="1" applyBorder="1" applyAlignment="1">
      <alignment horizontal="left" vertical="top" wrapText="1"/>
    </xf>
    <xf numFmtId="0" fontId="17" fillId="11" borderId="22" xfId="0" applyFont="1" applyFill="1" applyBorder="1" applyAlignment="1">
      <alignment horizontal="center" vertical="center" wrapText="1"/>
    </xf>
    <xf numFmtId="0" fontId="19" fillId="11" borderId="112" xfId="0" applyFont="1" applyFill="1" applyBorder="1" applyAlignment="1">
      <alignment horizontal="left" vertical="top" wrapText="1"/>
    </xf>
    <xf numFmtId="0" fontId="23" fillId="11" borderId="112" xfId="0" applyFont="1" applyFill="1" applyBorder="1" applyAlignment="1">
      <alignment horizontal="left" vertical="top" wrapText="1"/>
    </xf>
    <xf numFmtId="0" fontId="21" fillId="0" borderId="62" xfId="0" applyFont="1" applyBorder="1" applyAlignment="1">
      <alignment horizontal="center" vertical="center"/>
    </xf>
    <xf numFmtId="0" fontId="12" fillId="0" borderId="29" xfId="0" applyFont="1" applyBorder="1" applyAlignment="1">
      <alignment horizontal="left" vertical="center" wrapText="1"/>
    </xf>
    <xf numFmtId="0" fontId="13" fillId="0" borderId="29" xfId="0" applyFont="1" applyBorder="1" applyAlignment="1">
      <alignment horizontal="left" vertical="center" wrapText="1"/>
    </xf>
    <xf numFmtId="0" fontId="13" fillId="0" borderId="56" xfId="0" applyFont="1" applyBorder="1" applyAlignment="1">
      <alignment horizontal="left" vertical="center" wrapText="1"/>
    </xf>
    <xf numFmtId="0" fontId="10" fillId="11" borderId="113" xfId="0" applyFont="1" applyFill="1" applyBorder="1" applyAlignment="1">
      <alignment horizontal="left" vertical="top" wrapText="1"/>
    </xf>
    <xf numFmtId="0" fontId="10" fillId="11" borderId="114" xfId="0" applyFont="1" applyFill="1" applyBorder="1" applyAlignment="1">
      <alignment horizontal="left" vertical="top" wrapText="1"/>
    </xf>
    <xf numFmtId="0" fontId="10" fillId="11" borderId="115"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42" fillId="14" borderId="117" xfId="0" applyFont="1" applyFill="1" applyBorder="1" applyAlignment="1">
      <alignment horizontal="left" vertical="top" wrapText="1"/>
    </xf>
    <xf numFmtId="0" fontId="12" fillId="14" borderId="117" xfId="0" applyFont="1" applyFill="1" applyBorder="1" applyAlignment="1">
      <alignment horizontal="left" vertical="top" wrapText="1"/>
    </xf>
    <xf numFmtId="0" fontId="10" fillId="0" borderId="130" xfId="0" applyFont="1" applyBorder="1" applyAlignment="1">
      <alignment horizontal="left" vertical="top" wrapText="1"/>
    </xf>
    <xf numFmtId="0" fontId="10" fillId="0" borderId="29" xfId="0" applyFont="1" applyBorder="1" applyAlignment="1">
      <alignment horizontal="left" vertical="top" wrapText="1"/>
    </xf>
    <xf numFmtId="0" fontId="10" fillId="0" borderId="131" xfId="0" applyFont="1" applyBorder="1" applyAlignment="1">
      <alignment horizontal="left" vertical="top" wrapText="1"/>
    </xf>
    <xf numFmtId="0" fontId="10" fillId="11" borderId="132" xfId="0" applyFont="1" applyFill="1" applyBorder="1" applyAlignment="1">
      <alignment horizontal="left" vertical="top" wrapText="1"/>
    </xf>
    <xf numFmtId="0" fontId="10" fillId="11" borderId="29" xfId="0" applyFont="1" applyFill="1" applyBorder="1" applyAlignment="1">
      <alignment horizontal="left" vertical="top" wrapText="1"/>
    </xf>
    <xf numFmtId="0" fontId="10" fillId="11" borderId="131" xfId="0" applyFont="1" applyFill="1" applyBorder="1" applyAlignment="1">
      <alignment horizontal="left" vertical="top" wrapText="1"/>
    </xf>
    <xf numFmtId="0" fontId="19" fillId="11" borderId="132" xfId="0" applyFont="1" applyFill="1" applyBorder="1" applyAlignment="1">
      <alignment horizontal="left" vertical="top" wrapText="1"/>
    </xf>
    <xf numFmtId="0" fontId="44" fillId="0" borderId="127" xfId="0" applyFont="1" applyBorder="1" applyAlignment="1">
      <alignment horizontal="left" vertical="top" wrapText="1"/>
    </xf>
    <xf numFmtId="0" fontId="12" fillId="0" borderId="117" xfId="0" applyFont="1" applyBorder="1" applyAlignment="1">
      <alignment horizontal="left" vertical="top" wrapText="1"/>
    </xf>
    <xf numFmtId="0" fontId="10" fillId="11" borderId="135" xfId="0" applyFont="1" applyFill="1" applyBorder="1" applyAlignment="1">
      <alignment horizontal="left" vertical="top" wrapText="1"/>
    </xf>
    <xf numFmtId="0" fontId="10" fillId="11" borderId="136" xfId="0" applyFont="1" applyFill="1" applyBorder="1" applyAlignment="1">
      <alignment horizontal="left" vertical="top" wrapText="1"/>
    </xf>
    <xf numFmtId="0" fontId="10" fillId="11" borderId="137" xfId="0" applyFont="1" applyFill="1" applyBorder="1" applyAlignment="1">
      <alignment horizontal="left" vertical="top" wrapText="1"/>
    </xf>
    <xf numFmtId="0" fontId="10" fillId="11" borderId="82" xfId="0" applyFont="1" applyFill="1" applyBorder="1" applyAlignment="1">
      <alignment horizontal="center" vertical="center" wrapText="1"/>
    </xf>
    <xf numFmtId="0" fontId="10" fillId="11" borderId="138" xfId="0" applyFont="1" applyFill="1" applyBorder="1" applyAlignment="1">
      <alignment horizontal="left" vertical="top" wrapText="1"/>
    </xf>
    <xf numFmtId="0" fontId="24" fillId="11" borderId="138" xfId="0" applyFont="1" applyFill="1" applyBorder="1" applyAlignment="1">
      <alignment horizontal="left" vertical="top" wrapText="1"/>
    </xf>
    <xf numFmtId="0" fontId="10" fillId="11" borderId="62" xfId="0" applyFont="1" applyFill="1" applyBorder="1" applyAlignment="1">
      <alignment horizontal="left" vertical="center" wrapText="1"/>
    </xf>
    <xf numFmtId="0" fontId="23" fillId="11" borderId="136" xfId="0" applyFont="1" applyFill="1" applyBorder="1" applyAlignment="1">
      <alignment horizontal="left" vertical="top" wrapText="1"/>
    </xf>
    <xf numFmtId="0" fontId="23" fillId="11" borderId="137" xfId="0" applyFont="1" applyFill="1" applyBorder="1" applyAlignment="1">
      <alignment horizontal="left" vertical="top" wrapText="1"/>
    </xf>
    <xf numFmtId="0" fontId="23" fillId="11" borderId="62" xfId="0" applyFont="1" applyFill="1" applyBorder="1" applyAlignment="1">
      <alignment horizontal="left" vertical="center" wrapText="1"/>
    </xf>
    <xf numFmtId="0" fontId="46" fillId="0" borderId="127" xfId="0" applyFont="1" applyBorder="1" applyAlignment="1">
      <alignment horizontal="left" vertical="top" wrapText="1"/>
    </xf>
    <xf numFmtId="0" fontId="20" fillId="0" borderId="117" xfId="0" applyFont="1" applyBorder="1" applyAlignment="1">
      <alignment horizontal="left" vertical="top" wrapText="1"/>
    </xf>
    <xf numFmtId="0" fontId="24" fillId="11" borderId="62" xfId="0" applyFont="1" applyFill="1" applyBorder="1" applyAlignment="1">
      <alignment horizontal="left" vertical="center" wrapText="1"/>
    </xf>
    <xf numFmtId="0" fontId="8" fillId="11" borderId="82" xfId="0" applyFont="1" applyFill="1" applyBorder="1" applyAlignment="1">
      <alignment horizontal="center" vertical="center" wrapText="1"/>
    </xf>
    <xf numFmtId="0" fontId="10" fillId="11" borderId="139" xfId="0" applyFont="1" applyFill="1" applyBorder="1" applyAlignment="1">
      <alignment horizontal="left" vertical="top" wrapText="1"/>
    </xf>
    <xf numFmtId="0" fontId="17" fillId="11" borderId="22" xfId="0" applyFont="1" applyFill="1" applyBorder="1" applyAlignment="1">
      <alignment horizontal="center" vertical="center"/>
    </xf>
    <xf numFmtId="0" fontId="14" fillId="0" borderId="0" xfId="0" applyFont="1"/>
    <xf numFmtId="168" fontId="13" fillId="0" borderId="0" xfId="0" applyNumberFormat="1" applyFont="1"/>
    <xf numFmtId="0" fontId="19" fillId="0" borderId="62" xfId="0" applyFont="1" applyBorder="1" applyAlignment="1">
      <alignment horizontal="center" vertical="center" wrapText="1"/>
    </xf>
    <xf numFmtId="0" fontId="8" fillId="0" borderId="22" xfId="0" applyFont="1" applyBorder="1" applyAlignment="1">
      <alignment horizontal="center" vertical="center" wrapText="1"/>
    </xf>
    <xf numFmtId="0" fontId="19" fillId="0" borderId="69" xfId="0" applyFont="1" applyBorder="1" applyAlignment="1">
      <alignment horizontal="center" vertical="center" wrapText="1"/>
    </xf>
    <xf numFmtId="0" fontId="19" fillId="0" borderId="73" xfId="0" applyFont="1" applyBorder="1" applyAlignment="1">
      <alignment horizontal="center" vertical="center" wrapText="1"/>
    </xf>
    <xf numFmtId="0" fontId="24" fillId="11" borderId="22" xfId="0" applyFont="1" applyFill="1" applyBorder="1" applyAlignment="1">
      <alignment horizontal="left" vertical="top" wrapText="1"/>
    </xf>
    <xf numFmtId="0" fontId="8" fillId="11" borderId="146" xfId="0" applyFont="1" applyFill="1" applyBorder="1" applyAlignment="1">
      <alignment horizontal="center" vertical="center"/>
    </xf>
    <xf numFmtId="0" fontId="19" fillId="11" borderId="146" xfId="0" applyFont="1" applyFill="1" applyBorder="1" applyAlignment="1">
      <alignment horizontal="center" vertical="center" wrapText="1"/>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51" fillId="0" borderId="0" xfId="0" applyFont="1" applyAlignment="1">
      <alignment vertical="center"/>
    </xf>
    <xf numFmtId="1" fontId="52" fillId="3" borderId="46" xfId="0" applyNumberFormat="1" applyFont="1" applyFill="1" applyBorder="1" applyAlignment="1">
      <alignment vertical="center"/>
    </xf>
    <xf numFmtId="49" fontId="52" fillId="3" borderId="46" xfId="0" applyNumberFormat="1" applyFont="1" applyFill="1" applyBorder="1" applyAlignment="1">
      <alignment vertical="center"/>
    </xf>
    <xf numFmtId="0" fontId="52" fillId="3" borderId="46" xfId="0" applyFont="1" applyFill="1" applyBorder="1" applyAlignment="1">
      <alignment vertical="center"/>
    </xf>
    <xf numFmtId="0" fontId="53" fillId="0" borderId="0" xfId="0" applyFont="1" applyAlignment="1">
      <alignment vertical="center"/>
    </xf>
    <xf numFmtId="9" fontId="1" fillId="3" borderId="46" xfId="0" applyNumberFormat="1" applyFont="1" applyFill="1" applyBorder="1" applyAlignment="1">
      <alignment vertical="center"/>
    </xf>
    <xf numFmtId="9" fontId="51" fillId="3" borderId="46" xfId="0" applyNumberFormat="1" applyFont="1" applyFill="1" applyBorder="1" applyAlignment="1">
      <alignment vertical="center"/>
    </xf>
    <xf numFmtId="0" fontId="56" fillId="0" borderId="0" xfId="0" applyFont="1" applyAlignment="1">
      <alignment vertical="center" wrapText="1"/>
    </xf>
    <xf numFmtId="0" fontId="56" fillId="3" borderId="46" xfId="0" applyFont="1" applyFill="1" applyBorder="1" applyAlignment="1">
      <alignment vertical="center" wrapText="1"/>
    </xf>
    <xf numFmtId="0" fontId="57" fillId="13" borderId="82" xfId="0" applyFont="1" applyFill="1" applyBorder="1" applyAlignment="1">
      <alignment horizontal="center" vertical="center"/>
    </xf>
    <xf numFmtId="0" fontId="57" fillId="13" borderId="22" xfId="0" applyFont="1" applyFill="1" applyBorder="1" applyAlignment="1">
      <alignment horizontal="center" vertical="center" wrapText="1"/>
    </xf>
    <xf numFmtId="0" fontId="55" fillId="16" borderId="131" xfId="0" applyFont="1" applyFill="1" applyBorder="1" applyAlignment="1">
      <alignment horizontal="center" vertical="center"/>
    </xf>
    <xf numFmtId="0" fontId="55" fillId="16" borderId="172" xfId="0" applyFont="1" applyFill="1" applyBorder="1" applyAlignment="1">
      <alignment horizontal="center" vertical="center"/>
    </xf>
    <xf numFmtId="0" fontId="10" fillId="3" borderId="173" xfId="0" applyFont="1" applyFill="1" applyBorder="1" applyAlignment="1">
      <alignment horizontal="center" vertical="center" wrapText="1"/>
    </xf>
    <xf numFmtId="0" fontId="58" fillId="3" borderId="174" xfId="0" applyFont="1" applyFill="1" applyBorder="1" applyAlignment="1">
      <alignment horizontal="center" vertical="center" wrapText="1"/>
    </xf>
    <xf numFmtId="0" fontId="58" fillId="3" borderId="174" xfId="0" applyFont="1" applyFill="1" applyBorder="1" applyAlignment="1">
      <alignment horizontal="left" vertical="top" wrapText="1"/>
    </xf>
    <xf numFmtId="1" fontId="58" fillId="3" borderId="174" xfId="0" applyNumberFormat="1" applyFont="1" applyFill="1" applyBorder="1" applyAlignment="1">
      <alignment horizontal="center" vertical="center" wrapText="1"/>
    </xf>
    <xf numFmtId="0" fontId="58" fillId="3" borderId="175" xfId="0" applyFont="1" applyFill="1" applyBorder="1" applyAlignment="1">
      <alignment horizontal="center" vertical="center" wrapText="1"/>
    </xf>
    <xf numFmtId="0" fontId="58" fillId="3" borderId="176" xfId="0" applyFont="1" applyFill="1" applyBorder="1" applyAlignment="1">
      <alignment horizontal="center" vertical="center" wrapText="1"/>
    </xf>
    <xf numFmtId="9" fontId="8" fillId="0" borderId="63" xfId="0" applyNumberFormat="1" applyFont="1" applyBorder="1" applyAlignment="1">
      <alignment horizontal="center" vertical="center"/>
    </xf>
    <xf numFmtId="0" fontId="1" fillId="3" borderId="177" xfId="0" applyFont="1" applyFill="1" applyBorder="1" applyAlignment="1">
      <alignment vertical="center"/>
    </xf>
    <xf numFmtId="0" fontId="1" fillId="3" borderId="139" xfId="0" applyFont="1" applyFill="1" applyBorder="1" applyAlignment="1">
      <alignment vertical="center"/>
    </xf>
    <xf numFmtId="1" fontId="10" fillId="3" borderId="178" xfId="0" applyNumberFormat="1" applyFont="1" applyFill="1" applyBorder="1" applyAlignment="1">
      <alignment horizontal="center" vertical="center" wrapText="1"/>
    </xf>
    <xf numFmtId="0" fontId="58" fillId="3" borderId="179" xfId="0" applyFont="1" applyFill="1" applyBorder="1" applyAlignment="1">
      <alignment horizontal="center" vertical="center" wrapText="1"/>
    </xf>
    <xf numFmtId="0" fontId="58" fillId="3" borderId="179" xfId="0" applyFont="1" applyFill="1" applyBorder="1" applyAlignment="1">
      <alignment horizontal="left" vertical="top" wrapText="1"/>
    </xf>
    <xf numFmtId="0" fontId="58" fillId="3" borderId="180" xfId="0" applyFont="1" applyFill="1" applyBorder="1" applyAlignment="1">
      <alignment horizontal="center" vertical="center" wrapText="1"/>
    </xf>
    <xf numFmtId="0" fontId="1" fillId="3" borderId="181" xfId="0" applyFont="1" applyFill="1" applyBorder="1" applyAlignment="1">
      <alignment vertical="center"/>
    </xf>
    <xf numFmtId="0" fontId="1" fillId="3" borderId="29" xfId="0" applyFont="1" applyFill="1" applyBorder="1" applyAlignment="1">
      <alignment vertical="center"/>
    </xf>
    <xf numFmtId="0" fontId="10" fillId="3" borderId="178"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3" xfId="0" applyFont="1" applyBorder="1" applyAlignment="1">
      <alignment vertical="center"/>
    </xf>
    <xf numFmtId="1" fontId="10" fillId="3" borderId="182" xfId="0" applyNumberFormat="1" applyFont="1" applyFill="1" applyBorder="1" applyAlignment="1">
      <alignment horizontal="center" vertical="center" wrapText="1"/>
    </xf>
    <xf numFmtId="0" fontId="58" fillId="3" borderId="183" xfId="0" applyFont="1" applyFill="1" applyBorder="1" applyAlignment="1">
      <alignment horizontal="center" vertical="center" wrapText="1"/>
    </xf>
    <xf numFmtId="0" fontId="58" fillId="3" borderId="183" xfId="0" applyFont="1" applyFill="1" applyBorder="1" applyAlignment="1">
      <alignment horizontal="left" vertical="top" wrapText="1"/>
    </xf>
    <xf numFmtId="0" fontId="58" fillId="3" borderId="184" xfId="0" applyFont="1" applyFill="1" applyBorder="1" applyAlignment="1">
      <alignment horizontal="center" vertical="center" wrapText="1"/>
    </xf>
    <xf numFmtId="0" fontId="0" fillId="3" borderId="46" xfId="0" applyFont="1" applyFill="1" applyBorder="1"/>
    <xf numFmtId="0" fontId="0" fillId="3" borderId="185" xfId="0" applyFont="1" applyFill="1" applyBorder="1"/>
    <xf numFmtId="0" fontId="0" fillId="3" borderId="186" xfId="0" applyFont="1" applyFill="1" applyBorder="1"/>
    <xf numFmtId="0" fontId="0" fillId="3" borderId="187" xfId="0" applyFont="1" applyFill="1" applyBorder="1"/>
    <xf numFmtId="0" fontId="0" fillId="3" borderId="188" xfId="0" applyFont="1" applyFill="1" applyBorder="1"/>
    <xf numFmtId="0" fontId="10" fillId="3" borderId="46" xfId="0" applyFont="1" applyFill="1" applyBorder="1" applyAlignment="1">
      <alignment horizontal="center"/>
    </xf>
    <xf numFmtId="0" fontId="0" fillId="3" borderId="191" xfId="0" applyFont="1" applyFill="1" applyBorder="1"/>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63" fillId="3" borderId="46" xfId="0" applyFont="1" applyFill="1" applyBorder="1" applyAlignment="1">
      <alignment horizontal="center" vertical="center"/>
    </xf>
    <xf numFmtId="0" fontId="64" fillId="3" borderId="46" xfId="0" applyFont="1" applyFill="1" applyBorder="1"/>
    <xf numFmtId="0" fontId="62" fillId="3" borderId="46" xfId="0" applyFont="1" applyFill="1" applyBorder="1" applyAlignment="1">
      <alignment horizontal="center" vertical="center"/>
    </xf>
    <xf numFmtId="0" fontId="65" fillId="3" borderId="199" xfId="0" applyFont="1" applyFill="1" applyBorder="1" applyAlignment="1">
      <alignment horizontal="center" vertical="center"/>
    </xf>
    <xf numFmtId="0" fontId="65" fillId="3" borderId="46" xfId="0" applyFont="1" applyFill="1" applyBorder="1" applyAlignment="1">
      <alignment horizontal="center" vertical="center"/>
    </xf>
    <xf numFmtId="49" fontId="67" fillId="3" borderId="202"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0" fontId="68" fillId="3" borderId="46" xfId="0" applyFont="1" applyFill="1" applyBorder="1" applyAlignment="1">
      <alignment wrapText="1"/>
    </xf>
    <xf numFmtId="0" fontId="62" fillId="17" borderId="208" xfId="0" applyFont="1" applyFill="1" applyBorder="1" applyAlignment="1">
      <alignment horizontal="center" vertical="center" wrapText="1"/>
    </xf>
    <xf numFmtId="0" fontId="65" fillId="0" borderId="0" xfId="0" applyFont="1" applyAlignment="1">
      <alignment horizontal="center" vertical="center" wrapText="1"/>
    </xf>
    <xf numFmtId="0" fontId="69" fillId="17" borderId="208" xfId="0" applyFont="1" applyFill="1" applyBorder="1" applyAlignment="1">
      <alignment horizontal="center" vertical="center" wrapText="1"/>
    </xf>
    <xf numFmtId="0" fontId="69" fillId="17" borderId="195" xfId="0" applyFont="1" applyFill="1" applyBorder="1" applyAlignment="1">
      <alignment horizontal="center" vertical="center" wrapText="1"/>
    </xf>
    <xf numFmtId="0" fontId="64" fillId="3" borderId="46" xfId="0" applyFont="1" applyFill="1" applyBorder="1" applyAlignment="1">
      <alignment horizontal="center" vertical="center" wrapText="1"/>
    </xf>
    <xf numFmtId="0" fontId="69" fillId="13" borderId="209" xfId="0" applyFont="1" applyFill="1" applyBorder="1" applyAlignment="1">
      <alignment horizontal="center" vertical="center" wrapText="1"/>
    </xf>
    <xf numFmtId="0" fontId="69" fillId="13" borderId="195" xfId="0" applyFont="1" applyFill="1" applyBorder="1" applyAlignment="1">
      <alignment horizontal="center" vertical="center" wrapText="1"/>
    </xf>
    <xf numFmtId="0" fontId="69" fillId="13" borderId="46" xfId="0" applyFont="1" applyFill="1" applyBorder="1" applyAlignment="1">
      <alignment horizontal="center" vertical="center" wrapText="1"/>
    </xf>
    <xf numFmtId="0" fontId="66" fillId="3" borderId="46" xfId="0" applyFont="1" applyFill="1" applyBorder="1" applyAlignment="1">
      <alignment wrapText="1"/>
    </xf>
    <xf numFmtId="0" fontId="70" fillId="0" borderId="0" xfId="0" applyFont="1" applyAlignment="1">
      <alignment horizontal="center" wrapText="1"/>
    </xf>
    <xf numFmtId="0" fontId="0" fillId="0" borderId="0" xfId="0" applyFont="1"/>
    <xf numFmtId="0" fontId="0" fillId="0" borderId="95" xfId="0" applyFont="1" applyBorder="1"/>
    <xf numFmtId="0" fontId="65" fillId="3" borderId="46" xfId="0" applyFont="1" applyFill="1" applyBorder="1" applyAlignment="1">
      <alignment vertical="center"/>
    </xf>
    <xf numFmtId="0" fontId="0" fillId="3" borderId="212" xfId="0" applyFont="1" applyFill="1" applyBorder="1"/>
    <xf numFmtId="0" fontId="12" fillId="13" borderId="29" xfId="0" applyFont="1" applyFill="1" applyBorder="1" applyAlignment="1">
      <alignment horizontal="center" vertical="center" wrapText="1"/>
    </xf>
    <xf numFmtId="0" fontId="12" fillId="13" borderId="135" xfId="0" applyFont="1" applyFill="1" applyBorder="1" applyAlignment="1">
      <alignment horizontal="center" vertical="center" wrapText="1"/>
    </xf>
    <xf numFmtId="0" fontId="12" fillId="13" borderId="136"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7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0" fillId="0" borderId="0" xfId="0" applyNumberFormat="1" applyFont="1"/>
    <xf numFmtId="166" fontId="0" fillId="0" borderId="0" xfId="0" applyNumberFormat="1" applyFont="1"/>
    <xf numFmtId="167" fontId="0" fillId="0" borderId="0" xfId="0" applyNumberFormat="1" applyFont="1"/>
    <xf numFmtId="168" fontId="0" fillId="0" borderId="0" xfId="0" applyNumberFormat="1" applyFont="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0" fillId="11" borderId="89" xfId="0" applyFont="1" applyFill="1" applyBorder="1" applyAlignment="1">
      <alignment horizontal="center" vertical="center" wrapText="1"/>
    </xf>
    <xf numFmtId="0" fontId="3" fillId="0" borderId="59" xfId="0" applyFont="1" applyBorder="1"/>
    <xf numFmtId="0" fontId="3" fillId="0" borderId="63" xfId="0" applyFont="1" applyBorder="1"/>
    <xf numFmtId="0" fontId="13" fillId="0" borderId="0" xfId="0" applyFont="1" applyAlignment="1">
      <alignment horizontal="center" vertical="center" wrapText="1"/>
    </xf>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11" borderId="77" xfId="0" applyFont="1" applyFill="1" applyBorder="1" applyAlignment="1">
      <alignment horizontal="left" vertical="top" wrapText="1"/>
    </xf>
    <xf numFmtId="0" fontId="3" fillId="0" borderId="64" xfId="0" applyFont="1" applyBorder="1"/>
    <xf numFmtId="0" fontId="3" fillId="0" borderId="72" xfId="0" applyFont="1" applyBorder="1"/>
    <xf numFmtId="0" fontId="22" fillId="11" borderId="77" xfId="0" applyFont="1" applyFill="1" applyBorder="1" applyAlignment="1">
      <alignment horizontal="left" vertical="top" wrapText="1"/>
    </xf>
    <xf numFmtId="0" fontId="25" fillId="11" borderId="78" xfId="0" applyFont="1" applyFill="1" applyBorder="1" applyAlignment="1">
      <alignment horizontal="left" vertical="top" wrapText="1"/>
    </xf>
    <xf numFmtId="0" fontId="3" fillId="0" borderId="69" xfId="0" applyFont="1" applyBorder="1"/>
    <xf numFmtId="0" fontId="3" fillId="0" borderId="73" xfId="0" applyFont="1" applyBorder="1"/>
    <xf numFmtId="0" fontId="25" fillId="11" borderId="78" xfId="0" applyFont="1" applyFill="1" applyBorder="1" applyAlignment="1">
      <alignment horizontal="center" vertical="center" wrapText="1"/>
    </xf>
    <xf numFmtId="0" fontId="25" fillId="11" borderId="78" xfId="0" applyFont="1" applyFill="1" applyBorder="1" applyAlignment="1">
      <alignment horizontal="center" vertical="center"/>
    </xf>
    <xf numFmtId="0" fontId="10" fillId="11" borderId="78" xfId="0" applyFont="1" applyFill="1" applyBorder="1" applyAlignment="1">
      <alignment horizontal="center" vertical="center"/>
    </xf>
    <xf numFmtId="0" fontId="10" fillId="11" borderId="56" xfId="0" applyFont="1" applyFill="1" applyBorder="1" applyAlignment="1">
      <alignment horizontal="center" vertical="center" wrapText="1"/>
    </xf>
    <xf numFmtId="0" fontId="25" fillId="11" borderId="77" xfId="0" applyFont="1" applyFill="1" applyBorder="1" applyAlignment="1">
      <alignment horizontal="left" vertical="top" wrapText="1"/>
    </xf>
    <xf numFmtId="0" fontId="22" fillId="11" borderId="78" xfId="0" applyFont="1" applyFill="1" applyBorder="1" applyAlignment="1">
      <alignment horizontal="center" vertical="center" wrapText="1"/>
    </xf>
    <xf numFmtId="0" fontId="27" fillId="11" borderId="78" xfId="0" applyFont="1" applyFill="1" applyBorder="1" applyAlignment="1">
      <alignment horizontal="center" vertical="top"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3" fillId="0" borderId="86" xfId="0" applyFont="1" applyBorder="1"/>
    <xf numFmtId="166" fontId="13" fillId="3" borderId="47" xfId="0" applyNumberFormat="1" applyFont="1" applyFill="1" applyBorder="1" applyAlignment="1">
      <alignment horizontal="center" vertical="center" wrapText="1"/>
    </xf>
    <xf numFmtId="166" fontId="14" fillId="3" borderId="47" xfId="0" applyNumberFormat="1" applyFont="1" applyFill="1" applyBorder="1" applyAlignment="1">
      <alignment horizontal="center" vertical="center" wrapText="1"/>
    </xf>
    <xf numFmtId="0" fontId="22" fillId="11" borderId="78" xfId="0" applyFont="1" applyFill="1" applyBorder="1" applyAlignment="1">
      <alignment horizontal="left" vertical="top" wrapText="1"/>
    </xf>
    <xf numFmtId="0" fontId="19" fillId="11" borderId="78" xfId="0" applyFont="1" applyFill="1" applyBorder="1" applyAlignment="1">
      <alignment horizontal="center" vertical="center"/>
    </xf>
    <xf numFmtId="0" fontId="12" fillId="0" borderId="56" xfId="0" applyFont="1" applyBorder="1" applyAlignment="1">
      <alignment horizontal="center" vertical="center" textRotation="90" wrapText="1"/>
    </xf>
    <xf numFmtId="0" fontId="12" fillId="0" borderId="0" xfId="0" applyFont="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3" fillId="4" borderId="47" xfId="0" applyFont="1" applyFill="1" applyBorder="1" applyAlignment="1">
      <alignment horizontal="center" vertical="center" wrapText="1"/>
    </xf>
    <xf numFmtId="0" fontId="10" fillId="4" borderId="77" xfId="0" applyFont="1" applyFill="1" applyBorder="1" applyAlignment="1">
      <alignment horizontal="left" vertical="top" wrapText="1"/>
    </xf>
    <xf numFmtId="0" fontId="10" fillId="0" borderId="56" xfId="0" applyFont="1" applyBorder="1" applyAlignment="1">
      <alignment horizontal="center" vertical="center" wrapText="1"/>
    </xf>
    <xf numFmtId="0" fontId="10" fillId="0" borderId="77" xfId="0" applyFont="1" applyBorder="1" applyAlignment="1">
      <alignment horizontal="left" vertical="top" wrapText="1"/>
    </xf>
    <xf numFmtId="0" fontId="25" fillId="0" borderId="77" xfId="0" applyFont="1" applyBorder="1" applyAlignment="1">
      <alignment horizontal="left" vertical="top" wrapText="1"/>
    </xf>
    <xf numFmtId="0" fontId="25" fillId="0" borderId="78" xfId="0" applyFont="1" applyBorder="1" applyAlignment="1">
      <alignment horizontal="left" vertical="top" wrapText="1"/>
    </xf>
    <xf numFmtId="0" fontId="25" fillId="0" borderId="78" xfId="0" applyFont="1" applyBorder="1" applyAlignment="1">
      <alignment horizontal="center" vertical="center" wrapText="1"/>
    </xf>
    <xf numFmtId="0" fontId="25" fillId="0" borderId="78" xfId="0" applyFont="1" applyBorder="1" applyAlignment="1">
      <alignment horizontal="center" vertical="center"/>
    </xf>
    <xf numFmtId="0" fontId="22" fillId="0" borderId="78" xfId="0" applyFont="1" applyBorder="1" applyAlignment="1">
      <alignment horizontal="center" vertical="center" wrapText="1"/>
    </xf>
    <xf numFmtId="0" fontId="10" fillId="0" borderId="78" xfId="0" applyFont="1" applyBorder="1" applyAlignment="1">
      <alignment horizontal="center" vertical="center"/>
    </xf>
    <xf numFmtId="0" fontId="10" fillId="0" borderId="87" xfId="0" applyFont="1" applyBorder="1" applyAlignment="1">
      <alignment horizontal="left" vertical="center" wrapText="1"/>
    </xf>
    <xf numFmtId="0" fontId="3" fillId="0" borderId="88" xfId="0" applyFont="1" applyBorder="1"/>
    <xf numFmtId="0" fontId="25" fillId="0" borderId="87" xfId="0" applyFont="1" applyBorder="1" applyAlignment="1">
      <alignment horizontal="left" vertical="center" wrapText="1"/>
    </xf>
    <xf numFmtId="0" fontId="26" fillId="0" borderId="56"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56" xfId="0" applyFont="1" applyBorder="1" applyAlignment="1">
      <alignment horizontal="center" vertical="center" textRotation="90" wrapText="1"/>
    </xf>
    <xf numFmtId="0" fontId="26" fillId="0" borderId="84" xfId="0" applyFont="1" applyBorder="1" applyAlignment="1">
      <alignment horizontal="center" vertical="center"/>
    </xf>
    <xf numFmtId="0" fontId="3" fillId="0" borderId="85" xfId="0" applyFont="1" applyBorder="1"/>
    <xf numFmtId="0" fontId="26" fillId="0" borderId="56" xfId="0" applyFont="1" applyBorder="1" applyAlignment="1">
      <alignment horizontal="center" vertical="center"/>
    </xf>
    <xf numFmtId="0" fontId="28" fillId="11" borderId="78" xfId="0" applyFont="1" applyFill="1" applyBorder="1" applyAlignment="1">
      <alignment horizontal="center" vertical="top" wrapText="1"/>
    </xf>
    <xf numFmtId="0" fontId="12" fillId="9" borderId="56" xfId="0" applyFont="1" applyFill="1" applyBorder="1" applyAlignment="1">
      <alignment horizontal="center" vertical="center" textRotation="90" wrapText="1"/>
    </xf>
    <xf numFmtId="0" fontId="3" fillId="0" borderId="61" xfId="0" applyFont="1" applyBorder="1"/>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left"/>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13" fillId="9" borderId="56" xfId="0" applyFont="1" applyFill="1" applyBorder="1" applyAlignment="1">
      <alignment horizontal="left" vertical="center" wrapText="1"/>
    </xf>
    <xf numFmtId="0" fontId="8" fillId="11" borderId="56" xfId="0" applyFont="1" applyFill="1" applyBorder="1" applyAlignment="1">
      <alignment horizontal="center" vertical="center" wrapText="1"/>
    </xf>
    <xf numFmtId="0" fontId="13" fillId="11" borderId="0" xfId="0" applyFont="1" applyFill="1" applyAlignment="1">
      <alignment horizontal="center" vertical="center" wrapText="1"/>
    </xf>
    <xf numFmtId="0" fontId="13" fillId="11" borderId="47" xfId="0" applyFont="1" applyFill="1" applyBorder="1" applyAlignment="1">
      <alignment horizontal="center" vertical="center" wrapText="1"/>
    </xf>
    <xf numFmtId="0" fontId="19" fillId="3" borderId="67" xfId="0" applyFont="1" applyFill="1" applyBorder="1" applyAlignment="1">
      <alignment horizontal="left" vertical="top" wrapText="1"/>
    </xf>
    <xf numFmtId="0" fontId="3" fillId="0" borderId="70" xfId="0" applyFont="1" applyBorder="1"/>
    <xf numFmtId="0" fontId="3" fillId="0" borderId="74" xfId="0" applyFont="1" applyBorder="1"/>
    <xf numFmtId="0" fontId="19" fillId="3" borderId="66" xfId="0" applyFont="1" applyFill="1" applyBorder="1" applyAlignment="1">
      <alignment horizontal="center" vertical="center"/>
    </xf>
    <xf numFmtId="0" fontId="10" fillId="3" borderId="67" xfId="0" applyFont="1" applyFill="1" applyBorder="1" applyAlignment="1">
      <alignment horizontal="center" vertical="center" wrapText="1"/>
    </xf>
    <xf numFmtId="0" fontId="12" fillId="9" borderId="30" xfId="0" applyFont="1" applyFill="1" applyBorder="1" applyAlignment="1">
      <alignment horizontal="center" vertical="center"/>
    </xf>
    <xf numFmtId="0" fontId="3" fillId="0" borderId="58" xfId="0" applyFont="1" applyBorder="1"/>
    <xf numFmtId="0" fontId="12" fillId="9" borderId="56" xfId="0" applyFont="1" applyFill="1" applyBorder="1" applyAlignment="1">
      <alignment horizontal="center" vertical="center"/>
    </xf>
    <xf numFmtId="0" fontId="12" fillId="9" borderId="56" xfId="0" applyFont="1" applyFill="1" applyBorder="1" applyAlignment="1">
      <alignment horizontal="center" vertical="center" wrapText="1"/>
    </xf>
    <xf numFmtId="0" fontId="19" fillId="11" borderId="56" xfId="0" applyFont="1" applyFill="1" applyBorder="1" applyAlignment="1">
      <alignment horizontal="left" vertical="center" wrapText="1"/>
    </xf>
    <xf numFmtId="0" fontId="21" fillId="11" borderId="56" xfId="0" applyFont="1" applyFill="1" applyBorder="1" applyAlignment="1">
      <alignment horizontal="center" vertical="center"/>
    </xf>
    <xf numFmtId="0" fontId="10" fillId="11" borderId="78" xfId="0" applyFont="1" applyFill="1" applyBorder="1" applyAlignment="1">
      <alignment horizontal="left" vertical="top" wrapText="1"/>
    </xf>
    <xf numFmtId="0" fontId="22" fillId="11" borderId="66" xfId="0" applyFont="1" applyFill="1" applyBorder="1" applyAlignment="1">
      <alignment horizontal="center" vertical="center" wrapText="1"/>
    </xf>
    <xf numFmtId="0" fontId="19" fillId="11" borderId="78" xfId="0" applyFont="1" applyFill="1" applyBorder="1" applyAlignment="1">
      <alignment horizontal="left" vertical="top" wrapText="1"/>
    </xf>
    <xf numFmtId="0" fontId="10" fillId="11" borderId="79" xfId="0" applyFont="1" applyFill="1" applyBorder="1" applyAlignment="1">
      <alignment horizontal="center" vertical="center"/>
    </xf>
    <xf numFmtId="0" fontId="3" fillId="0" borderId="81" xfId="0" applyFont="1" applyBorder="1"/>
    <xf numFmtId="0" fontId="3" fillId="0" borderId="83" xfId="0" applyFont="1" applyBorder="1"/>
    <xf numFmtId="0" fontId="10" fillId="11" borderId="80" xfId="0" applyFont="1" applyFill="1" applyBorder="1" applyAlignment="1">
      <alignment horizontal="center" vertical="center" wrapText="1"/>
    </xf>
    <xf numFmtId="0" fontId="10" fillId="11" borderId="78" xfId="0" applyFont="1" applyFill="1" applyBorder="1" applyAlignment="1">
      <alignment horizontal="center" vertical="center" wrapText="1"/>
    </xf>
    <xf numFmtId="0" fontId="19" fillId="11" borderId="78" xfId="0" applyFont="1" applyFill="1" applyBorder="1" applyAlignment="1">
      <alignment horizontal="center" vertical="center" wrapText="1"/>
    </xf>
    <xf numFmtId="0" fontId="12" fillId="9" borderId="57" xfId="0" applyFont="1" applyFill="1" applyBorder="1" applyAlignment="1">
      <alignment horizontal="center" vertical="center" wrapText="1"/>
    </xf>
    <xf numFmtId="0" fontId="18" fillId="0" borderId="56" xfId="0" applyFont="1" applyBorder="1" applyAlignment="1">
      <alignment horizontal="center" vertical="center" textRotation="90" shrinkToFit="1"/>
    </xf>
    <xf numFmtId="0" fontId="19" fillId="11" borderId="56" xfId="0" applyFont="1" applyFill="1" applyBorder="1" applyAlignment="1">
      <alignment horizontal="center" vertical="center" wrapText="1"/>
    </xf>
    <xf numFmtId="0" fontId="8" fillId="11"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64" xfId="0" applyFont="1" applyBorder="1" applyAlignment="1">
      <alignment horizontal="left" vertical="top" wrapText="1"/>
    </xf>
    <xf numFmtId="0" fontId="10" fillId="3" borderId="65" xfId="0" applyFont="1" applyFill="1" applyBorder="1" applyAlignment="1">
      <alignment horizontal="left" vertical="top" wrapText="1"/>
    </xf>
    <xf numFmtId="0" fontId="10" fillId="3" borderId="66" xfId="0" applyFont="1" applyFill="1" applyBorder="1" applyAlignment="1">
      <alignment horizontal="left" vertical="top" wrapText="1"/>
    </xf>
    <xf numFmtId="0" fontId="19" fillId="3" borderId="66" xfId="0" applyFont="1" applyFill="1" applyBorder="1" applyAlignment="1">
      <alignment horizontal="center" vertical="center" wrapText="1"/>
    </xf>
    <xf numFmtId="0" fontId="19" fillId="3" borderId="67" xfId="0" applyFont="1" applyFill="1" applyBorder="1" applyAlignment="1">
      <alignment horizontal="center" vertical="center"/>
    </xf>
    <xf numFmtId="0" fontId="10" fillId="11" borderId="66" xfId="0" applyFont="1" applyFill="1" applyBorder="1" applyAlignment="1">
      <alignment horizontal="center" vertical="center" wrapText="1"/>
    </xf>
    <xf numFmtId="0" fontId="19" fillId="11" borderId="78" xfId="0" applyFont="1" applyFill="1" applyBorder="1" applyAlignment="1">
      <alignment horizontal="center" vertical="top" wrapText="1"/>
    </xf>
    <xf numFmtId="0" fontId="8" fillId="11" borderId="56" xfId="0" applyFont="1" applyFill="1" applyBorder="1" applyAlignment="1">
      <alignment horizontal="center" vertical="center" textRotation="90" wrapText="1"/>
    </xf>
    <xf numFmtId="0" fontId="13" fillId="4" borderId="56" xfId="0" applyFont="1" applyFill="1" applyBorder="1" applyAlignment="1">
      <alignment horizontal="left" vertical="center" wrapText="1"/>
    </xf>
    <xf numFmtId="0" fontId="10" fillId="11" borderId="56" xfId="0" applyFont="1" applyFill="1" applyBorder="1" applyAlignment="1">
      <alignment horizontal="left" vertical="center" wrapText="1"/>
    </xf>
    <xf numFmtId="0" fontId="8" fillId="11" borderId="57" xfId="0" applyFont="1" applyFill="1" applyBorder="1" applyAlignment="1">
      <alignment horizontal="center" vertical="center" wrapText="1"/>
    </xf>
    <xf numFmtId="0" fontId="8" fillId="11" borderId="84" xfId="0" applyFont="1" applyFill="1" applyBorder="1" applyAlignment="1">
      <alignment horizontal="center" vertical="center"/>
    </xf>
    <xf numFmtId="0" fontId="10" fillId="3" borderId="80" xfId="0" applyFont="1" applyFill="1" applyBorder="1" applyAlignment="1">
      <alignment horizontal="center" vertical="center" wrapText="1"/>
    </xf>
    <xf numFmtId="0" fontId="10" fillId="3" borderId="77" xfId="0" applyFont="1" applyFill="1" applyBorder="1" applyAlignment="1">
      <alignment horizontal="left" vertical="top" wrapText="1"/>
    </xf>
    <xf numFmtId="0" fontId="10" fillId="3" borderId="77" xfId="0" applyFont="1" applyFill="1" applyBorder="1" applyAlignment="1">
      <alignment vertical="top" wrapText="1"/>
    </xf>
    <xf numFmtId="0" fontId="10" fillId="3" borderId="78" xfId="0" applyFont="1" applyFill="1" applyBorder="1" applyAlignment="1">
      <alignment horizontal="left" vertical="top" wrapText="1"/>
    </xf>
    <xf numFmtId="0" fontId="10" fillId="3" borderId="78" xfId="0" applyFont="1" applyFill="1" applyBorder="1" applyAlignment="1">
      <alignment horizontal="center" vertical="center" wrapText="1"/>
    </xf>
    <xf numFmtId="0" fontId="10" fillId="3" borderId="78" xfId="0" applyFont="1" applyFill="1" applyBorder="1" applyAlignment="1">
      <alignment horizontal="center" vertical="center"/>
    </xf>
    <xf numFmtId="0" fontId="19" fillId="3" borderId="78" xfId="0" applyFont="1" applyFill="1" applyBorder="1" applyAlignment="1">
      <alignment horizontal="left" vertical="top" wrapText="1"/>
    </xf>
    <xf numFmtId="0" fontId="10" fillId="3" borderId="79" xfId="0" applyFont="1" applyFill="1" applyBorder="1" applyAlignment="1">
      <alignment horizontal="center" vertical="center"/>
    </xf>
    <xf numFmtId="0" fontId="10" fillId="11" borderId="80" xfId="0" applyFont="1" applyFill="1" applyBorder="1" applyAlignment="1">
      <alignment horizontal="left" vertical="center" wrapText="1"/>
    </xf>
    <xf numFmtId="0" fontId="19" fillId="11" borderId="77" xfId="0" applyFont="1" applyFill="1" applyBorder="1" applyAlignment="1">
      <alignment horizontal="center" vertical="center" wrapText="1"/>
    </xf>
    <xf numFmtId="0" fontId="10" fillId="4" borderId="56" xfId="0" applyFont="1" applyFill="1" applyBorder="1" applyAlignment="1">
      <alignment horizontal="left" vertical="center" wrapText="1"/>
    </xf>
    <xf numFmtId="0" fontId="12" fillId="0" borderId="59" xfId="0" applyFont="1" applyBorder="1" applyAlignment="1">
      <alignment horizontal="center" vertical="center" textRotation="90" wrapText="1"/>
    </xf>
    <xf numFmtId="0" fontId="22" fillId="11" borderId="78" xfId="0" applyFont="1" applyFill="1" applyBorder="1" applyAlignment="1">
      <alignment horizontal="center" vertical="top" wrapText="1"/>
    </xf>
    <xf numFmtId="0" fontId="10" fillId="0" borderId="80" xfId="0" applyFont="1" applyBorder="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4" xfId="0" applyFont="1" applyFill="1" applyBorder="1" applyAlignment="1">
      <alignment horizontal="left" vertical="top" wrapText="1"/>
    </xf>
    <xf numFmtId="0" fontId="3" fillId="0" borderId="95" xfId="0" applyFont="1" applyBorder="1"/>
    <xf numFmtId="0" fontId="3" fillId="0" borderId="96" xfId="0" applyFont="1" applyBorder="1"/>
    <xf numFmtId="0" fontId="10" fillId="0" borderId="78" xfId="0" applyFont="1" applyBorder="1" applyAlignment="1">
      <alignment horizontal="left" vertical="top" wrapText="1"/>
    </xf>
    <xf numFmtId="0" fontId="8" fillId="0" borderId="78" xfId="0" applyFont="1" applyBorder="1" applyAlignment="1">
      <alignment horizontal="center" vertical="center" wrapText="1"/>
    </xf>
    <xf numFmtId="0" fontId="21" fillId="0" borderId="78" xfId="0" applyFont="1" applyBorder="1" applyAlignment="1">
      <alignment horizontal="center" vertical="center"/>
    </xf>
    <xf numFmtId="0" fontId="10" fillId="11" borderId="78" xfId="0" quotePrefix="1" applyFont="1" applyFill="1" applyBorder="1" applyAlignment="1">
      <alignment horizontal="left" vertical="top" wrapText="1"/>
    </xf>
    <xf numFmtId="0" fontId="19" fillId="0" borderId="78" xfId="0" applyFont="1" applyBorder="1" applyAlignment="1">
      <alignment horizontal="center" vertical="center"/>
    </xf>
    <xf numFmtId="0" fontId="38" fillId="11" borderId="97" xfId="0" applyFont="1" applyFill="1" applyBorder="1" applyAlignment="1">
      <alignment horizontal="left" vertical="center" wrapText="1"/>
    </xf>
    <xf numFmtId="0" fontId="3" fillId="0" borderId="97" xfId="0" applyFont="1" applyBorder="1"/>
    <xf numFmtId="0" fontId="3" fillId="0" borderId="98" xfId="0" applyFont="1" applyBorder="1"/>
    <xf numFmtId="0" fontId="12" fillId="4" borderId="30" xfId="0" applyFont="1" applyFill="1" applyBorder="1" applyAlignment="1">
      <alignment horizontal="center" vertical="center"/>
    </xf>
    <xf numFmtId="0" fontId="3" fillId="0" borderId="90" xfId="0" applyFont="1" applyBorder="1"/>
    <xf numFmtId="2" fontId="12" fillId="0" borderId="0" xfId="0" applyNumberFormat="1" applyFont="1" applyAlignment="1">
      <alignment horizontal="center" vertical="center" textRotation="90"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3" fillId="12" borderId="56" xfId="0" applyFont="1" applyFill="1" applyBorder="1" applyAlignment="1">
      <alignment horizontal="left" vertical="top" wrapText="1"/>
    </xf>
    <xf numFmtId="0" fontId="13" fillId="4" borderId="56" xfId="0" applyFont="1" applyFill="1" applyBorder="1" applyAlignment="1">
      <alignment horizontal="left" vertical="top" wrapText="1"/>
    </xf>
    <xf numFmtId="0" fontId="12" fillId="4" borderId="56" xfId="0" applyFont="1" applyFill="1" applyBorder="1" applyAlignment="1">
      <alignment horizontal="center" vertical="center" wrapText="1"/>
    </xf>
    <xf numFmtId="0" fontId="12" fillId="4" borderId="56" xfId="0" applyFont="1" applyFill="1" applyBorder="1" applyAlignment="1">
      <alignment horizontal="center" vertical="center" textRotation="90" wrapText="1"/>
    </xf>
    <xf numFmtId="0" fontId="39" fillId="11" borderId="78" xfId="0" applyFont="1" applyFill="1" applyBorder="1" applyAlignment="1">
      <alignment horizontal="left" vertical="top" wrapText="1"/>
    </xf>
    <xf numFmtId="0" fontId="12" fillId="4" borderId="56" xfId="0" applyFont="1" applyFill="1" applyBorder="1" applyAlignment="1">
      <alignment horizontal="center" vertical="center"/>
    </xf>
    <xf numFmtId="0" fontId="12" fillId="12" borderId="30" xfId="0" applyFont="1" applyFill="1" applyBorder="1" applyAlignment="1">
      <alignment horizontal="center" vertical="center"/>
    </xf>
    <xf numFmtId="0" fontId="12" fillId="12" borderId="56" xfId="0" applyFont="1" applyFill="1" applyBorder="1" applyAlignment="1">
      <alignment horizontal="center" vertical="center" textRotation="90" wrapText="1"/>
    </xf>
    <xf numFmtId="0" fontId="12" fillId="12" borderId="56" xfId="0" applyFont="1" applyFill="1" applyBorder="1" applyAlignment="1">
      <alignment horizontal="center" vertical="center"/>
    </xf>
    <xf numFmtId="0" fontId="12" fillId="12" borderId="56" xfId="0" applyFont="1" applyFill="1" applyBorder="1" applyAlignment="1">
      <alignment horizontal="center" vertical="center" wrapText="1"/>
    </xf>
    <xf numFmtId="0" fontId="12" fillId="12" borderId="36" xfId="0" applyFont="1" applyFill="1" applyBorder="1" applyAlignment="1">
      <alignment horizontal="center" vertical="center"/>
    </xf>
    <xf numFmtId="0" fontId="31" fillId="3" borderId="36" xfId="0" applyFont="1" applyFill="1" applyBorder="1" applyAlignment="1">
      <alignment horizontal="left" vertical="top" wrapText="1"/>
    </xf>
    <xf numFmtId="0" fontId="32" fillId="12" borderId="56" xfId="0" applyFont="1" applyFill="1" applyBorder="1" applyAlignment="1">
      <alignment horizontal="left" vertical="top" wrapText="1"/>
    </xf>
    <xf numFmtId="0" fontId="12" fillId="12" borderId="56" xfId="0" applyFont="1" applyFill="1" applyBorder="1" applyAlignment="1">
      <alignment horizontal="left" vertical="top" wrapText="1"/>
    </xf>
    <xf numFmtId="0" fontId="34" fillId="11" borderId="78" xfId="0" applyFont="1" applyFill="1" applyBorder="1" applyAlignment="1">
      <alignment horizontal="left" vertical="top" wrapText="1"/>
    </xf>
    <xf numFmtId="0" fontId="10" fillId="11" borderId="91" xfId="0" applyFont="1" applyFill="1" applyBorder="1" applyAlignment="1">
      <alignment horizontal="center" vertical="center"/>
    </xf>
    <xf numFmtId="0" fontId="3" fillId="0" borderId="92" xfId="0" applyFont="1" applyBorder="1"/>
    <xf numFmtId="0" fontId="3" fillId="0" borderId="93" xfId="0" applyFont="1" applyBorder="1"/>
    <xf numFmtId="0" fontId="35" fillId="11" borderId="78" xfId="0" applyFont="1" applyFill="1" applyBorder="1" applyAlignment="1">
      <alignment horizontal="center" vertical="center" wrapText="1"/>
    </xf>
    <xf numFmtId="0" fontId="36" fillId="11" borderId="78" xfId="0" applyFont="1" applyFill="1" applyBorder="1" applyAlignment="1">
      <alignment horizontal="left" vertical="top" wrapText="1"/>
    </xf>
    <xf numFmtId="0" fontId="10" fillId="11" borderId="78" xfId="0" applyFont="1" applyFill="1" applyBorder="1" applyAlignment="1">
      <alignment horizontal="left" vertical="center" wrapText="1"/>
    </xf>
    <xf numFmtId="0" fontId="8" fillId="11" borderId="30" xfId="0" applyFont="1" applyFill="1" applyBorder="1" applyAlignment="1">
      <alignment horizontal="center" vertical="center"/>
    </xf>
    <xf numFmtId="0" fontId="8" fillId="11" borderId="56" xfId="0" applyFont="1" applyFill="1" applyBorder="1" applyAlignment="1">
      <alignment horizontal="left" vertical="top" wrapText="1"/>
    </xf>
    <xf numFmtId="0" fontId="21" fillId="11" borderId="56" xfId="0" applyFont="1" applyFill="1" applyBorder="1" applyAlignment="1">
      <alignment horizontal="center" vertical="center" wrapText="1"/>
    </xf>
    <xf numFmtId="0" fontId="12" fillId="12" borderId="56" xfId="0" applyFont="1" applyFill="1" applyBorder="1" applyAlignment="1">
      <alignment horizontal="left" vertical="center" wrapText="1"/>
    </xf>
    <xf numFmtId="0" fontId="8" fillId="4" borderId="56" xfId="0" applyFont="1" applyFill="1" applyBorder="1" applyAlignment="1">
      <alignment horizontal="left" vertical="center" wrapText="1"/>
    </xf>
    <xf numFmtId="0" fontId="8" fillId="4" borderId="56" xfId="0" applyFont="1" applyFill="1" applyBorder="1" applyAlignment="1">
      <alignment horizontal="center" vertical="center" wrapText="1"/>
    </xf>
    <xf numFmtId="0" fontId="8" fillId="4" borderId="56" xfId="0" applyFont="1" applyFill="1" applyBorder="1" applyAlignment="1">
      <alignment horizontal="center" vertical="center" textRotation="90" wrapText="1"/>
    </xf>
    <xf numFmtId="0" fontId="8" fillId="4" borderId="30" xfId="0" applyFont="1" applyFill="1" applyBorder="1" applyAlignment="1">
      <alignment horizontal="center" vertical="center"/>
    </xf>
    <xf numFmtId="0" fontId="8" fillId="4" borderId="56" xfId="0" applyFont="1" applyFill="1" applyBorder="1" applyAlignment="1">
      <alignment horizontal="center" vertical="center"/>
    </xf>
    <xf numFmtId="0" fontId="37" fillId="11" borderId="78" xfId="0" applyFont="1" applyFill="1" applyBorder="1" applyAlignment="1">
      <alignment horizontal="center" vertical="top" wrapText="1"/>
    </xf>
    <xf numFmtId="0" fontId="22" fillId="11" borderId="97" xfId="0" applyFont="1" applyFill="1" applyBorder="1" applyAlignment="1">
      <alignment horizontal="left" vertical="top" wrapText="1"/>
    </xf>
    <xf numFmtId="0" fontId="19" fillId="0" borderId="91" xfId="0" applyFont="1" applyBorder="1" applyAlignment="1">
      <alignment horizontal="center" vertical="center"/>
    </xf>
    <xf numFmtId="0" fontId="19" fillId="0" borderId="78" xfId="0" applyFont="1" applyBorder="1" applyAlignment="1">
      <alignment horizontal="center" vertical="center" wrapText="1"/>
    </xf>
    <xf numFmtId="0" fontId="12" fillId="0" borderId="84" xfId="0" applyFont="1" applyBorder="1" applyAlignment="1">
      <alignment horizontal="center" vertical="center"/>
    </xf>
    <xf numFmtId="0" fontId="12" fillId="0" borderId="56" xfId="0" applyFont="1" applyBorder="1" applyAlignment="1">
      <alignment horizontal="center" vertical="center"/>
    </xf>
    <xf numFmtId="0" fontId="12" fillId="0" borderId="56" xfId="0" applyFont="1" applyBorder="1" applyAlignment="1">
      <alignment horizontal="center" vertical="center" wrapText="1"/>
    </xf>
    <xf numFmtId="0" fontId="10" fillId="0" borderId="91" xfId="0" applyFont="1" applyBorder="1" applyAlignment="1">
      <alignment horizontal="center" vertical="center"/>
    </xf>
    <xf numFmtId="0" fontId="19" fillId="11" borderId="79" xfId="0" applyFont="1" applyFill="1" applyBorder="1" applyAlignment="1">
      <alignment horizontal="center" vertical="center"/>
    </xf>
    <xf numFmtId="0" fontId="10" fillId="0" borderId="69" xfId="0" applyFont="1" applyBorder="1" applyAlignment="1">
      <alignment horizontal="center" vertical="center" wrapText="1"/>
    </xf>
    <xf numFmtId="0" fontId="21" fillId="11" borderId="78" xfId="0" applyFont="1" applyFill="1" applyBorder="1" applyAlignment="1">
      <alignment horizontal="center" vertical="center" wrapText="1"/>
    </xf>
    <xf numFmtId="0" fontId="12" fillId="0" borderId="57" xfId="0" applyFont="1" applyBorder="1" applyAlignment="1">
      <alignment horizontal="center" vertical="center" wrapText="1"/>
    </xf>
    <xf numFmtId="0" fontId="12" fillId="0" borderId="57" xfId="0" applyFont="1" applyBorder="1" applyAlignment="1">
      <alignment horizontal="center" vertical="center" textRotation="90" wrapText="1"/>
    </xf>
    <xf numFmtId="0" fontId="10" fillId="11" borderId="78" xfId="0" applyFont="1" applyFill="1" applyBorder="1" applyAlignment="1">
      <alignment horizontal="center" vertical="top" wrapText="1"/>
    </xf>
    <xf numFmtId="0" fontId="10" fillId="0" borderId="78" xfId="0" applyFont="1" applyBorder="1" applyAlignment="1">
      <alignment horizontal="center" vertical="center" wrapText="1"/>
    </xf>
    <xf numFmtId="0" fontId="10" fillId="11" borderId="66" xfId="0" applyFont="1" applyFill="1" applyBorder="1" applyAlignment="1">
      <alignment horizontal="left" vertical="top" wrapText="1"/>
    </xf>
    <xf numFmtId="0" fontId="12" fillId="13" borderId="99" xfId="0" applyFont="1" applyFill="1" applyBorder="1" applyAlignment="1">
      <alignment vertical="center" wrapText="1"/>
    </xf>
    <xf numFmtId="0" fontId="3" fillId="0" borderId="102" xfId="0" applyFont="1" applyBorder="1"/>
    <xf numFmtId="0" fontId="3" fillId="0" borderId="105" xfId="0" applyFont="1" applyBorder="1"/>
    <xf numFmtId="0" fontId="12" fillId="13" borderId="56" xfId="0" applyFont="1" applyFill="1" applyBorder="1" applyAlignment="1">
      <alignment horizontal="left" vertical="center" wrapText="1"/>
    </xf>
    <xf numFmtId="0" fontId="19" fillId="11" borderId="91" xfId="0" applyFont="1" applyFill="1" applyBorder="1" applyAlignment="1">
      <alignment horizontal="center" vertical="center"/>
    </xf>
    <xf numFmtId="0" fontId="19" fillId="0" borderId="78" xfId="0" applyFont="1" applyBorder="1" applyAlignment="1">
      <alignment horizontal="center" vertical="top" wrapText="1"/>
    </xf>
    <xf numFmtId="0" fontId="12" fillId="0" borderId="30" xfId="0" applyFont="1" applyBorder="1" applyAlignment="1">
      <alignment horizontal="center" vertical="center"/>
    </xf>
    <xf numFmtId="167" fontId="13" fillId="0" borderId="0" xfId="0" applyNumberFormat="1" applyFont="1" applyAlignment="1">
      <alignment horizontal="center" vertical="center" wrapText="1"/>
    </xf>
    <xf numFmtId="0" fontId="12" fillId="13" borderId="99" xfId="0" applyFont="1" applyFill="1" applyBorder="1" applyAlignment="1">
      <alignment horizontal="center" vertical="center" wrapText="1"/>
    </xf>
    <xf numFmtId="0" fontId="12" fillId="13" borderId="57"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84" xfId="0" applyFont="1" applyFill="1" applyBorder="1" applyAlignment="1">
      <alignment horizontal="center" vertical="center"/>
    </xf>
    <xf numFmtId="0" fontId="12" fillId="13" borderId="101" xfId="0" applyFont="1" applyFill="1" applyBorder="1" applyAlignment="1">
      <alignment horizontal="center" vertical="center" textRotation="90" wrapText="1"/>
    </xf>
    <xf numFmtId="0" fontId="3" fillId="0" borderId="104" xfId="0" applyFont="1" applyBorder="1"/>
    <xf numFmtId="0" fontId="3" fillId="0" borderId="107" xfId="0" applyFont="1" applyBorder="1"/>
    <xf numFmtId="0" fontId="12" fillId="13" borderId="56" xfId="0" applyFont="1" applyFill="1" applyBorder="1" applyAlignment="1">
      <alignment horizontal="center" vertical="center" wrapText="1"/>
    </xf>
    <xf numFmtId="0" fontId="19" fillId="11" borderId="109" xfId="0" applyFont="1" applyFill="1" applyBorder="1" applyAlignment="1">
      <alignment horizontal="center" vertical="center"/>
    </xf>
    <xf numFmtId="0" fontId="10" fillId="11" borderId="67" xfId="0" applyFont="1" applyFill="1" applyBorder="1" applyAlignment="1">
      <alignment horizontal="center" vertical="center" wrapText="1"/>
    </xf>
    <xf numFmtId="0" fontId="12" fillId="13" borderId="56" xfId="0" applyFont="1" applyFill="1" applyBorder="1" applyAlignment="1">
      <alignment horizontal="center" vertical="center"/>
    </xf>
    <xf numFmtId="0" fontId="10" fillId="11" borderId="66" xfId="0" applyFont="1" applyFill="1" applyBorder="1" applyAlignment="1">
      <alignment horizontal="center" vertical="center"/>
    </xf>
    <xf numFmtId="0" fontId="25" fillId="11" borderId="66" xfId="0" applyFont="1" applyFill="1" applyBorder="1" applyAlignment="1">
      <alignment horizontal="left" vertical="top" wrapText="1"/>
    </xf>
    <xf numFmtId="0" fontId="12" fillId="0" borderId="101" xfId="0" applyFont="1" applyBorder="1" applyAlignment="1">
      <alignment horizontal="center" vertical="center" textRotation="90" wrapText="1"/>
    </xf>
    <xf numFmtId="0" fontId="40" fillId="11" borderId="78" xfId="0" applyFont="1" applyFill="1" applyBorder="1" applyAlignment="1">
      <alignment horizontal="left" vertical="top" wrapText="1"/>
    </xf>
    <xf numFmtId="0" fontId="41" fillId="14" borderId="116" xfId="0" applyFont="1" applyFill="1" applyBorder="1" applyAlignment="1">
      <alignment horizontal="left" vertical="top" wrapText="1"/>
    </xf>
    <xf numFmtId="0" fontId="3" fillId="0" borderId="122" xfId="0" applyFont="1" applyBorder="1"/>
    <xf numFmtId="0" fontId="3" fillId="0" borderId="127" xfId="0" applyFont="1" applyBorder="1"/>
    <xf numFmtId="0" fontId="12" fillId="14" borderId="116" xfId="0" applyFont="1" applyFill="1" applyBorder="1" applyAlignment="1">
      <alignment horizontal="center" vertical="center" wrapText="1"/>
    </xf>
    <xf numFmtId="0" fontId="3" fillId="0" borderId="128" xfId="0" applyFont="1" applyBorder="1"/>
    <xf numFmtId="0" fontId="12" fillId="14" borderId="116" xfId="0" applyFont="1" applyFill="1" applyBorder="1" applyAlignment="1">
      <alignment horizontal="center" vertical="center" textRotation="90" wrapText="1"/>
    </xf>
    <xf numFmtId="0" fontId="12" fillId="14" borderId="118" xfId="0" applyFont="1" applyFill="1" applyBorder="1" applyAlignment="1">
      <alignment horizontal="center" vertical="center"/>
    </xf>
    <xf numFmtId="0" fontId="3" fillId="0" borderId="119" xfId="0" applyFont="1" applyBorder="1"/>
    <xf numFmtId="0" fontId="3" fillId="0" borderId="120" xfId="0" applyFont="1" applyBorder="1"/>
    <xf numFmtId="0" fontId="3" fillId="0" borderId="123" xfId="0" applyFont="1" applyBorder="1"/>
    <xf numFmtId="0" fontId="3" fillId="0" borderId="124" xfId="0" applyFont="1" applyBorder="1"/>
    <xf numFmtId="0" fontId="3" fillId="0" borderId="125" xfId="0" applyFont="1" applyBorder="1"/>
    <xf numFmtId="0" fontId="12" fillId="14" borderId="121" xfId="0" applyFont="1" applyFill="1" applyBorder="1" applyAlignment="1">
      <alignment horizontal="center" vertical="center" textRotation="90" wrapText="1"/>
    </xf>
    <xf numFmtId="0" fontId="3" fillId="0" borderId="126" xfId="0" applyFont="1" applyBorder="1"/>
    <xf numFmtId="0" fontId="3" fillId="0" borderId="129" xfId="0" applyFont="1" applyBorder="1"/>
    <xf numFmtId="0" fontId="12" fillId="0" borderId="116" xfId="0" applyFont="1" applyBorder="1" applyAlignment="1">
      <alignment horizontal="center" vertical="center" wrapText="1"/>
    </xf>
    <xf numFmtId="0" fontId="12" fillId="0" borderId="116" xfId="0" applyFont="1" applyBorder="1" applyAlignment="1">
      <alignment horizontal="center" vertical="center" textRotation="90" wrapText="1"/>
    </xf>
    <xf numFmtId="0" fontId="12" fillId="14" borderId="116" xfId="0" applyFont="1" applyFill="1" applyBorder="1" applyAlignment="1">
      <alignment horizontal="center" vertical="center"/>
    </xf>
    <xf numFmtId="0" fontId="8" fillId="0" borderId="78" xfId="0" applyFont="1" applyBorder="1" applyAlignment="1">
      <alignment horizontal="center" vertical="center"/>
    </xf>
    <xf numFmtId="0" fontId="12" fillId="0" borderId="116" xfId="0" applyFont="1" applyBorder="1" applyAlignment="1">
      <alignment horizontal="center" vertical="center"/>
    </xf>
    <xf numFmtId="0" fontId="12" fillId="0" borderId="121" xfId="0" applyFont="1" applyBorder="1" applyAlignment="1">
      <alignment horizontal="center" vertical="center" textRotation="90" wrapText="1"/>
    </xf>
    <xf numFmtId="0" fontId="3" fillId="0" borderId="134" xfId="0" applyFont="1" applyBorder="1"/>
    <xf numFmtId="0" fontId="47" fillId="11" borderId="78" xfId="0" applyFont="1" applyFill="1" applyBorder="1" applyAlignment="1">
      <alignment horizontal="center" vertical="center" wrapText="1"/>
    </xf>
    <xf numFmtId="0" fontId="49" fillId="11" borderId="78" xfId="0" applyFont="1" applyFill="1" applyBorder="1" applyAlignment="1">
      <alignment horizontal="center" vertical="top" wrapText="1"/>
    </xf>
    <xf numFmtId="0" fontId="48" fillId="11" borderId="78" xfId="0" applyFont="1" applyFill="1" applyBorder="1" applyAlignment="1">
      <alignment horizontal="center" vertical="center" wrapText="1"/>
    </xf>
    <xf numFmtId="0" fontId="12" fillId="0" borderId="118" xfId="0" applyFont="1" applyBorder="1" applyAlignment="1">
      <alignment horizontal="center" vertical="center"/>
    </xf>
    <xf numFmtId="0" fontId="45" fillId="11" borderId="78" xfId="0" applyFont="1" applyFill="1" applyBorder="1" applyAlignment="1">
      <alignment horizontal="left" vertical="center" wrapText="1"/>
    </xf>
    <xf numFmtId="0" fontId="8" fillId="0" borderId="118" xfId="0" applyFont="1" applyBorder="1" applyAlignment="1">
      <alignment horizontal="center" vertical="center"/>
    </xf>
    <xf numFmtId="0" fontId="8" fillId="0" borderId="116" xfId="0" applyFont="1" applyBorder="1" applyAlignment="1">
      <alignment horizontal="center" vertical="center" textRotation="90" wrapText="1"/>
    </xf>
    <xf numFmtId="0" fontId="8" fillId="0" borderId="121" xfId="0" applyFont="1" applyBorder="1" applyAlignment="1">
      <alignment horizontal="center" vertical="center" textRotation="90" wrapText="1"/>
    </xf>
    <xf numFmtId="0" fontId="8" fillId="0" borderId="116" xfId="0" applyFont="1" applyBorder="1" applyAlignment="1">
      <alignment horizontal="center" vertical="center"/>
    </xf>
    <xf numFmtId="0" fontId="8" fillId="0" borderId="116" xfId="0" applyFont="1" applyBorder="1" applyAlignment="1">
      <alignment horizontal="center" vertical="center" wrapText="1"/>
    </xf>
    <xf numFmtId="0" fontId="19" fillId="0" borderId="78" xfId="0" applyFont="1" applyBorder="1" applyAlignment="1">
      <alignment horizontal="left" vertical="top" wrapText="1"/>
    </xf>
    <xf numFmtId="0" fontId="12" fillId="0" borderId="0" xfId="0" applyFont="1" applyAlignment="1">
      <alignment horizontal="left" vertical="center" wrapText="1"/>
    </xf>
    <xf numFmtId="0" fontId="43" fillId="14" borderId="133" xfId="0" applyFont="1" applyFill="1" applyBorder="1" applyAlignment="1">
      <alignment horizontal="left" vertical="top" wrapText="1"/>
    </xf>
    <xf numFmtId="0" fontId="10" fillId="11" borderId="140" xfId="0" applyFont="1" applyFill="1" applyBorder="1" applyAlignment="1">
      <alignment horizontal="left" vertical="top" wrapText="1"/>
    </xf>
    <xf numFmtId="0" fontId="3" fillId="0" borderId="141" xfId="0" applyFont="1" applyBorder="1"/>
    <xf numFmtId="0" fontId="3" fillId="0" borderId="142" xfId="0" applyFont="1" applyBorder="1"/>
    <xf numFmtId="0" fontId="12" fillId="15" borderId="143" xfId="0" applyFont="1" applyFill="1" applyBorder="1" applyAlignment="1">
      <alignment horizontal="center" vertical="center"/>
    </xf>
    <xf numFmtId="0" fontId="3" fillId="0" borderId="144" xfId="0" applyFont="1" applyBorder="1"/>
    <xf numFmtId="0" fontId="3" fillId="0" borderId="145" xfId="0" applyFont="1" applyBorder="1"/>
    <xf numFmtId="0" fontId="12" fillId="15" borderId="116" xfId="0" applyFont="1" applyFill="1" applyBorder="1" applyAlignment="1">
      <alignment horizontal="center" vertical="center" textRotation="90" wrapText="1"/>
    </xf>
    <xf numFmtId="0" fontId="12" fillId="15" borderId="116" xfId="0" applyFont="1" applyFill="1" applyBorder="1" applyAlignment="1">
      <alignment horizontal="center" vertical="center"/>
    </xf>
    <xf numFmtId="0" fontId="12" fillId="15" borderId="116" xfId="0" applyFont="1" applyFill="1" applyBorder="1" applyAlignment="1">
      <alignment horizontal="center" vertical="center" wrapText="1"/>
    </xf>
    <xf numFmtId="0" fontId="12" fillId="15" borderId="121" xfId="0" applyFont="1" applyFill="1" applyBorder="1" applyAlignment="1">
      <alignment horizontal="center" vertical="center" textRotation="90" wrapText="1"/>
    </xf>
    <xf numFmtId="168" fontId="12" fillId="0" borderId="0" xfId="0" applyNumberFormat="1" applyFont="1" applyAlignment="1">
      <alignment horizontal="center" vertical="center" textRotation="90" wrapText="1"/>
    </xf>
    <xf numFmtId="0" fontId="12" fillId="15" borderId="36" xfId="0" applyFont="1" applyFill="1" applyBorder="1" applyAlignment="1">
      <alignment horizontal="center" vertical="center"/>
    </xf>
    <xf numFmtId="0" fontId="12" fillId="15" borderId="116" xfId="0" applyFont="1" applyFill="1" applyBorder="1" applyAlignment="1">
      <alignment horizontal="left" vertical="center" wrapText="1"/>
    </xf>
    <xf numFmtId="0" fontId="13" fillId="15" borderId="116" xfId="0" applyFont="1" applyFill="1" applyBorder="1" applyAlignment="1">
      <alignment horizontal="left" vertical="center" wrapText="1"/>
    </xf>
    <xf numFmtId="168" fontId="13" fillId="0" borderId="0" xfId="0" applyNumberFormat="1" applyFont="1" applyAlignment="1">
      <alignment horizontal="center" vertical="center" wrapText="1"/>
    </xf>
    <xf numFmtId="0" fontId="22" fillId="11" borderId="97" xfId="0" applyFont="1" applyFill="1" applyBorder="1" applyAlignment="1">
      <alignment horizontal="center" vertical="center" wrapText="1"/>
    </xf>
    <xf numFmtId="0" fontId="10" fillId="0" borderId="78" xfId="0" applyFont="1" applyBorder="1" applyAlignment="1">
      <alignment horizontal="center" vertical="top" wrapText="1"/>
    </xf>
    <xf numFmtId="0" fontId="50" fillId="11" borderId="78" xfId="0" applyFont="1" applyFill="1" applyBorder="1" applyAlignment="1">
      <alignment horizontal="center" vertical="center" wrapText="1"/>
    </xf>
    <xf numFmtId="0" fontId="26" fillId="11" borderId="143" xfId="0" applyFont="1" applyFill="1" applyBorder="1" applyAlignment="1">
      <alignment horizontal="center" vertical="center"/>
    </xf>
    <xf numFmtId="0" fontId="12" fillId="11" borderId="0" xfId="0" applyFont="1" applyFill="1" applyAlignment="1">
      <alignment horizontal="center" vertical="center" textRotation="90" wrapText="1"/>
    </xf>
    <xf numFmtId="0" fontId="25" fillId="11" borderId="116" xfId="0" applyFont="1" applyFill="1" applyBorder="1" applyAlignment="1">
      <alignment horizontal="left" vertical="center" wrapText="1"/>
    </xf>
    <xf numFmtId="0" fontId="26" fillId="11" borderId="116" xfId="0" applyFont="1" applyFill="1" applyBorder="1" applyAlignment="1">
      <alignment horizontal="center" vertical="center" wrapText="1"/>
    </xf>
    <xf numFmtId="0" fontId="26" fillId="11" borderId="116" xfId="0" applyFont="1" applyFill="1" applyBorder="1" applyAlignment="1">
      <alignment horizontal="center" vertical="center" textRotation="90" wrapText="1"/>
    </xf>
    <xf numFmtId="0" fontId="26" fillId="11" borderId="121" xfId="0" applyFont="1" applyFill="1" applyBorder="1" applyAlignment="1">
      <alignment horizontal="center" vertical="center" textRotation="90" wrapText="1"/>
    </xf>
    <xf numFmtId="0" fontId="26" fillId="11" borderId="116" xfId="0" applyFont="1" applyFill="1" applyBorder="1" applyAlignment="1">
      <alignment horizontal="center" vertical="center"/>
    </xf>
    <xf numFmtId="0" fontId="10" fillId="11" borderId="77" xfId="0" quotePrefix="1" applyFont="1" applyFill="1" applyBorder="1" applyAlignment="1">
      <alignment vertical="top" wrapText="1"/>
    </xf>
    <xf numFmtId="0" fontId="8" fillId="11" borderId="78" xfId="0" applyFont="1" applyFill="1" applyBorder="1" applyAlignment="1">
      <alignment horizontal="center" vertical="center"/>
    </xf>
    <xf numFmtId="0" fontId="54" fillId="13" borderId="147" xfId="0" applyFont="1" applyFill="1" applyBorder="1" applyAlignment="1">
      <alignment horizontal="center" vertical="center"/>
    </xf>
    <xf numFmtId="0" fontId="3" fillId="0" borderId="148" xfId="0" applyFont="1" applyBorder="1"/>
    <xf numFmtId="0" fontId="3" fillId="0" borderId="149" xfId="0" applyFont="1" applyBorder="1"/>
    <xf numFmtId="0" fontId="55" fillId="13" borderId="147" xfId="0" applyFont="1" applyFill="1" applyBorder="1" applyAlignment="1">
      <alignment horizontal="center" vertical="center" wrapText="1"/>
    </xf>
    <xf numFmtId="0" fontId="3" fillId="0" borderId="150" xfId="0" applyFont="1" applyBorder="1"/>
    <xf numFmtId="0" fontId="55" fillId="13" borderId="151" xfId="0" applyFont="1" applyFill="1" applyBorder="1" applyAlignment="1">
      <alignment horizontal="center" vertical="center" wrapText="1"/>
    </xf>
    <xf numFmtId="0" fontId="8" fillId="5" borderId="152" xfId="0" applyFont="1" applyFill="1" applyBorder="1" applyAlignment="1">
      <alignment horizontal="center" vertical="center"/>
    </xf>
    <xf numFmtId="0" fontId="3" fillId="0" borderId="153" xfId="0" applyFont="1" applyBorder="1"/>
    <xf numFmtId="0" fontId="1" fillId="0" borderId="154" xfId="0" applyFont="1" applyBorder="1" applyAlignment="1">
      <alignment horizontal="left" vertical="center" wrapText="1"/>
    </xf>
    <xf numFmtId="0" fontId="3" fillId="0" borderId="155" xfId="0" applyFont="1" applyBorder="1"/>
    <xf numFmtId="0" fontId="3" fillId="0" borderId="156" xfId="0" applyFont="1" applyBorder="1"/>
    <xf numFmtId="0" fontId="1" fillId="0" borderId="163" xfId="0" applyFont="1" applyBorder="1" applyAlignment="1">
      <alignment horizontal="left" vertical="center" wrapText="1"/>
    </xf>
    <xf numFmtId="0" fontId="3" fillId="0" borderId="162" xfId="0" applyFont="1" applyBorder="1"/>
    <xf numFmtId="0" fontId="3" fillId="0" borderId="164" xfId="0" applyFont="1" applyBorder="1"/>
    <xf numFmtId="0" fontId="56" fillId="3" borderId="36" xfId="0" applyFont="1" applyFill="1" applyBorder="1" applyAlignment="1">
      <alignment horizontal="left" vertical="center" wrapText="1"/>
    </xf>
    <xf numFmtId="0" fontId="8" fillId="6" borderId="157" xfId="0" applyFont="1" applyFill="1" applyBorder="1" applyAlignment="1">
      <alignment horizontal="center" vertical="center"/>
    </xf>
    <xf numFmtId="0" fontId="3" fillId="0" borderId="158" xfId="0" applyFont="1" applyBorder="1"/>
    <xf numFmtId="0" fontId="1" fillId="0" borderId="159" xfId="0" applyFont="1" applyBorder="1" applyAlignment="1">
      <alignment horizontal="left" vertical="center" wrapText="1"/>
    </xf>
    <xf numFmtId="0" fontId="3" fillId="0" borderId="160" xfId="0" applyFont="1" applyBorder="1"/>
    <xf numFmtId="0" fontId="8" fillId="7" borderId="157" xfId="0" applyFont="1" applyFill="1" applyBorder="1" applyAlignment="1">
      <alignment horizontal="center" vertical="center" wrapText="1"/>
    </xf>
    <xf numFmtId="0" fontId="8" fillId="8" borderId="161" xfId="0" applyFont="1" applyFill="1" applyBorder="1" applyAlignment="1">
      <alignment horizontal="center" vertical="center" wrapText="1"/>
    </xf>
    <xf numFmtId="0" fontId="57" fillId="16" borderId="169" xfId="0" applyFont="1" applyFill="1" applyBorder="1" applyAlignment="1">
      <alignment horizontal="center" vertical="center" wrapText="1"/>
    </xf>
    <xf numFmtId="0" fontId="3" fillId="0" borderId="171" xfId="0" applyFont="1" applyBorder="1"/>
    <xf numFmtId="0" fontId="55" fillId="16" borderId="84" xfId="0" applyFont="1" applyFill="1" applyBorder="1" applyAlignment="1">
      <alignment horizontal="center" vertical="center"/>
    </xf>
    <xf numFmtId="9" fontId="59" fillId="3" borderId="57" xfId="0" applyNumberFormat="1" applyFont="1" applyFill="1" applyBorder="1" applyAlignment="1">
      <alignment horizontal="center" vertical="center"/>
    </xf>
    <xf numFmtId="9" fontId="59" fillId="3" borderId="56" xfId="0" applyNumberFormat="1" applyFont="1" applyFill="1" applyBorder="1" applyAlignment="1">
      <alignment horizontal="center" vertical="center"/>
    </xf>
    <xf numFmtId="9" fontId="59" fillId="3" borderId="89" xfId="0" applyNumberFormat="1" applyFont="1" applyFill="1" applyBorder="1" applyAlignment="1">
      <alignment horizontal="center" vertical="center"/>
    </xf>
    <xf numFmtId="0" fontId="57" fillId="13" borderId="77" xfId="0" applyFont="1" applyFill="1" applyBorder="1" applyAlignment="1">
      <alignment horizontal="center" vertical="center" wrapText="1"/>
    </xf>
    <xf numFmtId="0" fontId="57" fillId="13" borderId="165" xfId="0" applyFont="1" applyFill="1" applyBorder="1" applyAlignment="1">
      <alignment horizontal="center" vertical="center" wrapText="1"/>
    </xf>
    <xf numFmtId="0" fontId="3" fillId="0" borderId="166" xfId="0" applyFont="1" applyBorder="1"/>
    <xf numFmtId="0" fontId="3" fillId="0" borderId="167" xfId="0" applyFont="1" applyBorder="1"/>
    <xf numFmtId="0" fontId="57" fillId="13" borderId="78" xfId="0" applyFont="1" applyFill="1" applyBorder="1" applyAlignment="1">
      <alignment horizontal="center" vertical="center" wrapText="1"/>
    </xf>
    <xf numFmtId="0" fontId="57" fillId="13" borderId="168" xfId="0" applyFont="1" applyFill="1" applyBorder="1" applyAlignment="1">
      <alignment horizontal="center" vertical="center" wrapText="1"/>
    </xf>
    <xf numFmtId="0" fontId="3" fillId="0" borderId="170" xfId="0" applyFont="1" applyBorder="1"/>
    <xf numFmtId="0" fontId="57" fillId="16" borderId="94" xfId="0" applyFont="1" applyFill="1" applyBorder="1" applyAlignment="1">
      <alignment horizontal="center" vertical="center" wrapText="1"/>
    </xf>
    <xf numFmtId="49" fontId="0" fillId="3" borderId="203" xfId="0" applyNumberFormat="1" applyFont="1" applyFill="1" applyBorder="1" applyAlignment="1">
      <alignment horizontal="left" vertical="center" wrapText="1"/>
    </xf>
    <xf numFmtId="0" fontId="3" fillId="0" borderId="204" xfId="0" applyFont="1" applyBorder="1"/>
    <xf numFmtId="0" fontId="3" fillId="0" borderId="205" xfId="0" applyFont="1" applyBorder="1"/>
    <xf numFmtId="49" fontId="66" fillId="3" borderId="206" xfId="0" applyNumberFormat="1" applyFont="1" applyFill="1" applyBorder="1" applyAlignment="1">
      <alignment horizontal="left" vertical="center" wrapText="1"/>
    </xf>
    <xf numFmtId="0" fontId="3" fillId="0" borderId="207" xfId="0" applyFont="1" applyBorder="1"/>
    <xf numFmtId="49" fontId="0" fillId="3" borderId="203" xfId="0" applyNumberFormat="1" applyFont="1" applyFill="1" applyBorder="1" applyAlignment="1">
      <alignment vertical="center" wrapText="1"/>
    </xf>
    <xf numFmtId="0" fontId="54" fillId="13" borderId="56" xfId="0" applyFont="1" applyFill="1" applyBorder="1" applyAlignment="1">
      <alignment horizontal="center" vertical="center" wrapText="1"/>
    </xf>
    <xf numFmtId="0" fontId="60" fillId="3" borderId="189" xfId="0" applyFont="1" applyFill="1" applyBorder="1" applyAlignment="1">
      <alignment horizontal="center" vertical="center"/>
    </xf>
    <xf numFmtId="0" fontId="3" fillId="0" borderId="7" xfId="0" applyFont="1" applyBorder="1"/>
    <xf numFmtId="0" fontId="3" fillId="0" borderId="190" xfId="0" applyFont="1" applyBorder="1"/>
    <xf numFmtId="0" fontId="3" fillId="0" borderId="192" xfId="0" applyFont="1" applyBorder="1"/>
    <xf numFmtId="0" fontId="3" fillId="0" borderId="193" xfId="0" applyFont="1" applyBorder="1"/>
    <xf numFmtId="0" fontId="3" fillId="0" borderId="194" xfId="0" applyFont="1" applyBorder="1"/>
    <xf numFmtId="0" fontId="61" fillId="3" borderId="30" xfId="0" applyFont="1" applyFill="1" applyBorder="1" applyAlignment="1">
      <alignment horizontal="center" vertical="center"/>
    </xf>
    <xf numFmtId="0" fontId="62" fillId="13" borderId="147" xfId="0" applyFont="1" applyFill="1" applyBorder="1" applyAlignment="1">
      <alignment horizontal="center" vertical="center" wrapText="1"/>
    </xf>
    <xf numFmtId="0" fontId="62" fillId="13" borderId="196" xfId="0" applyFont="1" applyFill="1" applyBorder="1" applyAlignment="1">
      <alignment horizontal="center" vertical="center"/>
    </xf>
    <xf numFmtId="0" fontId="3" fillId="0" borderId="197" xfId="0" applyFont="1" applyBorder="1"/>
    <xf numFmtId="0" fontId="3" fillId="0" borderId="198" xfId="0" applyFont="1" applyBorder="1"/>
    <xf numFmtId="49" fontId="66" fillId="3" borderId="200" xfId="0" applyNumberFormat="1" applyFont="1" applyFill="1" applyBorder="1" applyAlignment="1">
      <alignment horizontal="left" vertical="center" wrapText="1"/>
    </xf>
    <xf numFmtId="0" fontId="3" fillId="0" borderId="201" xfId="0" applyFont="1" applyBorder="1"/>
    <xf numFmtId="9" fontId="82" fillId="13" borderId="195" xfId="0" applyNumberFormat="1" applyFont="1" applyFill="1" applyBorder="1" applyAlignment="1">
      <alignment horizontal="center" vertical="center"/>
    </xf>
    <xf numFmtId="0" fontId="85" fillId="9" borderId="29" xfId="0" applyFont="1" applyFill="1" applyBorder="1" applyAlignment="1">
      <alignment horizontal="center" vertical="center" wrapText="1"/>
    </xf>
    <xf numFmtId="0" fontId="85" fillId="0" borderId="0" xfId="0" applyFont="1" applyAlignment="1">
      <alignment vertical="center"/>
    </xf>
    <xf numFmtId="0" fontId="83" fillId="3" borderId="191" xfId="0" applyFont="1" applyFill="1" applyBorder="1" applyAlignment="1">
      <alignment vertical="center"/>
    </xf>
    <xf numFmtId="0" fontId="83" fillId="3" borderId="46" xfId="0" applyFont="1" applyFill="1" applyBorder="1" applyAlignment="1">
      <alignment vertical="center"/>
    </xf>
    <xf numFmtId="0" fontId="84" fillId="0" borderId="0" xfId="0" applyFont="1" applyAlignment="1">
      <alignment horizontal="center" wrapText="1"/>
    </xf>
    <xf numFmtId="0" fontId="84" fillId="0" borderId="0" xfId="0" applyFont="1"/>
    <xf numFmtId="0" fontId="84" fillId="3" borderId="191" xfId="0" applyFont="1" applyFill="1" applyBorder="1"/>
    <xf numFmtId="0" fontId="84" fillId="3" borderId="46" xfId="0" applyFont="1" applyFill="1" applyBorder="1"/>
    <xf numFmtId="0" fontId="85" fillId="12" borderId="29" xfId="0" applyFont="1" applyFill="1" applyBorder="1" applyAlignment="1">
      <alignment horizontal="center" vertical="center" wrapText="1"/>
    </xf>
    <xf numFmtId="0" fontId="85" fillId="13" borderId="29" xfId="0" applyFont="1" applyFill="1" applyBorder="1" applyAlignment="1">
      <alignment horizontal="center" vertical="center" wrapText="1"/>
    </xf>
    <xf numFmtId="0" fontId="85" fillId="14" borderId="29" xfId="0" applyFont="1" applyFill="1" applyBorder="1" applyAlignment="1">
      <alignment horizontal="center" vertical="center" wrapText="1"/>
    </xf>
    <xf numFmtId="0" fontId="85" fillId="18" borderId="29" xfId="0" applyFont="1" applyFill="1" applyBorder="1" applyAlignment="1">
      <alignment horizontal="center" vertical="center" wrapText="1"/>
    </xf>
    <xf numFmtId="0" fontId="85" fillId="3" borderId="46" xfId="0" applyFont="1" applyFill="1" applyBorder="1" applyAlignment="1">
      <alignment vertical="center"/>
    </xf>
    <xf numFmtId="0" fontId="86" fillId="3" borderId="46" xfId="0" applyFont="1" applyFill="1" applyBorder="1" applyAlignment="1">
      <alignment vertical="center"/>
    </xf>
    <xf numFmtId="0" fontId="86" fillId="3" borderId="46" xfId="0" applyFont="1" applyFill="1" applyBorder="1"/>
    <xf numFmtId="0" fontId="84" fillId="3" borderId="213" xfId="0" applyFont="1" applyFill="1" applyBorder="1"/>
    <xf numFmtId="0" fontId="84" fillId="3" borderId="214" xfId="0" applyFont="1" applyFill="1" applyBorder="1"/>
    <xf numFmtId="0" fontId="87" fillId="0" borderId="29" xfId="0" applyFont="1" applyBorder="1" applyAlignment="1">
      <alignment horizontal="center" vertical="center"/>
    </xf>
    <xf numFmtId="9" fontId="87" fillId="0" borderId="0" xfId="0" applyNumberFormat="1" applyFont="1" applyAlignment="1">
      <alignment vertical="center"/>
    </xf>
    <xf numFmtId="9" fontId="87" fillId="5" borderId="29" xfId="0" applyNumberFormat="1" applyFont="1" applyFill="1" applyBorder="1" applyAlignment="1">
      <alignment horizontal="center" vertical="center"/>
    </xf>
    <xf numFmtId="0" fontId="87" fillId="0" borderId="210" xfId="0" applyFont="1" applyBorder="1" applyAlignment="1">
      <alignment vertical="top" wrapText="1"/>
    </xf>
    <xf numFmtId="0" fontId="90" fillId="0" borderId="0" xfId="0" applyFont="1" applyAlignment="1">
      <alignment vertical="center"/>
    </xf>
    <xf numFmtId="0" fontId="90" fillId="0" borderId="31" xfId="0" applyFont="1" applyBorder="1" applyAlignment="1">
      <alignment vertical="center"/>
    </xf>
    <xf numFmtId="0" fontId="91" fillId="0" borderId="31" xfId="0" applyFont="1" applyBorder="1" applyAlignment="1">
      <alignment horizontal="left" vertical="top" wrapText="1"/>
    </xf>
    <xf numFmtId="0" fontId="87" fillId="0" borderId="0" xfId="0" applyFont="1" applyAlignment="1">
      <alignment horizontal="left" vertical="center"/>
    </xf>
    <xf numFmtId="9" fontId="87" fillId="0" borderId="29" xfId="0" applyNumberFormat="1" applyFont="1" applyBorder="1" applyAlignment="1">
      <alignment horizontal="center" vertical="center"/>
    </xf>
    <xf numFmtId="0" fontId="81" fillId="0" borderId="0" xfId="0" applyFont="1" applyAlignment="1">
      <alignment horizontal="center"/>
    </xf>
    <xf numFmtId="0" fontId="81" fillId="0" borderId="0" xfId="0" applyFont="1"/>
    <xf numFmtId="0" fontId="81" fillId="0" borderId="29" xfId="0" applyFont="1" applyBorder="1"/>
    <xf numFmtId="0" fontId="81" fillId="0" borderId="210" xfId="0" applyFont="1" applyBorder="1"/>
    <xf numFmtId="0" fontId="81" fillId="0" borderId="95" xfId="0" applyFont="1" applyBorder="1"/>
    <xf numFmtId="0" fontId="81" fillId="0" borderId="0" xfId="0" applyFont="1" applyAlignment="1">
      <alignment horizontal="left"/>
    </xf>
    <xf numFmtId="0" fontId="81" fillId="0" borderId="29" xfId="0" applyFont="1" applyBorder="1" applyAlignment="1">
      <alignment horizontal="left"/>
    </xf>
    <xf numFmtId="0" fontId="81" fillId="0" borderId="210" xfId="0" applyFont="1" applyBorder="1" applyAlignment="1">
      <alignment horizontal="left" vertical="top" wrapText="1"/>
    </xf>
    <xf numFmtId="0" fontId="81" fillId="0" borderId="31" xfId="0" applyFont="1" applyBorder="1"/>
    <xf numFmtId="0" fontId="91" fillId="0" borderId="31" xfId="0" applyFont="1" applyBorder="1" applyAlignment="1">
      <alignment horizontal="left" vertical="center" wrapText="1"/>
    </xf>
    <xf numFmtId="0" fontId="81" fillId="0" borderId="210" xfId="0" applyFont="1" applyBorder="1" applyAlignment="1">
      <alignment vertical="top" wrapText="1"/>
    </xf>
    <xf numFmtId="0" fontId="81" fillId="0" borderId="211" xfId="0" applyFont="1" applyBorder="1" applyAlignment="1">
      <alignment vertical="top" wrapText="1"/>
    </xf>
    <xf numFmtId="0" fontId="87" fillId="3" borderId="46" xfId="0" applyFont="1" applyFill="1" applyBorder="1" applyAlignment="1">
      <alignment horizontal="center" vertical="center"/>
    </xf>
    <xf numFmtId="0" fontId="81" fillId="3" borderId="46" xfId="0" applyFont="1" applyFill="1" applyBorder="1"/>
    <xf numFmtId="0" fontId="90" fillId="3" borderId="46" xfId="0" applyFont="1" applyFill="1" applyBorder="1" applyAlignment="1">
      <alignment horizontal="left" vertical="center"/>
    </xf>
    <xf numFmtId="0" fontId="87" fillId="3" borderId="46" xfId="0" applyFont="1" applyFill="1" applyBorder="1" applyAlignment="1">
      <alignment horizontal="left" vertical="center"/>
    </xf>
    <xf numFmtId="0" fontId="81" fillId="3" borderId="213" xfId="0" applyFont="1" applyFill="1" applyBorder="1"/>
    <xf numFmtId="0" fontId="54" fillId="13" borderId="29" xfId="0" applyFont="1" applyFill="1" applyBorder="1" applyAlignment="1">
      <alignment horizontal="center" vertical="center" wrapText="1"/>
    </xf>
  </cellXfs>
  <cellStyles count="1">
    <cellStyle name="Normal" xfId="0" builtinId="0"/>
  </cellStyles>
  <dxfs count="24">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142875</xdr:rowOff>
    </xdr:from>
    <xdr:ext cx="3952875" cy="39719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117431</xdr:colOff>
      <xdr:row>5</xdr:row>
      <xdr:rowOff>195718</xdr:rowOff>
    </xdr:from>
    <xdr:ext cx="3567699" cy="2267733"/>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2818356" y="1931095"/>
          <a:ext cx="3567699" cy="2267733"/>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hyperlink" Target="http://www.idep.edu.co/?q=content/plan-estrat%C3%A9gico-de-desarrollo-institucional" TargetMode="External"/><Relationship Id="rId2" Type="http://schemas.openxmlformats.org/officeDocument/2006/relationships/hyperlink" Target="http://www.idep.edu.co/?q=node/37" TargetMode="External"/><Relationship Id="rId1" Type="http://schemas.openxmlformats.org/officeDocument/2006/relationships/hyperlink" Target="http://www.idep.edu.co/?q=talento-humano"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idep.edu.co/?q=content/maloca-aulasig." TargetMode="External"/><Relationship Id="rId7" Type="http://schemas.openxmlformats.org/officeDocument/2006/relationships/hyperlink" Target="http://www.idep.edu.co/?q=content/mapa-de-riesgos-por-proceso" TargetMode="External"/><Relationship Id="rId2" Type="http://schemas.openxmlformats.org/officeDocument/2006/relationships/hyperlink" Target="http://www.idep.edu.co/?q=content/plan-estrat%C3%A9gico-de-desarrollo-institucional" TargetMode="External"/><Relationship Id="rId1" Type="http://schemas.openxmlformats.org/officeDocument/2006/relationships/hyperlink" Target="http://www.idep.edu.co/?q=content/plan-estrat%C3%A9gico-de-desarrollo-institucional" TargetMode="External"/><Relationship Id="rId6" Type="http://schemas.openxmlformats.org/officeDocument/2006/relationships/hyperlink" Target="http://www.idep.edu.co/?q=content/mapa-de-riesgos-por-proceso" TargetMode="External"/><Relationship Id="rId5" Type="http://schemas.openxmlformats.org/officeDocument/2006/relationships/hyperlink" Target="http://www.idep.edu.co/?q=node/32" TargetMode="External"/><Relationship Id="rId4" Type="http://schemas.openxmlformats.org/officeDocument/2006/relationships/hyperlink" Target="http://www.idep.edu.co/?q=content/mapa-de-riesgos-por-proces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dep.edu.co/?q=content/mic-03-proceso-de-mejoramiento-integral-y-continuo" TargetMode="External"/><Relationship Id="rId1" Type="http://schemas.openxmlformats.org/officeDocument/2006/relationships/hyperlink" Target="http://www.idep.edu.co/?q=reestructuracion-maloca-sig"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dep.edu.co/?q=content/mecanismos-de-participaci%C3%B3n-ciudadana" TargetMode="External"/><Relationship Id="rId3" Type="http://schemas.openxmlformats.org/officeDocument/2006/relationships/hyperlink" Target="https://drive.google.com/drive/u/1/folders/1orDeyQcOCT84rQRCV-7acLjm3_LG776R" TargetMode="External"/><Relationship Id="rId7" Type="http://schemas.openxmlformats.org/officeDocument/2006/relationships/hyperlink" Target="http://www.idep.edu.co/?q=content/mecanismos-de-participaci%C3%B3n-ciudadana" TargetMode="External"/><Relationship Id="rId2" Type="http://schemas.openxmlformats.org/officeDocument/2006/relationships/hyperlink" Target="http://www.idep.edu.co/sites/default/files/PL-DIC-01-01%20Plan%20estrate%CC%81gico%20de%20comunicaciones%20V4.pdf" TargetMode="External"/><Relationship Id="rId1" Type="http://schemas.openxmlformats.org/officeDocument/2006/relationships/hyperlink" Target="https://drive.google.com/drive/u/1/folders/1orDeyQcOCT84rQRCV-7acLjm3_LG776R" TargetMode="External"/><Relationship Id="rId6" Type="http://schemas.openxmlformats.org/officeDocument/2006/relationships/hyperlink" Target="http://dep.edu.co/?q=content/informe-de-peticiones-quejas-y-reclamos" TargetMode="External"/><Relationship Id="rId5" Type="http://schemas.openxmlformats.org/officeDocument/2006/relationships/hyperlink" Target="https://www.facebook.com/454684264571650/videos/447935809760750" TargetMode="External"/><Relationship Id="rId10" Type="http://schemas.openxmlformats.org/officeDocument/2006/relationships/drawing" Target="../drawings/drawing4.xml"/><Relationship Id="rId4" Type="http://schemas.openxmlformats.org/officeDocument/2006/relationships/hyperlink" Target="http://www.idep.edu.co/?q=content/boletines-externos" TargetMode="External"/><Relationship Id="rId9" Type="http://schemas.openxmlformats.org/officeDocument/2006/relationships/hyperlink" Target="http://www.idep.edu.co/?q=content/mecanismos-de-participaci%C3%B3n-ciudadana"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dep.edu.co/?q=content/informe-de-peticiones-quejas-y-reclamos" TargetMode="External"/><Relationship Id="rId1" Type="http://schemas.openxmlformats.org/officeDocument/2006/relationships/hyperlink" Target="http://www.idep.edu.co/?q=content/plan-de-mejoramiento-instituciona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73" t="s">
        <v>0</v>
      </c>
      <c r="C2" s="274"/>
      <c r="D2" s="274"/>
      <c r="E2" s="274"/>
      <c r="F2" s="274"/>
      <c r="G2" s="274"/>
      <c r="H2" s="275"/>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76" t="s">
        <v>1</v>
      </c>
      <c r="C6" s="277"/>
      <c r="D6" s="277"/>
      <c r="E6" s="277"/>
      <c r="F6" s="277"/>
      <c r="G6" s="277"/>
      <c r="H6" s="278"/>
      <c r="I6" s="1"/>
      <c r="J6" s="1"/>
      <c r="K6" s="1"/>
      <c r="L6" s="1"/>
      <c r="M6" s="1"/>
      <c r="N6" s="1"/>
      <c r="O6" s="1"/>
      <c r="P6" s="1"/>
      <c r="Q6" s="1"/>
      <c r="R6" s="1"/>
      <c r="S6" s="1"/>
      <c r="T6" s="1"/>
      <c r="U6" s="1"/>
      <c r="V6" s="1"/>
      <c r="W6" s="1"/>
      <c r="X6" s="1"/>
      <c r="Y6" s="1"/>
      <c r="Z6" s="1"/>
    </row>
    <row r="7" spans="1:26" ht="74.25" customHeight="1" x14ac:dyDescent="0.2">
      <c r="A7" s="1"/>
      <c r="B7" s="279"/>
      <c r="C7" s="277"/>
      <c r="D7" s="277"/>
      <c r="E7" s="277"/>
      <c r="F7" s="277"/>
      <c r="G7" s="277"/>
      <c r="H7" s="278"/>
      <c r="I7" s="1"/>
      <c r="J7" s="1"/>
      <c r="K7" s="1"/>
      <c r="L7" s="1"/>
      <c r="M7" s="1"/>
      <c r="N7" s="1"/>
      <c r="O7" s="1"/>
      <c r="P7" s="1"/>
      <c r="Q7" s="1"/>
      <c r="R7" s="1"/>
      <c r="S7" s="1"/>
      <c r="T7" s="1"/>
      <c r="U7" s="1"/>
      <c r="V7" s="1"/>
      <c r="W7" s="1"/>
      <c r="X7" s="1"/>
      <c r="Y7" s="1"/>
      <c r="Z7" s="1"/>
    </row>
    <row r="8" spans="1:26" ht="21.75" customHeight="1" x14ac:dyDescent="0.2">
      <c r="A8" s="1"/>
      <c r="B8" s="280" t="s">
        <v>2</v>
      </c>
      <c r="C8" s="277"/>
      <c r="D8" s="277"/>
      <c r="E8" s="277"/>
      <c r="F8" s="277"/>
      <c r="G8" s="277"/>
      <c r="H8" s="278"/>
      <c r="I8" s="1"/>
      <c r="J8" s="1"/>
      <c r="K8" s="1"/>
      <c r="L8" s="1"/>
      <c r="M8" s="1"/>
      <c r="N8" s="1"/>
      <c r="O8" s="1"/>
      <c r="P8" s="1"/>
      <c r="Q8" s="1"/>
      <c r="R8" s="1"/>
      <c r="S8" s="1"/>
      <c r="T8" s="1"/>
      <c r="U8" s="1"/>
      <c r="V8" s="1"/>
      <c r="W8" s="1"/>
      <c r="X8" s="1"/>
      <c r="Y8" s="1"/>
      <c r="Z8" s="1"/>
    </row>
    <row r="9" spans="1:26" ht="42" customHeight="1" x14ac:dyDescent="0.2">
      <c r="A9" s="1"/>
      <c r="B9" s="281" t="s">
        <v>3</v>
      </c>
      <c r="C9" s="277"/>
      <c r="D9" s="277"/>
      <c r="E9" s="277"/>
      <c r="F9" s="277"/>
      <c r="G9" s="277"/>
      <c r="H9" s="278"/>
      <c r="I9" s="1"/>
      <c r="J9" s="1"/>
      <c r="K9" s="1"/>
      <c r="L9" s="1"/>
      <c r="M9" s="1"/>
      <c r="N9" s="1"/>
      <c r="O9" s="1"/>
      <c r="P9" s="1"/>
      <c r="Q9" s="1"/>
      <c r="R9" s="1"/>
      <c r="S9" s="1"/>
      <c r="T9" s="1"/>
      <c r="U9" s="1"/>
      <c r="V9" s="1"/>
      <c r="W9" s="1"/>
      <c r="X9" s="1"/>
      <c r="Y9" s="1"/>
      <c r="Z9" s="1"/>
    </row>
    <row r="10" spans="1:26" ht="43.5" customHeight="1" x14ac:dyDescent="0.2">
      <c r="A10" s="1"/>
      <c r="B10" s="279"/>
      <c r="C10" s="277"/>
      <c r="D10" s="277"/>
      <c r="E10" s="277"/>
      <c r="F10" s="277"/>
      <c r="G10" s="277"/>
      <c r="H10" s="278"/>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82" t="s">
        <v>4</v>
      </c>
      <c r="D12" s="283"/>
      <c r="E12" s="284" t="s">
        <v>5</v>
      </c>
      <c r="F12" s="285"/>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90" t="s">
        <v>6</v>
      </c>
      <c r="D13" s="291"/>
      <c r="E13" s="286" t="s">
        <v>7</v>
      </c>
      <c r="F13" s="287"/>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92" t="s">
        <v>8</v>
      </c>
      <c r="D14" s="293"/>
      <c r="E14" s="294" t="s">
        <v>9</v>
      </c>
      <c r="F14" s="289"/>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92" t="s">
        <v>10</v>
      </c>
      <c r="D15" s="293"/>
      <c r="E15" s="294" t="s">
        <v>11</v>
      </c>
      <c r="F15" s="289"/>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95" t="s">
        <v>12</v>
      </c>
      <c r="D16" s="9" t="s">
        <v>13</v>
      </c>
      <c r="E16" s="294" t="s">
        <v>14</v>
      </c>
      <c r="F16" s="289"/>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96"/>
      <c r="D17" s="10" t="s">
        <v>15</v>
      </c>
      <c r="E17" s="288" t="s">
        <v>16</v>
      </c>
      <c r="F17" s="289"/>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97"/>
      <c r="D18" s="10" t="s">
        <v>17</v>
      </c>
      <c r="E18" s="288" t="s">
        <v>18</v>
      </c>
      <c r="F18" s="289"/>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98" t="s">
        <v>19</v>
      </c>
      <c r="D19" s="299"/>
      <c r="E19" s="300" t="s">
        <v>20</v>
      </c>
      <c r="F19" s="301"/>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81" t="s">
        <v>21</v>
      </c>
      <c r="C21" s="277"/>
      <c r="D21" s="277"/>
      <c r="E21" s="277"/>
      <c r="F21" s="277"/>
      <c r="G21" s="277"/>
      <c r="H21" s="278"/>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02" t="s">
        <v>5</v>
      </c>
      <c r="E23" s="303"/>
      <c r="F23" s="302" t="s">
        <v>23</v>
      </c>
      <c r="G23" s="303"/>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04" t="s">
        <v>25</v>
      </c>
      <c r="E24" s="303"/>
      <c r="F24" s="304" t="s">
        <v>26</v>
      </c>
      <c r="G24" s="303"/>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04" t="s">
        <v>28</v>
      </c>
      <c r="E25" s="303"/>
      <c r="F25" s="304" t="s">
        <v>29</v>
      </c>
      <c r="G25" s="303"/>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04" t="s">
        <v>31</v>
      </c>
      <c r="E26" s="303"/>
      <c r="F26" s="304" t="s">
        <v>32</v>
      </c>
      <c r="G26" s="303"/>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04" t="s">
        <v>34</v>
      </c>
      <c r="E27" s="303"/>
      <c r="F27" s="304" t="s">
        <v>35</v>
      </c>
      <c r="G27" s="303"/>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09"/>
      <c r="D29" s="306"/>
      <c r="E29" s="305"/>
      <c r="F29" s="306"/>
      <c r="G29" s="306"/>
      <c r="H29" s="22"/>
      <c r="I29" s="1"/>
      <c r="J29" s="1"/>
      <c r="K29" s="1"/>
      <c r="L29" s="1"/>
      <c r="M29" s="1"/>
      <c r="N29" s="1"/>
      <c r="O29" s="1"/>
      <c r="P29" s="1"/>
      <c r="Q29" s="1"/>
      <c r="R29" s="1"/>
      <c r="S29" s="1"/>
      <c r="T29" s="1"/>
      <c r="U29" s="1"/>
      <c r="V29" s="1"/>
      <c r="W29" s="1"/>
      <c r="X29" s="1"/>
      <c r="Y29" s="1"/>
      <c r="Z29" s="1"/>
    </row>
    <row r="30" spans="1:26" ht="27.75" customHeight="1" x14ac:dyDescent="0.2">
      <c r="A30" s="1"/>
      <c r="B30" s="281" t="s">
        <v>36</v>
      </c>
      <c r="C30" s="277"/>
      <c r="D30" s="277"/>
      <c r="E30" s="277"/>
      <c r="F30" s="277"/>
      <c r="G30" s="277"/>
      <c r="H30" s="278"/>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07"/>
      <c r="F31" s="277"/>
      <c r="G31" s="1"/>
      <c r="H31" s="3"/>
      <c r="I31" s="1"/>
      <c r="J31" s="1"/>
      <c r="K31" s="1"/>
      <c r="L31" s="1"/>
      <c r="M31" s="1"/>
      <c r="N31" s="1"/>
      <c r="O31" s="1"/>
      <c r="P31" s="1"/>
      <c r="Q31" s="1"/>
      <c r="R31" s="1"/>
      <c r="S31" s="1"/>
      <c r="T31" s="1"/>
      <c r="U31" s="1"/>
      <c r="V31" s="1"/>
      <c r="W31" s="1"/>
      <c r="X31" s="1"/>
      <c r="Y31" s="1"/>
      <c r="Z31" s="1"/>
    </row>
    <row r="32" spans="1:26" ht="15.75" customHeight="1" x14ac:dyDescent="0.2">
      <c r="A32" s="1"/>
      <c r="B32" s="308" t="s">
        <v>37</v>
      </c>
      <c r="C32" s="277"/>
      <c r="D32" s="277"/>
      <c r="E32" s="277"/>
      <c r="F32" s="277"/>
      <c r="G32" s="277"/>
      <c r="H32" s="278"/>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260" t="s">
        <v>111</v>
      </c>
      <c r="B1" s="260" t="s">
        <v>575</v>
      </c>
      <c r="C1" s="261" t="s">
        <v>576</v>
      </c>
      <c r="D1" s="261" t="s">
        <v>577</v>
      </c>
      <c r="E1" s="261" t="s">
        <v>578</v>
      </c>
      <c r="F1" s="260" t="s">
        <v>153</v>
      </c>
      <c r="G1" s="262" t="s">
        <v>579</v>
      </c>
      <c r="H1" s="262" t="s">
        <v>580</v>
      </c>
      <c r="I1" s="262" t="s">
        <v>581</v>
      </c>
      <c r="J1" s="262" t="s">
        <v>80</v>
      </c>
      <c r="K1" s="262" t="s">
        <v>89</v>
      </c>
      <c r="L1" s="262" t="s">
        <v>582</v>
      </c>
      <c r="M1" s="263" t="s">
        <v>583</v>
      </c>
      <c r="N1" s="263"/>
    </row>
    <row r="2" spans="1:19" ht="12.75" customHeight="1" x14ac:dyDescent="0.2">
      <c r="A2" s="256" t="s">
        <v>584</v>
      </c>
      <c r="B2" s="256" t="str">
        <f t="shared" ref="B2:B42" si="0">+LEFT(A2,1)</f>
        <v>1</v>
      </c>
      <c r="C2" s="256"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256" t="s">
        <v>585</v>
      </c>
      <c r="E2" s="256" t="str">
        <f>+VLOOKUP(A2,'Ambiente de Control'!$B$21:$D$235,3,0)</f>
        <v>Dimensión Talento Humano
Política Integridad</v>
      </c>
      <c r="F2" s="256" t="str">
        <f>+VLOOKUP(A2,'Ambiente de Control'!$B$21:$K$235,10,0)</f>
        <v>Mantenimiento del control</v>
      </c>
      <c r="G2" s="264">
        <f>+VLOOKUP(A2,'Ambiente de Control'!$B$21:$O$39,13)</f>
        <v>60.045870000000001</v>
      </c>
      <c r="H2" s="265">
        <f t="shared" ref="H2:H82" si="1">+_xlfn.RANK.EQ(G2,$G$2:$G$82,1)</f>
        <v>5</v>
      </c>
      <c r="I2" s="256" t="str">
        <f t="shared" ref="I2:I82" si="2">+IF(F2=$F$2,$P$4,IF(F2=$F$3,$P$2,$P$3))</f>
        <v>Cuando en el análisis de los requerimientos en los diferenes componentes del MECI se cuente con aspectos evaluados en nivel 1 (presente) y 1 (funcionando); 2 (presente) y 1 (funcionando).</v>
      </c>
      <c r="J2" s="256" t="s">
        <v>586</v>
      </c>
      <c r="K2" s="256">
        <f>+IF(ISBLANK(VLOOKUP(A2,'Ambiente de Control'!$B$24:$F$235,5,0)),"",VLOOKUP(A2,'Ambiente de Control'!$B$24:$F$235,5,0))</f>
        <v>3</v>
      </c>
      <c r="L2" s="256">
        <f>+IF(ISBLANK(VLOOKUP(A2,'Ambiente de Control'!$B$24:$K$235,9,0)),"",VLOOKUP(A2,'Ambiente de Control'!$B$24:$K$235,9,0))</f>
        <v>3</v>
      </c>
      <c r="M2" s="256">
        <f t="shared" ref="M2:M82" si="3">+IF(OR(AND(K2=1,L2=1),AND(ISBLANK(K2),ISBLANK(L2)),K2="",L2=""),0,IF(OR(AND(K2=1,L2=2),AND(K2=1,L2=3)),0.25,IF(OR(AND(K2=2,L2=2),AND(K2=3,L2=1),AND(K2=3,L2=2),AND(K2=2,L2=1)),0.5,IF(AND(K2=2,L2=3),0.75,1))))</f>
        <v>1</v>
      </c>
      <c r="N2" s="256">
        <f t="shared" ref="N2:N82" si="4">+AVERAGEIF($D$2:$D$82,D2,$M$2:$M$82)</f>
        <v>0.89583333333333337</v>
      </c>
      <c r="O2" s="266" t="s">
        <v>27</v>
      </c>
      <c r="P2" s="267" t="s">
        <v>587</v>
      </c>
      <c r="Q2" s="267"/>
      <c r="R2" s="256"/>
      <c r="S2" s="256"/>
    </row>
    <row r="3" spans="1:19" ht="12.75" customHeight="1" x14ac:dyDescent="0.2">
      <c r="A3" s="256" t="s">
        <v>588</v>
      </c>
      <c r="B3" s="256" t="str">
        <f t="shared" si="0"/>
        <v>1</v>
      </c>
      <c r="C3" s="256" t="str">
        <f>+MID(VLOOKUP(A3,'Ambiente de Control'!$B$21:$C$235,2,0),4,LEN(VLOOKUP(A3,'Ambiente de Control'!$B$21:$C$235,2,0))-4)</f>
        <v xml:space="preserve"> Mecanismos para el manejo de conflictos de interés.</v>
      </c>
      <c r="D3" s="256" t="s">
        <v>585</v>
      </c>
      <c r="E3" s="256" t="str">
        <f>+VLOOKUP(A3,'Ambiente de Control'!$B$21:$D$235,3,0)</f>
        <v>Dimensión Talento Humano
Política Integridad</v>
      </c>
      <c r="F3" s="256" t="str">
        <f>+VLOOKUP(A3,'Ambiente de Control'!$B$21:$K$235,10,0)</f>
        <v>Mantenimiento del control</v>
      </c>
      <c r="G3" s="264">
        <f>+VLOOKUP(A3,'Ambiente de Control'!$B$21:$O$235,13,0)</f>
        <v>60.055689999999998</v>
      </c>
      <c r="H3" s="265">
        <f t="shared" si="1"/>
        <v>6</v>
      </c>
      <c r="I3" s="256" t="str">
        <f t="shared" si="2"/>
        <v>Cuando en el análisis de los requerimientos en los diferenes componentes del MECI se cuente con aspectos evaluados en nivel 1 (presente) y 1 (funcionando); 2 (presente) y 1 (funcionando).</v>
      </c>
      <c r="J3" s="256" t="s">
        <v>586</v>
      </c>
      <c r="K3" s="256">
        <f>+IF(ISBLANK(VLOOKUP(A3,'Ambiente de Control'!$B$24:$F$235,5,0)),"",VLOOKUP(A3,'Ambiente de Control'!$B$24:$F$235,5,0))</f>
        <v>3</v>
      </c>
      <c r="L3" s="256">
        <f>+IF(ISBLANK(VLOOKUP(A3,'Ambiente de Control'!$B$24:$K$235,9,0)),"",VLOOKUP(A3,'Ambiente de Control'!$B$24:$K$235,9,0))</f>
        <v>3</v>
      </c>
      <c r="M3" s="256">
        <f t="shared" si="3"/>
        <v>1</v>
      </c>
      <c r="N3" s="256">
        <f t="shared" si="4"/>
        <v>0.89583333333333337</v>
      </c>
      <c r="O3" s="268" t="s">
        <v>30</v>
      </c>
      <c r="P3" s="267" t="s">
        <v>589</v>
      </c>
      <c r="Q3" s="267"/>
      <c r="R3" s="256" t="s">
        <v>590</v>
      </c>
      <c r="S3" s="256"/>
    </row>
    <row r="4" spans="1:19" ht="16.5" customHeight="1" x14ac:dyDescent="0.2">
      <c r="A4" s="256" t="s">
        <v>591</v>
      </c>
      <c r="B4" s="256" t="str">
        <f t="shared" si="0"/>
        <v>1</v>
      </c>
      <c r="C4" s="256"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256" t="s">
        <v>585</v>
      </c>
      <c r="E4" s="256" t="str">
        <f>+VLOOKUP(A4,'Ambiente de Control'!$B$21:$D$235,3,0)</f>
        <v>Dimensión Información y Comunicación
Política Transparencia y Acceso a la Información Pública
Política Gestión Documental</v>
      </c>
      <c r="F4" s="256" t="str">
        <f>+VLOOKUP(A4,'Ambiente de Control'!$B$21:$K$235,10,0)</f>
        <v>Mantenimiento del control</v>
      </c>
      <c r="G4" s="269">
        <f>+VLOOKUP(A4,'Ambiente de Control'!$B$21:$O$235,13,0)</f>
        <v>60.066896</v>
      </c>
      <c r="H4" s="265">
        <f t="shared" si="1"/>
        <v>7</v>
      </c>
      <c r="I4" s="256" t="str">
        <f t="shared" si="2"/>
        <v>Cuando en el análisis de los requerimientos en los diferenes componentes del MECI se cuente con aspectos evaluados en nivel 1 (presente) y 1 (funcionando); 2 (presente) y 1 (funcionando).</v>
      </c>
      <c r="J4" s="256" t="s">
        <v>586</v>
      </c>
      <c r="K4" s="256">
        <f>+IF(ISBLANK(VLOOKUP(A4,'Ambiente de Control'!$B$24:$F$235,5,0)),"",VLOOKUP(A4,'Ambiente de Control'!$B$24:$F$235,5,0))</f>
        <v>3</v>
      </c>
      <c r="L4" s="256">
        <f>+IF(ISBLANK(VLOOKUP(A4,'Ambiente de Control'!$B$24:$K$235,9,0)),"",VLOOKUP(A4,'Ambiente de Control'!$B$24:$K$235,9,0))</f>
        <v>3</v>
      </c>
      <c r="M4" s="256">
        <f t="shared" si="3"/>
        <v>1</v>
      </c>
      <c r="N4" s="256">
        <f t="shared" si="4"/>
        <v>0.89583333333333337</v>
      </c>
      <c r="O4" s="268" t="s">
        <v>33</v>
      </c>
      <c r="P4" s="267" t="s">
        <v>592</v>
      </c>
      <c r="Q4" s="267"/>
      <c r="R4" s="256"/>
      <c r="S4" s="256"/>
    </row>
    <row r="5" spans="1:19" ht="12.75" customHeight="1" x14ac:dyDescent="0.2">
      <c r="A5" s="256" t="s">
        <v>593</v>
      </c>
      <c r="B5" s="256" t="str">
        <f t="shared" si="0"/>
        <v>1</v>
      </c>
      <c r="C5" s="256" t="str">
        <f>+MID(VLOOKUP(A5,'Ambiente de Control'!$B$21:$C$235,2,0),4,LEN(VLOOKUP(A5,'Ambiente de Control'!$B$21:$C$235,2,0))-4)</f>
        <v xml:space="preserve"> La evaluación de las acciones transversales de integridad, mediante el monitoreo permanente de los riesgos de corrupción.</v>
      </c>
      <c r="D5" s="256" t="s">
        <v>585</v>
      </c>
      <c r="E5" s="256" t="str">
        <f>+VLOOKUP(A5,'Ambiente de Control'!$B$21:$D$235,3,0)</f>
        <v>Dimension Talento Humano
Política de Integridad</v>
      </c>
      <c r="F5" s="256" t="str">
        <f>+VLOOKUP(A5,'Ambiente de Control'!$B$21:$K$235,10,0)</f>
        <v>Deficiencia de control (diseño o ejecución)</v>
      </c>
      <c r="G5" s="270">
        <f>+VLOOKUP(A5,'Ambiente de Control'!$B$21:$O$235,13,0)</f>
        <v>20.06691</v>
      </c>
      <c r="H5" s="265">
        <f t="shared" si="1"/>
        <v>2</v>
      </c>
      <c r="I5" s="256" t="str">
        <f t="shared" si="2"/>
        <v>Cuando en el análisis de los requerimientos en los diferenes componentes del MECI se cuente con aspectos evaluados en nivel 2 (presente) y 2 (funcionando); 3 (presente) y 1 (funcionando); 3 (presente) y 2 (funcionando).</v>
      </c>
      <c r="J5" s="256" t="s">
        <v>586</v>
      </c>
      <c r="K5" s="256">
        <f>+IF(ISBLANK(VLOOKUP(A5,'Ambiente de Control'!$B$24:$F$235,5,0)),"",VLOOKUP(A5,'Ambiente de Control'!$B$24:$F$235,5,0))</f>
        <v>3</v>
      </c>
      <c r="L5" s="256">
        <f>+IF(ISBLANK(VLOOKUP(A5,'Ambiente de Control'!$B$24:$K$235,9,0)),"",VLOOKUP(A5,'Ambiente de Control'!$B$24:$K$235,9,0))</f>
        <v>2</v>
      </c>
      <c r="M5" s="256">
        <f t="shared" si="3"/>
        <v>0.5</v>
      </c>
      <c r="N5" s="256">
        <f t="shared" si="4"/>
        <v>0.89583333333333337</v>
      </c>
      <c r="O5" s="256"/>
      <c r="P5" s="256"/>
    </row>
    <row r="6" spans="1:19" ht="12.75" customHeight="1" x14ac:dyDescent="0.2">
      <c r="A6" s="256" t="s">
        <v>594</v>
      </c>
      <c r="B6" s="256" t="str">
        <f t="shared" si="0"/>
        <v>1</v>
      </c>
      <c r="C6" s="256"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256" t="s">
        <v>585</v>
      </c>
      <c r="E6" s="256" t="str">
        <f>+VLOOKUP(A6,'Ambiente de Control'!$B$21:$D$235,3,0)</f>
        <v>Dimensión Direccionamiento Estratégico y Planeación
Plan Anticorrupción y de Atención al Ciudadano</v>
      </c>
      <c r="F6" s="256" t="str">
        <f>+VLOOKUP(A6,'Ambiente de Control'!$B$21:$K$235,10,0)</f>
        <v>Deficiencia de control (diseño o ejecución)</v>
      </c>
      <c r="G6" s="264">
        <f>+VLOOKUP(A6,'Ambiente de Control'!$B$21:$O$235,13,0)</f>
        <v>20.073568999999999</v>
      </c>
      <c r="H6" s="265">
        <f t="shared" si="1"/>
        <v>3</v>
      </c>
      <c r="I6" s="256" t="str">
        <f t="shared" si="2"/>
        <v>Cuando en el análisis de los requerimientos en los diferenes componentes del MECI se cuente con aspectos evaluados en nivel 2 (presente) y 2 (funcionando); 3 (presente) y 1 (funcionando); 3 (presente) y 2 (funcionando).</v>
      </c>
      <c r="J6" s="256" t="s">
        <v>586</v>
      </c>
      <c r="K6" s="256">
        <f>+IF(ISBLANK(VLOOKUP(A6,'Ambiente de Control'!$B$24:$F$235,5,0)),"",VLOOKUP(A6,'Ambiente de Control'!$B$24:$F$235,5,0))</f>
        <v>2</v>
      </c>
      <c r="L6" s="256">
        <f>+IF(ISBLANK(VLOOKUP(A6,'Ambiente de Control'!$B$24:$K$235,9,0)),"",VLOOKUP(A6,'Ambiente de Control'!$B$24:$K$235,9,0))</f>
        <v>2</v>
      </c>
      <c r="M6" s="256">
        <f t="shared" si="3"/>
        <v>0.5</v>
      </c>
      <c r="N6" s="256">
        <f t="shared" si="4"/>
        <v>0.89583333333333337</v>
      </c>
      <c r="O6" s="256"/>
      <c r="P6" s="256"/>
    </row>
    <row r="7" spans="1:19" ht="12.75" customHeight="1" x14ac:dyDescent="0.2">
      <c r="A7" s="256" t="s">
        <v>595</v>
      </c>
      <c r="B7" s="256" t="str">
        <f t="shared" si="0"/>
        <v>2</v>
      </c>
      <c r="C7" s="256"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Institucional de Gestión y Desempeño)</v>
      </c>
      <c r="D7" s="256" t="s">
        <v>585</v>
      </c>
      <c r="E7" s="256" t="str">
        <f>+VLOOKUP(A7,'Ambiente de Control'!$B$21:$D$235,3,0)</f>
        <v>Dimensión Control Interno
Politica de Control Interno</v>
      </c>
      <c r="F7" s="256" t="str">
        <f>+VLOOKUP(A7,'Ambiente de Control'!$B$21:$K$235,10,0)</f>
        <v>Mantenimiento del control</v>
      </c>
      <c r="G7" s="264">
        <f>+VLOOKUP(A7,'Ambiente de Control'!$B$21:$O$235,13,0)</f>
        <v>60.088965299999998</v>
      </c>
      <c r="H7" s="265">
        <f t="shared" si="1"/>
        <v>8</v>
      </c>
      <c r="I7" s="256" t="str">
        <f t="shared" si="2"/>
        <v>Cuando en el análisis de los requerimientos en los diferenes componentes del MECI se cuente con aspectos evaluados en nivel 1 (presente) y 1 (funcionando); 2 (presente) y 1 (funcionando).</v>
      </c>
      <c r="J7" s="256" t="s">
        <v>596</v>
      </c>
      <c r="K7" s="256">
        <f>+IF(ISBLANK(VLOOKUP(A7,'Ambiente de Control'!$B$24:$F$235,5,0)),"",VLOOKUP(A7,'Ambiente de Control'!$B$24:$F$235,5,0))</f>
        <v>3</v>
      </c>
      <c r="L7" s="256">
        <f>+IF(ISBLANK(VLOOKUP(A7,'Ambiente de Control'!$B$24:$K$235,9,0)),"",VLOOKUP(A7,'Ambiente de Control'!$B$24:$K$235,9,0))</f>
        <v>3</v>
      </c>
      <c r="M7" s="256">
        <f t="shared" si="3"/>
        <v>1</v>
      </c>
      <c r="N7" s="256">
        <f t="shared" si="4"/>
        <v>0.89583333333333337</v>
      </c>
      <c r="O7" s="256"/>
      <c r="P7" s="256"/>
    </row>
    <row r="8" spans="1:19" ht="12.75" customHeight="1" x14ac:dyDescent="0.2">
      <c r="A8" s="256" t="s">
        <v>597</v>
      </c>
      <c r="B8" s="256" t="str">
        <f t="shared" si="0"/>
        <v>2</v>
      </c>
      <c r="C8" s="256" t="str">
        <f>+MID(VLOOKUP(A8,'Ambiente de Control'!$B$21:$C$235,2,0),4,LEN(VLOOKUP(A8,'Ambiente de Control'!$B$21:$C$235,2,0))-4)</f>
        <v xml:space="preserve"> Definición y documentación del Esquema de Líneas de Defens</v>
      </c>
      <c r="D8" s="256" t="s">
        <v>585</v>
      </c>
      <c r="E8" s="256" t="str">
        <f>+VLOOKUP(A8,'Ambiente de Control'!$B$21:$D$235,3,0)</f>
        <v>Dimensión Control Interno
Politica de Control Interno
Lineas de defensa</v>
      </c>
      <c r="F8" s="256" t="str">
        <f>+VLOOKUP(A8,'Ambiente de Control'!$B$21:$K$235,10,0)</f>
        <v>Mantenimiento del control</v>
      </c>
      <c r="G8" s="264">
        <f>+VLOOKUP(A8,'Ambiente de Control'!$B$21:$O$235,13,0)</f>
        <v>60.098965300000003</v>
      </c>
      <c r="H8" s="265">
        <f t="shared" si="1"/>
        <v>9</v>
      </c>
      <c r="I8" s="256" t="str">
        <f t="shared" si="2"/>
        <v>Cuando en el análisis de los requerimientos en los diferenes componentes del MECI se cuente con aspectos evaluados en nivel 1 (presente) y 1 (funcionando); 2 (presente) y 1 (funcionando).</v>
      </c>
      <c r="J8" s="256" t="s">
        <v>596</v>
      </c>
      <c r="K8" s="256">
        <f>+IF(ISBLANK(VLOOKUP(A8,'Ambiente de Control'!$B$24:$F$235,5,0)),"",VLOOKUP(A8,'Ambiente de Control'!$B$24:$F$235,5,0))</f>
        <v>3</v>
      </c>
      <c r="L8" s="256">
        <f>+IF(ISBLANK(VLOOKUP(A8,'Ambiente de Control'!$B$24:$K$235,9,0)),"",VLOOKUP(A8,'Ambiente de Control'!$B$24:$K$235,9,0))</f>
        <v>3</v>
      </c>
      <c r="M8" s="256">
        <f t="shared" si="3"/>
        <v>1</v>
      </c>
      <c r="N8" s="256">
        <f t="shared" si="4"/>
        <v>0.89583333333333337</v>
      </c>
      <c r="O8" s="256"/>
      <c r="P8" s="256"/>
    </row>
    <row r="9" spans="1:19" ht="12.75" customHeight="1" x14ac:dyDescent="0.2">
      <c r="A9" s="256" t="s">
        <v>598</v>
      </c>
      <c r="B9" s="256" t="str">
        <f t="shared" si="0"/>
        <v>2</v>
      </c>
      <c r="C9" s="256" t="str">
        <f>+MID(VLOOKUP(A9,'Ambiente de Control'!$B$21:$C$235,2,0),4,LEN(VLOOKUP(A9,'Ambiente de Control'!$B$21:$C$235,2,0))-4)</f>
        <v xml:space="preserve"> Definición de líneas de reporte en temas clave para la toma de decisiones, atendiendo el Esquema de Líneas de Defens</v>
      </c>
      <c r="D9" s="256" t="s">
        <v>585</v>
      </c>
      <c r="E9" s="256" t="str">
        <f>+VLOOKUP(A9,'Ambiente de Control'!$B$21:$D$235,3,0)</f>
        <v>Dimensión Control Interno
Politica de Control Interno
Linea de Defensa
Dimensión de Informaciòn y Comunicaciòn</v>
      </c>
      <c r="F9" s="256" t="str">
        <f>+VLOOKUP(A9,'Ambiente de Control'!$B$21:$K$235,10,0)</f>
        <v>Mantenimiento del control</v>
      </c>
      <c r="G9" s="264">
        <f>+VLOOKUP(A9,'Ambiente de Control'!$B$21:$O$235,13,0)</f>
        <v>60.156979999999997</v>
      </c>
      <c r="H9" s="265">
        <f t="shared" si="1"/>
        <v>10</v>
      </c>
      <c r="I9" s="256" t="str">
        <f t="shared" si="2"/>
        <v>Cuando en el análisis de los requerimientos en los diferenes componentes del MECI se cuente con aspectos evaluados en nivel 1 (presente) y 1 (funcionando); 2 (presente) y 1 (funcionando).</v>
      </c>
      <c r="J9" s="256" t="s">
        <v>596</v>
      </c>
      <c r="K9" s="256">
        <f>+IF(ISBLANK(VLOOKUP(A9,'Ambiente de Control'!$B$24:$F$235,5,0)),"",VLOOKUP(A9,'Ambiente de Control'!$B$24:$F$235,5,0))</f>
        <v>3</v>
      </c>
      <c r="L9" s="256">
        <f>+IF(ISBLANK(VLOOKUP(A9,'Ambiente de Control'!$B$24:$K$235,9,0)),"",VLOOKUP(A9,'Ambiente de Control'!$B$24:$K$235,9,0))</f>
        <v>3</v>
      </c>
      <c r="M9" s="256">
        <f t="shared" si="3"/>
        <v>1</v>
      </c>
      <c r="N9" s="256">
        <f t="shared" si="4"/>
        <v>0.89583333333333337</v>
      </c>
      <c r="O9" s="256"/>
      <c r="P9" s="256"/>
    </row>
    <row r="10" spans="1:19" ht="12.75" customHeight="1" x14ac:dyDescent="0.2">
      <c r="A10" s="256" t="s">
        <v>599</v>
      </c>
      <c r="B10" s="256" t="str">
        <f t="shared" si="0"/>
        <v>3</v>
      </c>
      <c r="C10" s="256"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256" t="s">
        <v>585</v>
      </c>
      <c r="E10" s="256" t="str">
        <f>+VLOOKUP(A10,'Ambiente de Control'!$B$21:$D$235,3,0)</f>
        <v>Dimensión de Direccionamiento Estrategico y Planeaciòn
Politica de Planeaciòn Institucional 
Dimensión Control Interno</v>
      </c>
      <c r="F10" s="256" t="str">
        <f>+VLOOKUP(A10,'Ambiente de Control'!$B$21:$K$235,10,0)</f>
        <v>Mantenimiento del control</v>
      </c>
      <c r="G10" s="264">
        <f>+VLOOKUP(A10,'Ambiente de Control'!$B$21:$O$235,13,0)</f>
        <v>60.289650000000002</v>
      </c>
      <c r="H10" s="265">
        <f t="shared" si="1"/>
        <v>11</v>
      </c>
      <c r="I10" s="256" t="str">
        <f t="shared" si="2"/>
        <v>Cuando en el análisis de los requerimientos en los diferenes componentes del MECI se cuente con aspectos evaluados en nivel 1 (presente) y 1 (funcionando); 2 (presente) y 1 (funcionando).</v>
      </c>
      <c r="J10" s="256" t="s">
        <v>600</v>
      </c>
      <c r="K10" s="256">
        <f>+IF(ISBLANK(VLOOKUP(A10,'Ambiente de Control'!$B$24:$F$235,5,0)),"",VLOOKUP(A10,'Ambiente de Control'!$B$24:$F$235,5,0))</f>
        <v>3</v>
      </c>
      <c r="L10" s="256">
        <f>+IF(ISBLANK(VLOOKUP(A10,'Ambiente de Control'!$B$24:$K$235,9,0)),"",VLOOKUP(A10,'Ambiente de Control'!$B$24:$K$235,9,0))</f>
        <v>3</v>
      </c>
      <c r="M10" s="256">
        <f t="shared" si="3"/>
        <v>1</v>
      </c>
      <c r="N10" s="256">
        <f t="shared" si="4"/>
        <v>0.89583333333333337</v>
      </c>
      <c r="O10" s="256"/>
      <c r="P10" s="256"/>
    </row>
    <row r="11" spans="1:19" ht="12.75" customHeight="1" x14ac:dyDescent="0.2">
      <c r="A11" s="256" t="s">
        <v>601</v>
      </c>
      <c r="B11" s="256" t="str">
        <f t="shared" si="0"/>
        <v>3</v>
      </c>
      <c r="C11" s="256"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256" t="s">
        <v>585</v>
      </c>
      <c r="E11" s="256" t="str">
        <f>+VLOOKUP(A11,'Ambiente de Control'!$B$21:$D$235,3,0)</f>
        <v>Diimensiòn Evaluación de Resultados 
Politica de Seguimiento y Evaluaciòn al Desempeño Institucional
Dimensión Control Interno
Lineas de defensa</v>
      </c>
      <c r="F11" s="256" t="str">
        <f>+VLOOKUP(A11,'Ambiente de Control'!$B$21:$K$235,10,0)</f>
        <v>Mantenimiento del control</v>
      </c>
      <c r="G11" s="264">
        <f>+VLOOKUP(A11,'Ambiente de Control'!$B$21:$O$235,13,0)</f>
        <v>60.489649999999997</v>
      </c>
      <c r="H11" s="265">
        <f t="shared" si="1"/>
        <v>13</v>
      </c>
      <c r="I11" s="256" t="str">
        <f t="shared" si="2"/>
        <v>Cuando en el análisis de los requerimientos en los diferenes componentes del MECI se cuente con aspectos evaluados en nivel 1 (presente) y 1 (funcionando); 2 (presente) y 1 (funcionando).</v>
      </c>
      <c r="J11" s="256" t="s">
        <v>600</v>
      </c>
      <c r="K11" s="256">
        <f>+IF(ISBLANK(VLOOKUP(A11,'Ambiente de Control'!$B$24:$F$235,5,0)),"",VLOOKUP(A11,'Ambiente de Control'!$B$24:$F$235,5,0))</f>
        <v>3</v>
      </c>
      <c r="L11" s="256">
        <f>+IF(ISBLANK(VLOOKUP(A11,'Ambiente de Control'!$B$24:$K$235,9,0)),"",VLOOKUP(A11,'Ambiente de Control'!$B$24:$K$235,9,0))</f>
        <v>3</v>
      </c>
      <c r="M11" s="256">
        <f t="shared" si="3"/>
        <v>1</v>
      </c>
      <c r="N11" s="256">
        <f t="shared" si="4"/>
        <v>0.89583333333333337</v>
      </c>
      <c r="O11" s="256"/>
      <c r="P11" s="256"/>
    </row>
    <row r="12" spans="1:19" ht="12.75" customHeight="1" x14ac:dyDescent="0.2">
      <c r="A12" s="256" t="s">
        <v>602</v>
      </c>
      <c r="B12" s="256" t="str">
        <f t="shared" si="0"/>
        <v>3</v>
      </c>
      <c r="C12" s="256"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256" t="s">
        <v>585</v>
      </c>
      <c r="E12" s="256" t="str">
        <f>+VLOOKUP(A12,'Ambiente de Control'!$B$21:$D$235,3,0)</f>
        <v>Dimensión Control Interno
Politica de Control Interno
Linea Estrategica</v>
      </c>
      <c r="F12" s="256" t="str">
        <f>+VLOOKUP(A12,'Ambiente de Control'!$B$21:$K$235,10,0)</f>
        <v>Mantenimiento del control</v>
      </c>
      <c r="G12" s="264">
        <f>+VLOOKUP(A12,'Ambiente de Control'!$B$21:$O$235,13,0)</f>
        <v>60.389653000000003</v>
      </c>
      <c r="H12" s="265">
        <f t="shared" si="1"/>
        <v>12</v>
      </c>
      <c r="I12" s="256" t="str">
        <f t="shared" si="2"/>
        <v>Cuando en el análisis de los requerimientos en los diferenes componentes del MECI se cuente con aspectos evaluados en nivel 1 (presente) y 1 (funcionando); 2 (presente) y 1 (funcionando).</v>
      </c>
      <c r="J12" s="256" t="s">
        <v>600</v>
      </c>
      <c r="K12" s="256">
        <f>+IF(ISBLANK(VLOOKUP(A12,'Ambiente de Control'!$B$24:$F$235,5,0)),"",VLOOKUP(A12,'Ambiente de Control'!$B$24:$F$235,5,0))</f>
        <v>3</v>
      </c>
      <c r="L12" s="256">
        <f>+IF(ISBLANK(VLOOKUP(A12,'Ambiente de Control'!$B$24:$K$235,9,0)),"",VLOOKUP(A12,'Ambiente de Control'!$B$24:$K$235,9,0))</f>
        <v>3</v>
      </c>
      <c r="M12" s="256">
        <f t="shared" si="3"/>
        <v>1</v>
      </c>
      <c r="N12" s="256">
        <f t="shared" si="4"/>
        <v>0.89583333333333337</v>
      </c>
      <c r="O12" s="256"/>
      <c r="P12" s="256"/>
    </row>
    <row r="13" spans="1:19" ht="12.75" customHeight="1" x14ac:dyDescent="0.2">
      <c r="A13" s="256" t="s">
        <v>603</v>
      </c>
      <c r="B13" s="256" t="str">
        <f t="shared" si="0"/>
        <v>4</v>
      </c>
      <c r="C13" s="256" t="str">
        <f>+MID(VLOOKUP(A13,'Ambiente de Control'!$B$21:$C$235,2,0),4,LEN(VLOOKUP(A13,'Ambiente de Control'!$B$21:$C$235,2,0))-4)</f>
        <v xml:space="preserve"> Evaluación de la Planeación Estratégica del Talento Humano</v>
      </c>
      <c r="D13" s="256" t="s">
        <v>585</v>
      </c>
      <c r="E13" s="256" t="str">
        <f>+VLOOKUP(A13,'Ambiente de Control'!$B$21:$D$235,3,0)</f>
        <v>Dimensión de Talento Humano
Politica Gestion Estrategica del Talento Humano
Dimensión de Control Interno
Lineas de Defensa</v>
      </c>
      <c r="F13" s="256" t="str">
        <f>+VLOOKUP(A13,'Ambiente de Control'!$B$21:$K$235,10,0)</f>
        <v>Mantenimiento del control</v>
      </c>
      <c r="G13" s="264">
        <f>+VLOOKUP(A13,'Ambiente de Control'!$B$21:$O$235,13,0)</f>
        <v>60.589649999999999</v>
      </c>
      <c r="H13" s="265">
        <f t="shared" si="1"/>
        <v>14</v>
      </c>
      <c r="I13" s="256" t="str">
        <f t="shared" si="2"/>
        <v>Cuando en el análisis de los requerimientos en los diferenes componentes del MECI se cuente con aspectos evaluados en nivel 1 (presente) y 1 (funcionando); 2 (presente) y 1 (funcionando).</v>
      </c>
      <c r="J13" s="256" t="s">
        <v>604</v>
      </c>
      <c r="K13" s="256">
        <f>+IF(ISBLANK(VLOOKUP(A13,'Ambiente de Control'!$B$24:$F$235,5,0)),"",VLOOKUP(A13,'Ambiente de Control'!$B$24:$F$235,5,0))</f>
        <v>3</v>
      </c>
      <c r="L13" s="256">
        <f>+IF(ISBLANK(VLOOKUP(A13,'Ambiente de Control'!$B$24:$K$235,9,0)),"",VLOOKUP(A13,'Ambiente de Control'!$B$24:$K$235,9,0))</f>
        <v>3</v>
      </c>
      <c r="M13" s="256">
        <f t="shared" si="3"/>
        <v>1</v>
      </c>
      <c r="N13" s="256">
        <f t="shared" si="4"/>
        <v>0.89583333333333337</v>
      </c>
      <c r="O13" s="256"/>
      <c r="P13" s="256"/>
    </row>
    <row r="14" spans="1:19" ht="12.75" customHeight="1" x14ac:dyDescent="0.2">
      <c r="A14" s="256" t="s">
        <v>605</v>
      </c>
      <c r="B14" s="256" t="str">
        <f t="shared" si="0"/>
        <v>4</v>
      </c>
      <c r="C14" s="256" t="str">
        <f>+MID(VLOOKUP(A14,'Ambiente de Control'!$B$21:$C$235,2,0),4,LEN(VLOOKUP(A14,'Ambiente de Control'!$B$21:$C$235,2,0))-4)</f>
        <v xml:space="preserve"> Evaluación de las actividades relacionadas con el Ingreso del personal</v>
      </c>
      <c r="D14" s="256" t="s">
        <v>585</v>
      </c>
      <c r="E14" s="256" t="str">
        <f>+VLOOKUP(A14,'Ambiente de Control'!$B$21:$D$235,3,0)</f>
        <v>Dimensión de Talento Humano
Politica Gestion Estrategica del Talento Humano
Dimensión de Control Interno
Lineas de Defensa</v>
      </c>
      <c r="F14" s="256" t="str">
        <f>+VLOOKUP(A14,'Ambiente de Control'!$B$21:$K$235,10,0)</f>
        <v>Mantenimiento del control</v>
      </c>
      <c r="G14" s="264">
        <f>+VLOOKUP(A14,'Ambiente de Control'!$B$21:$O$235,13,0)</f>
        <v>60.68965</v>
      </c>
      <c r="H14" s="265">
        <f t="shared" si="1"/>
        <v>15</v>
      </c>
      <c r="I14" s="256" t="str">
        <f t="shared" si="2"/>
        <v>Cuando en el análisis de los requerimientos en los diferenes componentes del MECI se cuente con aspectos evaluados en nivel 1 (presente) y 1 (funcionando); 2 (presente) y 1 (funcionando).</v>
      </c>
      <c r="J14" s="256" t="s">
        <v>604</v>
      </c>
      <c r="K14" s="256">
        <f>+IF(ISBLANK(VLOOKUP(A14,'Ambiente de Control'!$B$24:$F$235,5,0)),"",VLOOKUP(A14,'Ambiente de Control'!$B$24:$F$235,5,0))</f>
        <v>3</v>
      </c>
      <c r="L14" s="256">
        <f>+IF(ISBLANK(VLOOKUP(A14,'Ambiente de Control'!$B$24:$K$235,9,0)),"",VLOOKUP(A14,'Ambiente de Control'!$B$24:$K$235,9,0))</f>
        <v>3</v>
      </c>
      <c r="M14" s="256">
        <f t="shared" si="3"/>
        <v>1</v>
      </c>
      <c r="N14" s="256">
        <f t="shared" si="4"/>
        <v>0.89583333333333337</v>
      </c>
      <c r="O14" s="256"/>
      <c r="P14" s="256"/>
    </row>
    <row r="15" spans="1:19" ht="12.75" customHeight="1" x14ac:dyDescent="0.2">
      <c r="A15" s="256" t="s">
        <v>606</v>
      </c>
      <c r="B15" s="256" t="str">
        <f t="shared" si="0"/>
        <v>4</v>
      </c>
      <c r="C15" s="256" t="str">
        <f>+MID(VLOOKUP(A15,'Ambiente de Control'!$B$21:$C$235,2,0),4,LEN(VLOOKUP(A15,'Ambiente de Control'!$B$21:$C$235,2,0))-4)</f>
        <v xml:space="preserve"> Evaluación de las actividades relacionadas con la permanencia del personal</v>
      </c>
      <c r="D15" s="256" t="s">
        <v>585</v>
      </c>
      <c r="E15" s="256" t="str">
        <f>+VLOOKUP(A15,'Ambiente de Control'!$B$21:$D$235,3,0)</f>
        <v>Dimensión de Talento Humano
Politica Gestion Estrategica del Talento Humano
Dimensión de Control Interno
Lineas de Defensa</v>
      </c>
      <c r="F15" s="256" t="str">
        <f>+VLOOKUP(A15,'Ambiente de Control'!$B$21:$K$235,10,0)</f>
        <v>Mantenimiento del control</v>
      </c>
      <c r="G15" s="264">
        <f>+VLOOKUP(A15,'Ambiente de Control'!$B$21:$O$235,13,0)</f>
        <v>60.789650000000002</v>
      </c>
      <c r="H15" s="265">
        <f t="shared" si="1"/>
        <v>16</v>
      </c>
      <c r="I15" s="256" t="str">
        <f t="shared" si="2"/>
        <v>Cuando en el análisis de los requerimientos en los diferenes componentes del MECI se cuente con aspectos evaluados en nivel 1 (presente) y 1 (funcionando); 2 (presente) y 1 (funcionando).</v>
      </c>
      <c r="J15" s="256" t="s">
        <v>604</v>
      </c>
      <c r="K15" s="256">
        <f>+IF(ISBLANK(VLOOKUP(A15,'Ambiente de Control'!$B$24:$F$235,5,0)),"",VLOOKUP(A15,'Ambiente de Control'!$B$24:$F$235,5,0))</f>
        <v>3</v>
      </c>
      <c r="L15" s="256">
        <f>+IF(ISBLANK(VLOOKUP(A15,'Ambiente de Control'!$B$24:$K$235,9,0)),"",VLOOKUP(A15,'Ambiente de Control'!$B$24:$K$235,9,0))</f>
        <v>3</v>
      </c>
      <c r="M15" s="256">
        <f t="shared" si="3"/>
        <v>1</v>
      </c>
      <c r="N15" s="256">
        <f t="shared" si="4"/>
        <v>0.89583333333333337</v>
      </c>
      <c r="O15" s="256"/>
      <c r="P15" s="256"/>
    </row>
    <row r="16" spans="1:19" ht="12.75" customHeight="1" x14ac:dyDescent="0.2">
      <c r="A16" s="256" t="s">
        <v>607</v>
      </c>
      <c r="B16" s="256" t="str">
        <f t="shared" si="0"/>
        <v>4</v>
      </c>
      <c r="C16" s="256"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256" t="s">
        <v>585</v>
      </c>
      <c r="E16" s="256" t="str">
        <f>+VLOOKUP(A16,'Ambiente de Control'!$B$21:$D$235,3,0)</f>
        <v>Dimensión de Talento Humano
Politica Gestion Estrategica del Talento Humano
Dimensión de Control Interno
Lineas de Defensa</v>
      </c>
      <c r="F16" s="256" t="str">
        <f>+VLOOKUP(A16,'Ambiente de Control'!$B$21:$K$235,10,0)</f>
        <v>Mantenimiento del control</v>
      </c>
      <c r="G16" s="264">
        <f>+VLOOKUP(A16,'Ambiente de Control'!$B$21:$O$235,13,0)</f>
        <v>60.889650000000003</v>
      </c>
      <c r="H16" s="265">
        <f t="shared" si="1"/>
        <v>17</v>
      </c>
      <c r="I16" s="256" t="str">
        <f t="shared" si="2"/>
        <v>Cuando en el análisis de los requerimientos en los diferenes componentes del MECI se cuente con aspectos evaluados en nivel 1 (presente) y 1 (funcionando); 2 (presente) y 1 (funcionando).</v>
      </c>
      <c r="J16" s="256" t="s">
        <v>604</v>
      </c>
      <c r="K16" s="256">
        <f>+IF(ISBLANK(VLOOKUP(A16,'Ambiente de Control'!$B$24:$F$235,5,0)),"",VLOOKUP(A16,'Ambiente de Control'!$B$24:$F$235,5,0))</f>
        <v>3</v>
      </c>
      <c r="L16" s="256">
        <f>+IF(ISBLANK(VLOOKUP(A16,'Ambiente de Control'!$B$24:$K$235,9,0)),"",VLOOKUP(A16,'Ambiente de Control'!$B$24:$K$235,9,0))</f>
        <v>3</v>
      </c>
      <c r="M16" s="256">
        <f t="shared" si="3"/>
        <v>1</v>
      </c>
      <c r="N16" s="256">
        <f t="shared" si="4"/>
        <v>0.89583333333333337</v>
      </c>
      <c r="O16" s="256"/>
      <c r="P16" s="256"/>
    </row>
    <row r="17" spans="1:16" ht="12.75" customHeight="1" x14ac:dyDescent="0.2">
      <c r="A17" s="256" t="s">
        <v>608</v>
      </c>
      <c r="B17" s="256" t="str">
        <f t="shared" si="0"/>
        <v>4</v>
      </c>
      <c r="C17" s="256" t="str">
        <f>+MID(VLOOKUP(A17,'Ambiente de Control'!$B$21:$C$235,2,0),4,LEN(VLOOKUP(A17,'Ambiente de Control'!$B$21:$C$235,2,0))-4)</f>
        <v xml:space="preserve"> Evaluación de las actividades relacionadas con el retiro del personal</v>
      </c>
      <c r="D17" s="256" t="s">
        <v>585</v>
      </c>
      <c r="E17" s="256" t="str">
        <f>+VLOOKUP(A17,'Ambiente de Control'!$B$21:$D$235,3,0)</f>
        <v>Dimensión de Talento Humano
Politica Gestion Estrategica del Talento Humano
Dimensión de Control Interno
Lineas de Defensa</v>
      </c>
      <c r="F17" s="256" t="str">
        <f>+VLOOKUP(A17,'Ambiente de Control'!$B$21:$K$235,10,0)</f>
        <v>Mantenimiento del control</v>
      </c>
      <c r="G17" s="269">
        <f>+VLOOKUP(A17,'Ambiente de Control'!$B$21:$O$235,13,0)</f>
        <v>60.989649999999997</v>
      </c>
      <c r="H17" s="265">
        <f t="shared" si="1"/>
        <v>18</v>
      </c>
      <c r="I17" s="256" t="str">
        <f t="shared" si="2"/>
        <v>Cuando en el análisis de los requerimientos en los diferenes componentes del MECI se cuente con aspectos evaluados en nivel 1 (presente) y 1 (funcionando); 2 (presente) y 1 (funcionando).</v>
      </c>
      <c r="J17" s="256" t="s">
        <v>604</v>
      </c>
      <c r="K17" s="256">
        <f>+IF(ISBLANK(VLOOKUP(A17,'Ambiente de Control'!$B$24:$F$235,5,0)),"",VLOOKUP(A17,'Ambiente de Control'!$B$24:$F$235,5,0))</f>
        <v>3</v>
      </c>
      <c r="L17" s="256">
        <f>+IF(ISBLANK(VLOOKUP(A17,'Ambiente de Control'!$B$24:$K$235,9,0)),"",VLOOKUP(A17,'Ambiente de Control'!$B$24:$K$235,9,0))</f>
        <v>3</v>
      </c>
      <c r="M17" s="256">
        <f t="shared" si="3"/>
        <v>1</v>
      </c>
      <c r="N17" s="256">
        <f t="shared" si="4"/>
        <v>0.89583333333333337</v>
      </c>
      <c r="O17" s="256"/>
      <c r="P17" s="256"/>
    </row>
    <row r="18" spans="1:16" ht="12.75" customHeight="1" x14ac:dyDescent="0.2">
      <c r="A18" s="256" t="s">
        <v>609</v>
      </c>
      <c r="B18" s="256" t="str">
        <f t="shared" si="0"/>
        <v>4</v>
      </c>
      <c r="C18" s="256" t="str">
        <f>+MID(VLOOKUP(A18,'Ambiente de Control'!$B$21:$C$235,2,0),4,LEN(VLOOKUP(A18,'Ambiente de Control'!$B$21:$C$235,2,0))-4)</f>
        <v xml:space="preserve"> Evaluar el impacto del Plan Institucional de Capacitación - PI</v>
      </c>
      <c r="D18" s="256" t="s">
        <v>585</v>
      </c>
      <c r="E18" s="256" t="str">
        <f>+VLOOKUP(A18,'Ambiente de Control'!$B$21:$D$235,3,0)</f>
        <v>Dimensión de Talento Humano
Politica Gestion Estrategica del Talento Humano
Dimensión de Control Interno
Lineas de Defensa</v>
      </c>
      <c r="F18" s="256" t="str">
        <f>+VLOOKUP(A18,'Ambiente de Control'!$B$21:$K$235,10,0)</f>
        <v/>
      </c>
      <c r="G18" s="270">
        <f>+VLOOKUP(A18,'Ambiente de Control'!$B$21:$O$235,13,0)</f>
        <v>0.98965199999999998</v>
      </c>
      <c r="H18" s="265">
        <f t="shared" si="1"/>
        <v>1</v>
      </c>
      <c r="I18" s="256" t="str">
        <f t="shared" si="2"/>
        <v>Cuando en el análisis de los requerimientos en los diferenes componentes del MECI se cuente con aspectos evaluados en nivel 2 (presente) y 2 (funcionando); 3 (presente) y 1 (funcionando); 3 (presente) y 2 (funcionando).</v>
      </c>
      <c r="J18" s="256" t="s">
        <v>604</v>
      </c>
      <c r="K18" s="256">
        <f>+IF(ISBLANK(VLOOKUP(A18,'Ambiente de Control'!$B$24:$F$235,5,0)),"",VLOOKUP(A18,'Ambiente de Control'!$B$24:$F$235,5,0))</f>
        <v>3</v>
      </c>
      <c r="L18" s="256" t="str">
        <f>+IF(ISBLANK(VLOOKUP(A18,'Ambiente de Control'!$B$24:$K$235,9,0)),"",VLOOKUP(A18,'Ambiente de Control'!$B$24:$K$235,9,0))</f>
        <v/>
      </c>
      <c r="M18" s="256">
        <f t="shared" si="3"/>
        <v>0</v>
      </c>
      <c r="N18" s="256">
        <f t="shared" si="4"/>
        <v>0.89583333333333337</v>
      </c>
      <c r="O18" s="256"/>
      <c r="P18" s="256"/>
    </row>
    <row r="19" spans="1:16" ht="12.75" customHeight="1" x14ac:dyDescent="0.2">
      <c r="A19" s="256" t="s">
        <v>610</v>
      </c>
      <c r="B19" s="256" t="str">
        <f t="shared" si="0"/>
        <v>4</v>
      </c>
      <c r="C19" s="256" t="str">
        <f>+MID(VLOOKUP(A19,'Ambiente de Control'!$B$21:$C$235,2,0),4,LEN(VLOOKUP(A19,'Ambiente de Control'!$B$21:$C$235,2,0))-4)</f>
        <v xml:space="preserve"> Evaluación frente a los productos y servicios en los cuales participan los contratistas de apoyo</v>
      </c>
      <c r="D19" s="256" t="s">
        <v>585</v>
      </c>
      <c r="E19" s="256" t="str">
        <f>+VLOOKUP(A19,'Ambiente de Control'!$B$21:$D$235,3,0)</f>
        <v>Dimensión de Talento Humano
Politica Gestion Estrategica del Talento Humano
Dimensión de Control Interno
Lineas de Defensa</v>
      </c>
      <c r="F19" s="256" t="str">
        <f>+VLOOKUP(A19,'Ambiente de Control'!$B$21:$K$235,10,0)</f>
        <v>Mantenimiento del control</v>
      </c>
      <c r="G19" s="264">
        <f>+VLOOKUP(A19,'Ambiente de Control'!$B$21:$O$235,13,0)</f>
        <v>61.896230000000003</v>
      </c>
      <c r="H19" s="265">
        <f t="shared" si="1"/>
        <v>24</v>
      </c>
      <c r="I19" s="256" t="str">
        <f t="shared" si="2"/>
        <v>Cuando en el análisis de los requerimientos en los diferenes componentes del MECI se cuente con aspectos evaluados en nivel 1 (presente) y 1 (funcionando); 2 (presente) y 1 (funcionando).</v>
      </c>
      <c r="J19" s="256" t="s">
        <v>604</v>
      </c>
      <c r="K19" s="256">
        <f>+IF(ISBLANK(VLOOKUP(A19,'Ambiente de Control'!$B$24:$F$235,5,0)),"",VLOOKUP(A19,'Ambiente de Control'!$B$24:$F$235,5,0))</f>
        <v>3</v>
      </c>
      <c r="L19" s="256">
        <f>+IF(ISBLANK(VLOOKUP(A19,'Ambiente de Control'!$B$24:$K$235,9,0)),"",VLOOKUP(A19,'Ambiente de Control'!$B$24:$K$235,9,0))</f>
        <v>3</v>
      </c>
      <c r="M19" s="256">
        <f t="shared" si="3"/>
        <v>1</v>
      </c>
      <c r="N19" s="256">
        <f t="shared" si="4"/>
        <v>0.89583333333333337</v>
      </c>
      <c r="O19" s="256"/>
      <c r="P19" s="256"/>
    </row>
    <row r="20" spans="1:16" ht="12.75" customHeight="1" x14ac:dyDescent="0.2">
      <c r="A20" s="256" t="s">
        <v>611</v>
      </c>
      <c r="B20" s="256" t="str">
        <f t="shared" si="0"/>
        <v>5</v>
      </c>
      <c r="C20" s="256"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256" t="s">
        <v>585</v>
      </c>
      <c r="E20" s="256" t="str">
        <f>+VLOOKUP(A20,'Ambiente de Control'!$B$21:$D$235,3,0)</f>
        <v>Dimensión de Informaciòn y Comunicaciòn
Dimensiòn de Control Interno
Líneas de Defensa</v>
      </c>
      <c r="F20" s="256" t="str">
        <f>+VLOOKUP(A20,'Ambiente de Control'!$B$21:$K$235,10,0)</f>
        <v>Mantenimiento del control</v>
      </c>
      <c r="G20" s="264">
        <f>+VLOOKUP(A20,'Ambiente de Control'!$B$21:$O$235,13,0)</f>
        <v>61.189599999999999</v>
      </c>
      <c r="H20" s="265">
        <f t="shared" si="1"/>
        <v>19</v>
      </c>
      <c r="I20" s="256" t="str">
        <f t="shared" si="2"/>
        <v>Cuando en el análisis de los requerimientos en los diferenes componentes del MECI se cuente con aspectos evaluados en nivel 1 (presente) y 1 (funcionando); 2 (presente) y 1 (funcionando).</v>
      </c>
      <c r="J20" s="256" t="s">
        <v>612</v>
      </c>
      <c r="K20" s="256">
        <f>+IF(ISBLANK(VLOOKUP(A20,'Ambiente de Control'!$B$24:$F$235,5,0)),"",VLOOKUP(A20,'Ambiente de Control'!$B$24:$F$235,5,0))</f>
        <v>3</v>
      </c>
      <c r="L20" s="256">
        <f>+IF(ISBLANK(VLOOKUP(A20,'Ambiente de Control'!$B$24:$K$235,9,0)),"",VLOOKUP(A20,'Ambiente de Control'!$B$24:$K$235,9,0))</f>
        <v>3</v>
      </c>
      <c r="M20" s="256">
        <f t="shared" si="3"/>
        <v>1</v>
      </c>
      <c r="N20" s="256">
        <f t="shared" si="4"/>
        <v>0.89583333333333337</v>
      </c>
      <c r="O20" s="256"/>
      <c r="P20" s="256"/>
    </row>
    <row r="21" spans="1:16" ht="12.75" customHeight="1" x14ac:dyDescent="0.2">
      <c r="A21" s="256" t="s">
        <v>613</v>
      </c>
      <c r="B21" s="256" t="str">
        <f t="shared" si="0"/>
        <v>5</v>
      </c>
      <c r="C21" s="256" t="str">
        <f>+MID(VLOOKUP(A21,'Ambiente de Control'!$B$21:$C$235,2,0),4,LEN(VLOOKUP(A21,'Ambiente de Control'!$B$21:$C$235,2,0))-4)</f>
        <v xml:space="preserve"> La Alta Dirección analiza la información asociada con la generación de reportes financieros</v>
      </c>
      <c r="D21" s="256" t="s">
        <v>585</v>
      </c>
      <c r="E21" s="256" t="str">
        <f>+VLOOKUP(A21,'Ambiente de Control'!$B$21:$D$235,3,0)</f>
        <v xml:space="preserve">
Dimensiòn de Control Interno
Linea de Estrategica</v>
      </c>
      <c r="F21" s="256" t="str">
        <f>+VLOOKUP(A21,'Ambiente de Control'!$B$21:$K$235,10,0)</f>
        <v>Mantenimiento del control</v>
      </c>
      <c r="G21" s="264">
        <f>+VLOOKUP(A21,'Ambiente de Control'!$B$21:$O$235,13,0)</f>
        <v>61.289650000000002</v>
      </c>
      <c r="H21" s="265">
        <f t="shared" si="1"/>
        <v>20</v>
      </c>
      <c r="I21" s="256" t="str">
        <f t="shared" si="2"/>
        <v>Cuando en el análisis de los requerimientos en los diferenes componentes del MECI se cuente con aspectos evaluados en nivel 1 (presente) y 1 (funcionando); 2 (presente) y 1 (funcionando).</v>
      </c>
      <c r="J21" s="256" t="s">
        <v>612</v>
      </c>
      <c r="K21" s="256">
        <f>+IF(ISBLANK(VLOOKUP(A21,'Ambiente de Control'!$B$24:$F$235,5,0)),"",VLOOKUP(A21,'Ambiente de Control'!$B$24:$F$235,5,0))</f>
        <v>3</v>
      </c>
      <c r="L21" s="256">
        <f>+IF(ISBLANK(VLOOKUP(A21,'Ambiente de Control'!$B$24:$K$235,9,0)),"",VLOOKUP(A21,'Ambiente de Control'!$B$24:$K$235,9,0))</f>
        <v>3</v>
      </c>
      <c r="M21" s="256">
        <f t="shared" si="3"/>
        <v>1</v>
      </c>
      <c r="N21" s="256">
        <f t="shared" si="4"/>
        <v>0.89583333333333337</v>
      </c>
      <c r="O21" s="256"/>
      <c r="P21" s="256"/>
    </row>
    <row r="22" spans="1:16" ht="12.75" customHeight="1" x14ac:dyDescent="0.2">
      <c r="A22" s="256" t="s">
        <v>614</v>
      </c>
      <c r="B22" s="256" t="str">
        <f t="shared" si="0"/>
        <v>5</v>
      </c>
      <c r="C22" s="256"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256" t="s">
        <v>585</v>
      </c>
      <c r="E22" s="256" t="str">
        <f>+VLOOKUP(A22,'Ambiente de Control'!$B$21:$D$235,3,0)</f>
        <v>Dimensiòn de Control Interno
Lineas de Defensa</v>
      </c>
      <c r="F22" s="256" t="str">
        <f>+VLOOKUP(A22,'Ambiente de Control'!$B$21:$K$235,10,0)</f>
        <v>Mantenimiento del control</v>
      </c>
      <c r="G22" s="264">
        <f>+VLOOKUP(A22,'Ambiente de Control'!$B$21:$O$235,13,0)</f>
        <v>61.389629999999997</v>
      </c>
      <c r="H22" s="265">
        <f t="shared" si="1"/>
        <v>21</v>
      </c>
      <c r="I22" s="256" t="str">
        <f t="shared" si="2"/>
        <v>Cuando en el análisis de los requerimientos en los diferenes componentes del MECI se cuente con aspectos evaluados en nivel 1 (presente) y 1 (funcionando); 2 (presente) y 1 (funcionando).</v>
      </c>
      <c r="J22" s="256" t="s">
        <v>612</v>
      </c>
      <c r="K22" s="256">
        <f>+IF(ISBLANK(VLOOKUP(A22,'Ambiente de Control'!$B$24:$F$235,5,0)),"",VLOOKUP(A22,'Ambiente de Control'!$B$24:$F$235,5,0))</f>
        <v>3</v>
      </c>
      <c r="L22" s="256">
        <f>+IF(ISBLANK(VLOOKUP(A22,'Ambiente de Control'!$B$24:$K$235,9,0)),"",VLOOKUP(A22,'Ambiente de Control'!$B$24:$K$235,9,0))</f>
        <v>3</v>
      </c>
      <c r="M22" s="256">
        <f t="shared" si="3"/>
        <v>1</v>
      </c>
      <c r="N22" s="256">
        <f t="shared" si="4"/>
        <v>0.89583333333333337</v>
      </c>
      <c r="O22" s="256"/>
      <c r="P22" s="256"/>
    </row>
    <row r="23" spans="1:16" ht="12.75" customHeight="1" x14ac:dyDescent="0.2">
      <c r="A23" s="256" t="s">
        <v>615</v>
      </c>
      <c r="B23" s="256" t="str">
        <f t="shared" si="0"/>
        <v>5</v>
      </c>
      <c r="C23" s="256"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256" t="s">
        <v>585</v>
      </c>
      <c r="E23" s="256" t="str">
        <f>+VLOOKUP(A23,'Ambiente de Control'!$B$21:$D$235,3,0)</f>
        <v>Dimension de Gestion con Valores para Resultado
Politica de Fortalecimiento Organizacional y Simplificaciòn de Procesos
Dimension Control Interno
Lineas de Defensa</v>
      </c>
      <c r="F23" s="256" t="str">
        <f>+VLOOKUP(A23,'Ambiente de Control'!$B$21:$K$235,10,0)</f>
        <v>Deficiencia de control (diseño o ejecución)</v>
      </c>
      <c r="G23" s="264">
        <f>+VLOOKUP(A23,'Ambiente de Control'!$B$21:$O$235,13,0)</f>
        <v>21.489629999999998</v>
      </c>
      <c r="H23" s="265">
        <f t="shared" si="1"/>
        <v>4</v>
      </c>
      <c r="I23" s="256" t="str">
        <f t="shared" si="2"/>
        <v>Cuando en el análisis de los requerimientos en los diferenes componentes del MECI se cuente con aspectos evaluados en nivel 2 (presente) y 2 (funcionando); 3 (presente) y 1 (funcionando); 3 (presente) y 2 (funcionando).</v>
      </c>
      <c r="J23" s="256" t="s">
        <v>612</v>
      </c>
      <c r="K23" s="256">
        <f>+IF(ISBLANK(VLOOKUP(A23,'Ambiente de Control'!$B$24:$F$235,5,0)),"",VLOOKUP(A23,'Ambiente de Control'!$B$24:$F$235,5,0))</f>
        <v>3</v>
      </c>
      <c r="L23" s="256">
        <f>+IF(ISBLANK(VLOOKUP(A23,'Ambiente de Control'!$B$24:$K$235,9,0)),"",VLOOKUP(A23,'Ambiente de Control'!$B$24:$K$235,9,0))</f>
        <v>2</v>
      </c>
      <c r="M23" s="256">
        <f t="shared" si="3"/>
        <v>0.5</v>
      </c>
      <c r="N23" s="256">
        <f t="shared" si="4"/>
        <v>0.89583333333333337</v>
      </c>
      <c r="O23" s="256"/>
      <c r="P23" s="256"/>
    </row>
    <row r="24" spans="1:16" ht="12.75" customHeight="1" x14ac:dyDescent="0.2">
      <c r="A24" s="256" t="s">
        <v>616</v>
      </c>
      <c r="B24" s="256" t="str">
        <f t="shared" si="0"/>
        <v>5</v>
      </c>
      <c r="C24" s="256" t="str">
        <f>+MID(VLOOKUP(A24,'Ambiente de Control'!$B$21:$C$235,2,0),4,LEN(VLOOKUP(A24,'Ambiente de Control'!$B$21:$C$235,2,0))-4)</f>
        <v xml:space="preserve"> La entidad aprueba y hace seguimiento al Plan Anual de Auditoría presentado y ejecutado por parte de la Oficina de Control Interno</v>
      </c>
      <c r="D24" s="256" t="s">
        <v>585</v>
      </c>
      <c r="E24" s="256" t="str">
        <f>+VLOOKUP(A24,'Ambiente de Control'!$B$21:$D$235,3,0)</f>
        <v>Dimension Control Interno
Linea Estrategica</v>
      </c>
      <c r="F24" s="256" t="str">
        <f>+VLOOKUP(A24,'Ambiente de Control'!$B$21:$K$235,10,0)</f>
        <v>Mantenimiento del control</v>
      </c>
      <c r="G24" s="264">
        <f>+VLOOKUP(A24,'Ambiente de Control'!$B$21:$O$235,13,0)</f>
        <v>61.589649999999999</v>
      </c>
      <c r="H24" s="265">
        <f t="shared" si="1"/>
        <v>22</v>
      </c>
      <c r="I24" s="256" t="str">
        <f t="shared" si="2"/>
        <v>Cuando en el análisis de los requerimientos en los diferenes componentes del MECI se cuente con aspectos evaluados en nivel 1 (presente) y 1 (funcionando); 2 (presente) y 1 (funcionando).</v>
      </c>
      <c r="J24" s="256" t="s">
        <v>612</v>
      </c>
      <c r="K24" s="256">
        <f>+IF(ISBLANK(VLOOKUP(A24,'Ambiente de Control'!$B$24:$F$235,5,0)),"",VLOOKUP(A24,'Ambiente de Control'!$B$24:$F$235,5,0))</f>
        <v>3</v>
      </c>
      <c r="L24" s="256">
        <f>+IF(ISBLANK(VLOOKUP(A24,'Ambiente de Control'!$B$24:$K$235,9,0)),"",VLOOKUP(A24,'Ambiente de Control'!$B$24:$K$235,9,0))</f>
        <v>3</v>
      </c>
      <c r="M24" s="256">
        <f t="shared" si="3"/>
        <v>1</v>
      </c>
      <c r="N24" s="256">
        <f t="shared" si="4"/>
        <v>0.89583333333333337</v>
      </c>
      <c r="O24" s="256"/>
      <c r="P24" s="256"/>
    </row>
    <row r="25" spans="1:16" ht="12.75" customHeight="1" x14ac:dyDescent="0.2">
      <c r="A25" s="256" t="s">
        <v>617</v>
      </c>
      <c r="B25" s="256" t="str">
        <f t="shared" si="0"/>
        <v>5</v>
      </c>
      <c r="C25" s="256" t="str">
        <f>+MID(VLOOKUP(A25,'Ambiente de Control'!$B$21:$C$235,2,0),4,LEN(VLOOKUP(A25,'Ambiente de Control'!$B$21:$C$235,2,0))-4)</f>
        <v xml:space="preserve"> La entidad analiza los informes presentados por la Oficina de Control Interno y evalúa su impacto en relación con la mejora institucional</v>
      </c>
      <c r="D25" s="256" t="s">
        <v>585</v>
      </c>
      <c r="E25" s="256" t="str">
        <f>+VLOOKUP(A25,'Ambiente de Control'!$B$21:$D$235,3,0)</f>
        <v>Dimension Control Interno
Linea Estrategica</v>
      </c>
      <c r="F25" s="256" t="str">
        <f>+VLOOKUP(A25,'Ambiente de Control'!$B$21:$K$235,10,0)</f>
        <v>Mantenimiento del control</v>
      </c>
      <c r="G25" s="264">
        <f>+VLOOKUP(A25,'Ambiente de Control'!$B$21:$O$235,13,0)</f>
        <v>61.689653</v>
      </c>
      <c r="H25" s="265">
        <f t="shared" si="1"/>
        <v>23</v>
      </c>
      <c r="I25" s="256" t="str">
        <f t="shared" si="2"/>
        <v>Cuando en el análisis de los requerimientos en los diferenes componentes del MECI se cuente con aspectos evaluados en nivel 1 (presente) y 1 (funcionando); 2 (presente) y 1 (funcionando).</v>
      </c>
      <c r="J25" s="256" t="s">
        <v>612</v>
      </c>
      <c r="K25" s="256">
        <f>+IF(ISBLANK(VLOOKUP(A25,'Ambiente de Control'!$B$24:$F$235,5,0)),"",VLOOKUP(A25,'Ambiente de Control'!$B$24:$F$235,5,0))</f>
        <v>3</v>
      </c>
      <c r="L25" s="256">
        <f>+IF(ISBLANK(VLOOKUP(A25,'Ambiente de Control'!$B$24:$K$235,9,0)),"",VLOOKUP(A25,'Ambiente de Control'!$B$24:$K$235,9,0))</f>
        <v>3</v>
      </c>
      <c r="M25" s="256">
        <f t="shared" si="3"/>
        <v>1</v>
      </c>
      <c r="N25" s="256">
        <f t="shared" si="4"/>
        <v>0.89583333333333337</v>
      </c>
      <c r="O25" s="256"/>
      <c r="P25" s="256"/>
    </row>
    <row r="26" spans="1:16" ht="12.75" customHeight="1" x14ac:dyDescent="0.2">
      <c r="A26" s="256" t="s">
        <v>618</v>
      </c>
      <c r="B26" s="256" t="str">
        <f t="shared" si="0"/>
        <v>6</v>
      </c>
      <c r="C26" s="256"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256" t="s">
        <v>568</v>
      </c>
      <c r="E26" s="256" t="str">
        <f>+VLOOKUP(A26,'Evaluación de riesgos'!$B$13:$K$160,3,0)</f>
        <v>Dimension de Direccionamiento Estratetegico y Planeacion.
Politica de Planeacion Institucional</v>
      </c>
      <c r="F26" s="256" t="str">
        <f>+VLOOKUP(A26,'Evaluación de riesgos'!$B$13:$K$160,10,0)</f>
        <v>Mantenimiento del control</v>
      </c>
      <c r="G26" s="264">
        <f>+VLOOKUP(A26,'Evaluación de riesgos'!$B$13:$O$160,13,0)</f>
        <v>141.78960000000001</v>
      </c>
      <c r="H26" s="265">
        <f t="shared" si="1"/>
        <v>25</v>
      </c>
      <c r="I26" s="256" t="str">
        <f t="shared" si="2"/>
        <v>Cuando en el análisis de los requerimientos en los diferenes componentes del MECI se cuente con aspectos evaluados en nivel 1 (presente) y 1 (funcionando); 2 (presente) y 1 (funcionando).</v>
      </c>
      <c r="J26" s="256" t="s">
        <v>619</v>
      </c>
      <c r="K26" s="256">
        <f>+IF(ISBLANK(VLOOKUP(A26,'Evaluación de riesgos'!$B$16:$F$160,5,0)),"",VLOOKUP(A26,'Evaluación de riesgos'!$B$16:$F$160,5,0))</f>
        <v>3</v>
      </c>
      <c r="L26" s="256">
        <f>+IF(ISBLANK(VLOOKUP(A26,'Evaluación de riesgos'!$B$16:$J$160,9,9)),"",VLOOKUP(A26,'Evaluación de riesgos'!$B$16:$J$160,9,9))</f>
        <v>3</v>
      </c>
      <c r="M26" s="256">
        <f t="shared" si="3"/>
        <v>1</v>
      </c>
      <c r="N26" s="256">
        <f t="shared" si="4"/>
        <v>1</v>
      </c>
      <c r="O26" s="256"/>
      <c r="P26" s="256"/>
    </row>
    <row r="27" spans="1:16" ht="12.75" customHeight="1" x14ac:dyDescent="0.2">
      <c r="A27" s="256" t="s">
        <v>620</v>
      </c>
      <c r="B27" s="256" t="str">
        <f t="shared" si="0"/>
        <v>6</v>
      </c>
      <c r="C27" s="256"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256" t="s">
        <v>568</v>
      </c>
      <c r="E27" s="256" t="str">
        <f>+VLOOKUP(A27,'Evaluación de riesgos'!$B$13:$K$160,3,0)</f>
        <v>Dimension de Gestion con Valores para Resultado
Politica de Fortalecimiento Organizacional y Simplificaciòn de Procesos</v>
      </c>
      <c r="F27" s="256" t="str">
        <f>+VLOOKUP(A27,'Evaluación de riesgos'!$B$13:$K$160,10,0)</f>
        <v>Mantenimiento del control</v>
      </c>
      <c r="G27" s="264">
        <f>+VLOOKUP(A27,'Evaluación de riesgos'!$B$13:$O$160,13,0)</f>
        <v>141.8896</v>
      </c>
      <c r="H27" s="265">
        <f t="shared" si="1"/>
        <v>26</v>
      </c>
      <c r="I27" s="256" t="str">
        <f t="shared" si="2"/>
        <v>Cuando en el análisis de los requerimientos en los diferenes componentes del MECI se cuente con aspectos evaluados en nivel 1 (presente) y 1 (funcionando); 2 (presente) y 1 (funcionando).</v>
      </c>
      <c r="J27" s="256" t="s">
        <v>619</v>
      </c>
      <c r="K27" s="256">
        <f>+IF(ISBLANK(VLOOKUP(A27,'Evaluación de riesgos'!$B$16:$F$160,5,0)),"",VLOOKUP(A27,'Evaluación de riesgos'!$B$16:$F$160,5,0))</f>
        <v>3</v>
      </c>
      <c r="L27" s="256">
        <f>+IF(ISBLANK(VLOOKUP(A27,'Evaluación de riesgos'!$B$16:$J$160,9,9)),"",VLOOKUP(A27,'Evaluación de riesgos'!$B$16:$J$160,9,9))</f>
        <v>3</v>
      </c>
      <c r="M27" s="256">
        <f t="shared" si="3"/>
        <v>1</v>
      </c>
      <c r="N27" s="256">
        <f t="shared" si="4"/>
        <v>1</v>
      </c>
      <c r="O27" s="256"/>
      <c r="P27" s="256"/>
    </row>
    <row r="28" spans="1:16" ht="12.75" customHeight="1" x14ac:dyDescent="0.2">
      <c r="A28" s="256" t="s">
        <v>621</v>
      </c>
      <c r="B28" s="256" t="str">
        <f t="shared" si="0"/>
        <v>6</v>
      </c>
      <c r="C28" s="256"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256" t="s">
        <v>568</v>
      </c>
      <c r="E28" s="256" t="str">
        <f>+VLOOKUP(A28,'Evaluación de riesgos'!$B$13:$K$160,3,0)</f>
        <v>Dimension de Direccionamiento Estratetegico y Planeacion.
Politica de Planeacion Institucional
Dimension Control Interno
Linea Estrategica</v>
      </c>
      <c r="F28" s="256" t="str">
        <f>+VLOOKUP(A28,'Evaluación de riesgos'!$B$13:$K$160,10,0)</f>
        <v>Mantenimiento del control</v>
      </c>
      <c r="G28" s="264">
        <f>+VLOOKUP(A28,'Evaluación de riesgos'!$B$13:$O$160,13,0)</f>
        <v>141.97540000000001</v>
      </c>
      <c r="H28" s="265">
        <f t="shared" si="1"/>
        <v>27</v>
      </c>
      <c r="I28" s="256" t="str">
        <f t="shared" si="2"/>
        <v>Cuando en el análisis de los requerimientos en los diferenes componentes del MECI se cuente con aspectos evaluados en nivel 1 (presente) y 1 (funcionando); 2 (presente) y 1 (funcionando).</v>
      </c>
      <c r="J28" s="256" t="s">
        <v>619</v>
      </c>
      <c r="K28" s="256">
        <f>+IF(ISBLANK(VLOOKUP(A28,'Evaluación de riesgos'!$B$16:$F$160,5,0)),"",VLOOKUP(A28,'Evaluación de riesgos'!$B$16:$F$160,5,0))</f>
        <v>3</v>
      </c>
      <c r="L28" s="256">
        <f>+IF(ISBLANK(VLOOKUP(A28,'Evaluación de riesgos'!$B$16:$J$160,9,9)),"",VLOOKUP(A28,'Evaluación de riesgos'!$B$16:$J$160,9,9))</f>
        <v>3</v>
      </c>
      <c r="M28" s="256">
        <f t="shared" si="3"/>
        <v>1</v>
      </c>
      <c r="N28" s="256">
        <f t="shared" si="4"/>
        <v>1</v>
      </c>
      <c r="O28" s="256"/>
      <c r="P28" s="256"/>
    </row>
    <row r="29" spans="1:16" ht="12.75" customHeight="1" x14ac:dyDescent="0.2">
      <c r="A29" s="256" t="s">
        <v>622</v>
      </c>
      <c r="B29" s="256" t="str">
        <f t="shared" si="0"/>
        <v>7</v>
      </c>
      <c r="C29" s="256"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256" t="s">
        <v>568</v>
      </c>
      <c r="E29" s="256" t="str">
        <f>+VLOOKUP(A29,'Evaluación de riesgos'!$B$13:$K$160,3,0)</f>
        <v>Dimension de Direccionamiento Estratetegico y Planeacion.
Politica de Planeacion Institucional</v>
      </c>
      <c r="F29" s="256" t="str">
        <f>+VLOOKUP(A29,'Evaluación de riesgos'!$B$13:$K$160,10,0)</f>
        <v>Mantenimiento del control</v>
      </c>
      <c r="G29" s="264">
        <f>+VLOOKUP(A29,'Evaluación de riesgos'!$B$13:$O$160,13,0)</f>
        <v>142.08959999999999</v>
      </c>
      <c r="H29" s="265">
        <f t="shared" si="1"/>
        <v>28</v>
      </c>
      <c r="I29" s="256" t="str">
        <f t="shared" si="2"/>
        <v>Cuando en el análisis de los requerimientos en los diferenes componentes del MECI se cuente con aspectos evaluados en nivel 1 (presente) y 1 (funcionando); 2 (presente) y 1 (funcionando).</v>
      </c>
      <c r="J29" s="256" t="s">
        <v>623</v>
      </c>
      <c r="K29" s="256">
        <f>+IF(ISBLANK(VLOOKUP(A29,'Evaluación de riesgos'!$B$16:$F$160,5,0)),"",VLOOKUP(A29,'Evaluación de riesgos'!$B$16:$F$160,5,0))</f>
        <v>3</v>
      </c>
      <c r="L29" s="256">
        <f>+IF(ISBLANK(VLOOKUP(A29,'Evaluación de riesgos'!$B$16:$J$160,9,9)),"",VLOOKUP(A29,'Evaluación de riesgos'!$B$16:$J$160,9,9))</f>
        <v>3</v>
      </c>
      <c r="M29" s="256">
        <f t="shared" si="3"/>
        <v>1</v>
      </c>
      <c r="N29" s="256">
        <f t="shared" si="4"/>
        <v>1</v>
      </c>
      <c r="O29" s="256"/>
      <c r="P29" s="256"/>
    </row>
    <row r="30" spans="1:16" ht="12.75" customHeight="1" x14ac:dyDescent="0.2">
      <c r="A30" s="256" t="s">
        <v>624</v>
      </c>
      <c r="B30" s="256" t="str">
        <f t="shared" si="0"/>
        <v>7</v>
      </c>
      <c r="C30" s="256" t="str">
        <f>+MID(VLOOKUP(A30,'Evaluación de riesgos'!$B$13:$C$160,2,0),4,LEN(VLOOKUP(A30,'Evaluación de riesgos'!$B$13:$C$160,2,0))-4)</f>
        <v xml:space="preserve"> La Oficina de Planeación, Gerencia de Riesgos (donde existan), como 2a línea de defensa, consolidan información clave frente a la gestión del riesgo</v>
      </c>
      <c r="D30" s="256" t="s">
        <v>568</v>
      </c>
      <c r="E30" s="256" t="str">
        <f>+VLOOKUP(A30,'Evaluación de riesgos'!$B$13:$K$160,3,0)</f>
        <v>Dimension Control Interno 
Lineas de Defensa</v>
      </c>
      <c r="F30" s="256" t="str">
        <f>+VLOOKUP(A30,'Evaluación de riesgos'!$B$13:$K$160,10,0)</f>
        <v>Mantenimiento del control</v>
      </c>
      <c r="G30" s="264">
        <f>+VLOOKUP(A30,'Evaluación de riesgos'!$B$13:$O$160,13,0)</f>
        <v>142.1456</v>
      </c>
      <c r="H30" s="265">
        <f t="shared" si="1"/>
        <v>29</v>
      </c>
      <c r="I30" s="256" t="str">
        <f t="shared" si="2"/>
        <v>Cuando en el análisis de los requerimientos en los diferenes componentes del MECI se cuente con aspectos evaluados en nivel 1 (presente) y 1 (funcionando); 2 (presente) y 1 (funcionando).</v>
      </c>
      <c r="J30" s="256" t="s">
        <v>623</v>
      </c>
      <c r="K30" s="256">
        <f>+IF(ISBLANK(VLOOKUP(A30,'Evaluación de riesgos'!$B$16:$F$160,5,0)),"",VLOOKUP(A30,'Evaluación de riesgos'!$B$16:$F$160,5,0))</f>
        <v>3</v>
      </c>
      <c r="L30" s="256">
        <f>+IF(ISBLANK(VLOOKUP(A30,'Evaluación de riesgos'!$B$16:$J$160,9,9)),"",VLOOKUP(A30,'Evaluación de riesgos'!$B$16:$J$160,9,9))</f>
        <v>3</v>
      </c>
      <c r="M30" s="256">
        <f t="shared" si="3"/>
        <v>1</v>
      </c>
      <c r="N30" s="256">
        <f t="shared" si="4"/>
        <v>1</v>
      </c>
      <c r="O30" s="256"/>
      <c r="P30" s="256"/>
    </row>
    <row r="31" spans="1:16" ht="12.75" customHeight="1" x14ac:dyDescent="0.2">
      <c r="A31" s="256" t="s">
        <v>625</v>
      </c>
      <c r="B31" s="256" t="str">
        <f t="shared" si="0"/>
        <v>7</v>
      </c>
      <c r="C31" s="256"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256" t="s">
        <v>568</v>
      </c>
      <c r="E31" s="256" t="str">
        <f>+VLOOKUP(A31,'Evaluación de riesgos'!$B$13:$K$160,3,0)</f>
        <v>Dimension Control Interno 
Lineas de Defensa</v>
      </c>
      <c r="F31" s="256" t="str">
        <f>+VLOOKUP(A31,'Evaluación de riesgos'!$B$13:$K$160,10,0)</f>
        <v>Mantenimiento del control</v>
      </c>
      <c r="G31" s="264">
        <f>+VLOOKUP(A31,'Evaluación de riesgos'!$B$13:$O$160,13,0)</f>
        <v>142.23650000000001</v>
      </c>
      <c r="H31" s="265">
        <f t="shared" si="1"/>
        <v>30</v>
      </c>
      <c r="I31" s="256" t="str">
        <f t="shared" si="2"/>
        <v>Cuando en el análisis de los requerimientos en los diferenes componentes del MECI se cuente con aspectos evaluados en nivel 1 (presente) y 1 (funcionando); 2 (presente) y 1 (funcionando).</v>
      </c>
      <c r="J31" s="256" t="s">
        <v>623</v>
      </c>
      <c r="K31" s="256">
        <f>+IF(ISBLANK(VLOOKUP(A31,'Evaluación de riesgos'!$B$16:$F$160,5,0)),"",VLOOKUP(A31,'Evaluación de riesgos'!$B$16:$F$160,5,0))</f>
        <v>3</v>
      </c>
      <c r="L31" s="256">
        <f>+IF(ISBLANK(VLOOKUP(A31,'Evaluación de riesgos'!$B$16:$J$160,9,9)),"",VLOOKUP(A31,'Evaluación de riesgos'!$B$16:$J$160,9,9))</f>
        <v>3</v>
      </c>
      <c r="M31" s="256">
        <f t="shared" si="3"/>
        <v>1</v>
      </c>
      <c r="N31" s="256">
        <f t="shared" si="4"/>
        <v>1</v>
      </c>
      <c r="O31" s="256"/>
      <c r="P31" s="256"/>
    </row>
    <row r="32" spans="1:16" ht="12.75" customHeight="1" x14ac:dyDescent="0.2">
      <c r="A32" s="256" t="s">
        <v>626</v>
      </c>
      <c r="B32" s="256" t="str">
        <f t="shared" si="0"/>
        <v>7</v>
      </c>
      <c r="C32" s="256"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256" t="s">
        <v>568</v>
      </c>
      <c r="E32" s="256" t="str">
        <f>+VLOOKUP(A32,'Evaluación de riesgos'!$B$13:$K$160,3,0)</f>
        <v>Dimension de Direccionamiento Estratetegico y Planeacion.
Politica de Planeacion Institucional
Dimension Control Interno 
Lineas de Defensa</v>
      </c>
      <c r="F32" s="256" t="str">
        <f>+VLOOKUP(A32,'Evaluación de riesgos'!$B$13:$K$160,10,0)</f>
        <v>Mantenimiento del control</v>
      </c>
      <c r="G32" s="264">
        <f>+VLOOKUP(A32,'Evaluación de riesgos'!$B$13:$O$160,13,0)</f>
        <v>142.3896</v>
      </c>
      <c r="H32" s="265">
        <f t="shared" si="1"/>
        <v>31</v>
      </c>
      <c r="I32" s="256" t="str">
        <f t="shared" si="2"/>
        <v>Cuando en el análisis de los requerimientos en los diferenes componentes del MECI se cuente con aspectos evaluados en nivel 1 (presente) y 1 (funcionando); 2 (presente) y 1 (funcionando).</v>
      </c>
      <c r="J32" s="256" t="s">
        <v>623</v>
      </c>
      <c r="K32" s="256">
        <f>+IF(ISBLANK(VLOOKUP(A32,'Evaluación de riesgos'!$B$16:$F$160,5,0)),"",VLOOKUP(A32,'Evaluación de riesgos'!$B$16:$F$160,5,0))</f>
        <v>3</v>
      </c>
      <c r="L32" s="256">
        <f>+IF(ISBLANK(VLOOKUP(A32,'Evaluación de riesgos'!$B$16:$J$160,9,9)),"",VLOOKUP(A32,'Evaluación de riesgos'!$B$16:$J$160,9,9))</f>
        <v>3</v>
      </c>
      <c r="M32" s="256">
        <f t="shared" si="3"/>
        <v>1</v>
      </c>
      <c r="N32" s="256">
        <f t="shared" si="4"/>
        <v>1</v>
      </c>
      <c r="O32" s="256"/>
      <c r="P32" s="256"/>
    </row>
    <row r="33" spans="1:16" ht="12.75" customHeight="1" x14ac:dyDescent="0.2">
      <c r="A33" s="256" t="s">
        <v>627</v>
      </c>
      <c r="B33" s="256" t="str">
        <f t="shared" si="0"/>
        <v>7</v>
      </c>
      <c r="C33" s="256" t="str">
        <f>+MID(VLOOKUP(A33,'Evaluación de riesgos'!$B$13:$C$160,2,0),4,LEN(VLOOKUP(A33,'Evaluación de riesgos'!$B$13:$C$160,2,0))-4)</f>
        <v xml:space="preserve"> Se llevan a cabo seguimientos a las acciones definidas para resolver materializaciones de riesgo detectadas</v>
      </c>
      <c r="D33" s="256" t="s">
        <v>568</v>
      </c>
      <c r="E33" s="256" t="str">
        <f>+VLOOKUP(A33,'Evaluación de riesgos'!$B$13:$K$160,3,0)</f>
        <v>Dimension de Evaluacion de Resultados 
Politica de Seguimiento y evaluacion al Desempeño Institucional.
Dimension Control Interno 
Lineas de Defensa</v>
      </c>
      <c r="F33" s="256" t="str">
        <f>+VLOOKUP(A33,'Evaluación de riesgos'!$B$13:$K$160,10,0)</f>
        <v>Mantenimiento del control</v>
      </c>
      <c r="G33" s="264">
        <f>+VLOOKUP(A33,'Evaluación de riesgos'!$B$13:$O$160,13,0)</f>
        <v>142.4563</v>
      </c>
      <c r="H33" s="265">
        <f t="shared" si="1"/>
        <v>32</v>
      </c>
      <c r="I33" s="256" t="str">
        <f t="shared" si="2"/>
        <v>Cuando en el análisis de los requerimientos en los diferenes componentes del MECI se cuente con aspectos evaluados en nivel 1 (presente) y 1 (funcionando); 2 (presente) y 1 (funcionando).</v>
      </c>
      <c r="J33" s="256" t="s">
        <v>623</v>
      </c>
      <c r="K33" s="256">
        <f>+IF(ISBLANK(VLOOKUP(A33,'Evaluación de riesgos'!$B$16:$F$160,5,0)),"",VLOOKUP(A33,'Evaluación de riesgos'!$B$16:$F$160,5,0))</f>
        <v>3</v>
      </c>
      <c r="L33" s="256">
        <f>+IF(ISBLANK(VLOOKUP(A33,'Evaluación de riesgos'!$B$16:$J$160,9,9)),"",VLOOKUP(A33,'Evaluación de riesgos'!$B$16:$J$160,9,9))</f>
        <v>3</v>
      </c>
      <c r="M33" s="256">
        <f t="shared" si="3"/>
        <v>1</v>
      </c>
      <c r="N33" s="256">
        <f t="shared" si="4"/>
        <v>1</v>
      </c>
      <c r="O33" s="256"/>
      <c r="P33" s="256"/>
    </row>
    <row r="34" spans="1:16" ht="12.75" customHeight="1" x14ac:dyDescent="0.2">
      <c r="A34" s="256" t="s">
        <v>628</v>
      </c>
      <c r="B34" s="256" t="str">
        <f t="shared" si="0"/>
        <v>8</v>
      </c>
      <c r="C34" s="256"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256" t="s">
        <v>568</v>
      </c>
      <c r="E34" s="256" t="str">
        <f>+VLOOKUP(A34,'Evaluación de riesgos'!$B$13:$K$160,3,0)</f>
        <v>Dimension de Direccionamiento Estratetegico y Planeacion.
Politica de Planeacion Institucional</v>
      </c>
      <c r="F34" s="256" t="str">
        <f>+VLOOKUP(A34,'Evaluación de riesgos'!$B$13:$K$160,10,0)</f>
        <v>Mantenimiento del control</v>
      </c>
      <c r="G34" s="264">
        <f>+VLOOKUP(A34,'Evaluación de riesgos'!$B$13:$O$160,13,0)</f>
        <v>142.54579999999999</v>
      </c>
      <c r="H34" s="265">
        <f t="shared" si="1"/>
        <v>33</v>
      </c>
      <c r="I34" s="256" t="str">
        <f t="shared" si="2"/>
        <v>Cuando en el análisis de los requerimientos en los diferenes componentes del MECI se cuente con aspectos evaluados en nivel 1 (presente) y 1 (funcionando); 2 (presente) y 1 (funcionando).</v>
      </c>
      <c r="J34" s="256" t="s">
        <v>629</v>
      </c>
      <c r="K34" s="256">
        <f>+IF(ISBLANK(VLOOKUP(A34,'Evaluación de riesgos'!$B$16:$F$160,5,0)),"",VLOOKUP(A34,'Evaluación de riesgos'!$B$16:$F$160,5,0))</f>
        <v>3</v>
      </c>
      <c r="L34" s="256">
        <f>+IF(ISBLANK(VLOOKUP(A34,'Evaluación de riesgos'!$B$16:$J$160,9,9)),"",VLOOKUP(A34,'Evaluación de riesgos'!$B$16:$J$160,9,9))</f>
        <v>3</v>
      </c>
      <c r="M34" s="256">
        <f t="shared" si="3"/>
        <v>1</v>
      </c>
      <c r="N34" s="256">
        <f t="shared" si="4"/>
        <v>1</v>
      </c>
      <c r="O34" s="256"/>
      <c r="P34" s="256"/>
    </row>
    <row r="35" spans="1:16" ht="12.75" customHeight="1" x14ac:dyDescent="0.2">
      <c r="A35" s="256" t="s">
        <v>630</v>
      </c>
      <c r="B35" s="256" t="str">
        <f t="shared" si="0"/>
        <v>8</v>
      </c>
      <c r="C35" s="256" t="str">
        <f>+MID(VLOOKUP(A35,'Evaluación de riesgos'!$B$13:$C$160,2,0),4,LEN(VLOOKUP(A35,'Evaluación de riesgos'!$B$13:$C$160,2,0))-4)</f>
        <v xml:space="preserve"> La Alta Dirección monitorea los riesgos de corrupción con la periodicidad establecida en la Política de Administración del Riesgo</v>
      </c>
      <c r="D35" s="256" t="s">
        <v>568</v>
      </c>
      <c r="E35" s="256" t="str">
        <f>+VLOOKUP(A35,'Evaluación de riesgos'!$B$13:$K$160,3,0)</f>
        <v>Dimension de Control Interno
Linea Estrategica</v>
      </c>
      <c r="F35" s="256" t="str">
        <f>+VLOOKUP(A35,'Evaluación de riesgos'!$B$13:$K$160,10,0)</f>
        <v>Mantenimiento del control</v>
      </c>
      <c r="G35" s="264">
        <f>+VLOOKUP(A35,'Evaluación de riesgos'!$B$13:$O$160,13,0)</f>
        <v>142.63210000000001</v>
      </c>
      <c r="H35" s="265">
        <f t="shared" si="1"/>
        <v>34</v>
      </c>
      <c r="I35" s="256" t="str">
        <f t="shared" si="2"/>
        <v>Cuando en el análisis de los requerimientos en los diferenes componentes del MECI se cuente con aspectos evaluados en nivel 1 (presente) y 1 (funcionando); 2 (presente) y 1 (funcionando).</v>
      </c>
      <c r="J35" s="256" t="s">
        <v>629</v>
      </c>
      <c r="K35" s="256">
        <f>+IF(ISBLANK(VLOOKUP(A35,'Evaluación de riesgos'!$B$16:$F$160,5,0)),"",VLOOKUP(A35,'Evaluación de riesgos'!$B$16:$F$160,5,0))</f>
        <v>3</v>
      </c>
      <c r="L35" s="256">
        <f>+IF(ISBLANK(VLOOKUP(A35,'Evaluación de riesgos'!$B$16:$J$160,9,9)),"",VLOOKUP(A35,'Evaluación de riesgos'!$B$16:$J$160,9,9))</f>
        <v>3</v>
      </c>
      <c r="M35" s="256">
        <f t="shared" si="3"/>
        <v>1</v>
      </c>
      <c r="N35" s="256">
        <f t="shared" si="4"/>
        <v>1</v>
      </c>
      <c r="O35" s="256"/>
      <c r="P35" s="256"/>
    </row>
    <row r="36" spans="1:16" ht="12.75" customHeight="1" x14ac:dyDescent="0.2">
      <c r="A36" s="256" t="s">
        <v>631</v>
      </c>
      <c r="B36" s="256" t="str">
        <f t="shared" si="0"/>
        <v>8</v>
      </c>
      <c r="C36" s="256"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256" t="s">
        <v>568</v>
      </c>
      <c r="E36" s="256" t="str">
        <f>+VLOOKUP(A36,'Evaluación de riesgos'!$B$13:$K$160,3,0)</f>
        <v>Dimension de Contro Interno
Lineas de Defensa</v>
      </c>
      <c r="F36" s="256" t="str">
        <f>+VLOOKUP(A36,'Evaluación de riesgos'!$B$13:$K$160,10,0)</f>
        <v>Mantenimiento del control</v>
      </c>
      <c r="G36" s="264">
        <f>+VLOOKUP(A36,'Evaluación de riesgos'!$B$13:$O$160,13,0)</f>
        <v>142.7456</v>
      </c>
      <c r="H36" s="265">
        <f t="shared" si="1"/>
        <v>35</v>
      </c>
      <c r="I36" s="256" t="str">
        <f t="shared" si="2"/>
        <v>Cuando en el análisis de los requerimientos en los diferenes componentes del MECI se cuente con aspectos evaluados en nivel 1 (presente) y 1 (funcionando); 2 (presente) y 1 (funcionando).</v>
      </c>
      <c r="J36" s="256" t="s">
        <v>629</v>
      </c>
      <c r="K36" s="256">
        <f>+IF(ISBLANK(VLOOKUP(A36,'Evaluación de riesgos'!$B$16:$F$160,5,0)),"",VLOOKUP(A36,'Evaluación de riesgos'!$B$16:$F$160,5,0))</f>
        <v>3</v>
      </c>
      <c r="L36" s="256">
        <f>+IF(ISBLANK(VLOOKUP(A36,'Evaluación de riesgos'!$B$16:$J$160,9,9)),"",VLOOKUP(A36,'Evaluación de riesgos'!$B$16:$J$160,9,9))</f>
        <v>3</v>
      </c>
      <c r="M36" s="256">
        <f t="shared" si="3"/>
        <v>1</v>
      </c>
      <c r="N36" s="256">
        <f t="shared" si="4"/>
        <v>1</v>
      </c>
      <c r="O36" s="256"/>
      <c r="P36" s="256"/>
    </row>
    <row r="37" spans="1:16" ht="12.75" customHeight="1" x14ac:dyDescent="0.2">
      <c r="A37" s="256" t="s">
        <v>632</v>
      </c>
      <c r="B37" s="256" t="str">
        <f t="shared" si="0"/>
        <v>8</v>
      </c>
      <c r="C37" s="256" t="str">
        <f>+MID(VLOOKUP(A37,'Evaluación de riesgos'!$B$13:$C$160,2,0),4,LEN(VLOOKUP(A37,'Evaluación de riesgos'!$B$13:$C$160,2,0))-4)</f>
        <v xml:space="preserve"> La Alta Dirección evalúa fallas en los controles (diseño y ejecución) para definir cursos de acción apropiados para su mejora</v>
      </c>
      <c r="D37" s="256" t="s">
        <v>568</v>
      </c>
      <c r="E37" s="256" t="str">
        <f>+VLOOKUP(A37,'Evaluación de riesgos'!$B$13:$K$160,3,0)</f>
        <v>Dimension de Control Interno
Linea Estrategica</v>
      </c>
      <c r="F37" s="256" t="str">
        <f>+VLOOKUP(A37,'Evaluación de riesgos'!$B$13:$K$160,10,0)</f>
        <v>Mantenimiento del control</v>
      </c>
      <c r="G37" s="264">
        <f>+VLOOKUP(A37,'Evaluación de riesgos'!$B$13:$O$160,13,0)</f>
        <v>142.87450000000001</v>
      </c>
      <c r="H37" s="265">
        <f t="shared" si="1"/>
        <v>36</v>
      </c>
      <c r="I37" s="256" t="str">
        <f t="shared" si="2"/>
        <v>Cuando en el análisis de los requerimientos en los diferenes componentes del MECI se cuente con aspectos evaluados en nivel 1 (presente) y 1 (funcionando); 2 (presente) y 1 (funcionando).</v>
      </c>
      <c r="J37" s="256" t="s">
        <v>629</v>
      </c>
      <c r="K37" s="256">
        <f>+IF(ISBLANK(VLOOKUP(A37,'Evaluación de riesgos'!$B$16:$F$160,5,0)),"",VLOOKUP(A37,'Evaluación de riesgos'!$B$16:$F$160,5,0))</f>
        <v>3</v>
      </c>
      <c r="L37" s="256">
        <f>+IF(ISBLANK(VLOOKUP(A37,'Evaluación de riesgos'!$B$16:$J$160,9,9)),"",VLOOKUP(A37,'Evaluación de riesgos'!$B$16:$J$160,9,9))</f>
        <v>3</v>
      </c>
      <c r="M37" s="256">
        <f t="shared" si="3"/>
        <v>1</v>
      </c>
      <c r="N37" s="256">
        <f t="shared" si="4"/>
        <v>1</v>
      </c>
      <c r="O37" s="256"/>
      <c r="P37" s="256"/>
    </row>
    <row r="38" spans="1:16" ht="12.75" customHeight="1" x14ac:dyDescent="0.2">
      <c r="A38" s="256" t="s">
        <v>633</v>
      </c>
      <c r="B38" s="256" t="str">
        <f t="shared" si="0"/>
        <v>9</v>
      </c>
      <c r="C38" s="256"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256" t="s">
        <v>568</v>
      </c>
      <c r="E38" s="256" t="str">
        <f>+VLOOKUP(A38,'Evaluación de riesgos'!$B$13:$K$160,3,0)</f>
        <v>Dimension de Direccionamiento Estrategico 
Politica de Planeacion Institucional</v>
      </c>
      <c r="F38" s="256" t="str">
        <f>+VLOOKUP(A38,'Evaluación de riesgos'!$B$13:$K$160,10,0)</f>
        <v>Mantenimiento del control</v>
      </c>
      <c r="G38" s="264">
        <f>+VLOOKUP(A38,'Evaluación de riesgos'!$B$13:$O$160,13,0)</f>
        <v>142.96350000000001</v>
      </c>
      <c r="H38" s="265">
        <f t="shared" si="1"/>
        <v>37</v>
      </c>
      <c r="I38" s="256" t="str">
        <f t="shared" si="2"/>
        <v>Cuando en el análisis de los requerimientos en los diferenes componentes del MECI se cuente con aspectos evaluados en nivel 1 (presente) y 1 (funcionando); 2 (presente) y 1 (funcionando).</v>
      </c>
      <c r="J38" s="256" t="s">
        <v>634</v>
      </c>
      <c r="K38" s="256">
        <f>+IF(ISBLANK(VLOOKUP(A38,'Evaluación de riesgos'!$B$16:$F$160,5,0)),"",VLOOKUP(A38,'Evaluación de riesgos'!$B$16:$F$160,5,0))</f>
        <v>3</v>
      </c>
      <c r="L38" s="256">
        <f>+IF(ISBLANK(VLOOKUP(A38,'Evaluación de riesgos'!$B$16:$J$160,9,9)),"",VLOOKUP(A38,'Evaluación de riesgos'!$B$16:$J$160,9,9))</f>
        <v>3</v>
      </c>
      <c r="M38" s="256">
        <f t="shared" si="3"/>
        <v>1</v>
      </c>
      <c r="N38" s="256">
        <f t="shared" si="4"/>
        <v>1</v>
      </c>
      <c r="O38" s="256"/>
      <c r="P38" s="256"/>
    </row>
    <row r="39" spans="1:16" ht="12.75" customHeight="1" x14ac:dyDescent="0.2">
      <c r="A39" s="256" t="s">
        <v>635</v>
      </c>
      <c r="B39" s="256" t="str">
        <f t="shared" si="0"/>
        <v>9</v>
      </c>
      <c r="C39" s="256"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256" t="s">
        <v>568</v>
      </c>
      <c r="E39" s="256" t="str">
        <f>+VLOOKUP(A39,'Evaluación de riesgos'!$B$13:$K$160,3,0)</f>
        <v>Dimension de Control Interno
Lineas de Defensa</v>
      </c>
      <c r="F39" s="256" t="str">
        <f>+VLOOKUP(A39,'Evaluación de riesgos'!$B$13:$K$160,10,0)</f>
        <v>Mantenimiento del control</v>
      </c>
      <c r="G39" s="264">
        <f>+VLOOKUP(A39,'Evaluación de riesgos'!$B$13:$O$160,13,0)</f>
        <v>143.01249999999999</v>
      </c>
      <c r="H39" s="265">
        <f t="shared" si="1"/>
        <v>38</v>
      </c>
      <c r="I39" s="256" t="str">
        <f t="shared" si="2"/>
        <v>Cuando en el análisis de los requerimientos en los diferenes componentes del MECI se cuente con aspectos evaluados en nivel 1 (presente) y 1 (funcionando); 2 (presente) y 1 (funcionando).</v>
      </c>
      <c r="J39" s="256" t="s">
        <v>634</v>
      </c>
      <c r="K39" s="256">
        <f>+IF(ISBLANK(VLOOKUP(A39,'Evaluación de riesgos'!$B$16:$F$160,5,0)),"",VLOOKUP(A39,'Evaluación de riesgos'!$B$16:$F$160,5,0))</f>
        <v>3</v>
      </c>
      <c r="L39" s="256">
        <f>+IF(ISBLANK(VLOOKUP(A39,'Evaluación de riesgos'!$B$16:$J$160,9,9)),"",VLOOKUP(A39,'Evaluación de riesgos'!$B$16:$J$160,9,9))</f>
        <v>3</v>
      </c>
      <c r="M39" s="256">
        <f t="shared" si="3"/>
        <v>1</v>
      </c>
      <c r="N39" s="256">
        <f t="shared" si="4"/>
        <v>1</v>
      </c>
      <c r="O39" s="256"/>
      <c r="P39" s="256"/>
    </row>
    <row r="40" spans="1:16" ht="12.75" customHeight="1" x14ac:dyDescent="0.2">
      <c r="A40" s="256" t="s">
        <v>636</v>
      </c>
      <c r="B40" s="256" t="str">
        <f t="shared" si="0"/>
        <v>9</v>
      </c>
      <c r="C40" s="256"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256" t="s">
        <v>568</v>
      </c>
      <c r="E40" s="256" t="str">
        <f>+VLOOKUP(A40,'Evaluación de riesgos'!$B$13:$K$160,3,0)</f>
        <v>Dimension de Control Interno
Linea Estrategica</v>
      </c>
      <c r="F40" s="256" t="str">
        <f>+VLOOKUP(A40,'Evaluación de riesgos'!$B$13:$K$160,10,0)</f>
        <v>Mantenimiento del control</v>
      </c>
      <c r="G40" s="264">
        <f>+VLOOKUP(A40,'Evaluación de riesgos'!$B$13:$O$160,13,0)</f>
        <v>143.12360000000001</v>
      </c>
      <c r="H40" s="265">
        <f t="shared" si="1"/>
        <v>39</v>
      </c>
      <c r="I40" s="256" t="str">
        <f t="shared" si="2"/>
        <v>Cuando en el análisis de los requerimientos en los diferenes componentes del MECI se cuente con aspectos evaluados en nivel 1 (presente) y 1 (funcionando); 2 (presente) y 1 (funcionando).</v>
      </c>
      <c r="J40" s="256" t="s">
        <v>634</v>
      </c>
      <c r="K40" s="256">
        <f>+IF(ISBLANK(VLOOKUP(A40,'Evaluación de riesgos'!$B$16:$F$160,5,0)),"",VLOOKUP(A40,'Evaluación de riesgos'!$B$16:$F$160,5,0))</f>
        <v>3</v>
      </c>
      <c r="L40" s="256">
        <f>+IF(ISBLANK(VLOOKUP(A40,'Evaluación de riesgos'!$B$16:$J$160,9,9)),"",VLOOKUP(A40,'Evaluación de riesgos'!$B$16:$J$160,9,9))</f>
        <v>3</v>
      </c>
      <c r="M40" s="256">
        <f t="shared" si="3"/>
        <v>1</v>
      </c>
      <c r="N40" s="256">
        <f t="shared" si="4"/>
        <v>1</v>
      </c>
      <c r="O40" s="256"/>
      <c r="P40" s="256"/>
    </row>
    <row r="41" spans="1:16" ht="12.75" customHeight="1" x14ac:dyDescent="0.2">
      <c r="A41" s="256" t="s">
        <v>637</v>
      </c>
      <c r="B41" s="256" t="str">
        <f t="shared" si="0"/>
        <v>9</v>
      </c>
      <c r="C41" s="256"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256" t="s">
        <v>568</v>
      </c>
      <c r="E41" s="256" t="str">
        <f>+VLOOKUP(A41,'Evaluación de riesgos'!$B$13:$K$160,3,0)</f>
        <v>Dimension de Control Interno
Lineas de Defensa</v>
      </c>
      <c r="F41" s="256" t="str">
        <f>+VLOOKUP(A41,'Evaluación de riesgos'!$B$13:$K$160,10,0)</f>
        <v>Mantenimiento del control</v>
      </c>
      <c r="G41" s="264">
        <f>+VLOOKUP(A41,'Evaluación de riesgos'!$B$13:$O$160,13,0)</f>
        <v>143.2456</v>
      </c>
      <c r="H41" s="265">
        <f t="shared" si="1"/>
        <v>40</v>
      </c>
      <c r="I41" s="256" t="str">
        <f t="shared" si="2"/>
        <v>Cuando en el análisis de los requerimientos en los diferenes componentes del MECI se cuente con aspectos evaluados en nivel 1 (presente) y 1 (funcionando); 2 (presente) y 1 (funcionando).</v>
      </c>
      <c r="J41" s="256" t="s">
        <v>634</v>
      </c>
      <c r="K41" s="256">
        <f>+IF(ISBLANK(VLOOKUP(A41,'Evaluación de riesgos'!$B$16:$F$160,5,0)),"",VLOOKUP(A41,'Evaluación de riesgos'!$B$16:$F$160,5,0))</f>
        <v>3</v>
      </c>
      <c r="L41" s="256">
        <f>+IF(ISBLANK(VLOOKUP(A41,'Evaluación de riesgos'!$B$16:$J$160,9,9)),"",VLOOKUP(A41,'Evaluación de riesgos'!$B$16:$J$160,9,9))</f>
        <v>3</v>
      </c>
      <c r="M41" s="256">
        <f t="shared" si="3"/>
        <v>1</v>
      </c>
      <c r="N41" s="256">
        <f t="shared" si="4"/>
        <v>1</v>
      </c>
      <c r="O41" s="256"/>
      <c r="P41" s="256"/>
    </row>
    <row r="42" spans="1:16" ht="12.75" customHeight="1" x14ac:dyDescent="0.2">
      <c r="A42" s="256" t="s">
        <v>638</v>
      </c>
      <c r="B42" s="256" t="str">
        <f t="shared" si="0"/>
        <v>9</v>
      </c>
      <c r="C42" s="256" t="str">
        <f>+MID(VLOOKUP(A42,'Evaluación de riesgos'!$B$13:$C$160,2,0),4,LEN(VLOOKUP(A42,'Evaluación de riesgos'!$B$13:$C$160,2,0))-4)</f>
        <v xml:space="preserve"> La entidad analiza el impacto sobre el control interno por cambios en los diferentes niveles organizacionales</v>
      </c>
      <c r="D42" s="256" t="s">
        <v>568</v>
      </c>
      <c r="E42" s="256" t="str">
        <f>+VLOOKUP(A42,'Evaluación de riesgos'!$B$13:$K$160,3,0)</f>
        <v>Dimension de Direccionamiento Estrategico y Planeacion
Politica de Planeacion Institucional
Dimension de Control Interno
Linea Estrategica</v>
      </c>
      <c r="F42" s="256" t="str">
        <f>+VLOOKUP(A42,'Evaluación de riesgos'!$B$13:$K$160,10,0)</f>
        <v>Mantenimiento del control</v>
      </c>
      <c r="G42" s="264">
        <f>+VLOOKUP(A42,'Evaluación de riesgos'!$B$13:$O$160,13,0)</f>
        <v>143.36539999999999</v>
      </c>
      <c r="H42" s="265">
        <f t="shared" si="1"/>
        <v>41</v>
      </c>
      <c r="I42" s="256" t="str">
        <f t="shared" si="2"/>
        <v>Cuando en el análisis de los requerimientos en los diferenes componentes del MECI se cuente con aspectos evaluados en nivel 1 (presente) y 1 (funcionando); 2 (presente) y 1 (funcionando).</v>
      </c>
      <c r="J42" s="256" t="s">
        <v>634</v>
      </c>
      <c r="K42" s="256">
        <f>+IF(ISBLANK(VLOOKUP(A42,'Evaluación de riesgos'!$B$16:$F$160,5,0)),"",VLOOKUP(A42,'Evaluación de riesgos'!$B$16:$F$160,5,0))</f>
        <v>3</v>
      </c>
      <c r="L42" s="256">
        <f>+IF(ISBLANK(VLOOKUP(A42,'Evaluación de riesgos'!$B$16:$J$160,9,9)),"",VLOOKUP(A42,'Evaluación de riesgos'!$B$16:$J$160,9,9))</f>
        <v>3</v>
      </c>
      <c r="M42" s="256">
        <f t="shared" si="3"/>
        <v>1</v>
      </c>
      <c r="N42" s="256">
        <f t="shared" si="4"/>
        <v>1</v>
      </c>
      <c r="O42" s="256"/>
      <c r="P42" s="256"/>
    </row>
    <row r="43" spans="1:16" ht="12.75" customHeight="1" x14ac:dyDescent="0.2">
      <c r="A43" s="256" t="s">
        <v>639</v>
      </c>
      <c r="B43" s="256" t="str">
        <f t="shared" ref="B43:B82" si="5">+LEFT(A43,2)</f>
        <v>10</v>
      </c>
      <c r="C43" s="256"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256" t="s">
        <v>570</v>
      </c>
      <c r="E43" s="256" t="str">
        <f>+VLOOKUP(A43,'Actividades de control'!$B$18:$K$122,3,0)</f>
        <v>Dimension de Control Interno
Lineas de Defensa</v>
      </c>
      <c r="F43" s="256" t="str">
        <f>+VLOOKUP(A43,'Actividades de control'!$B$18:$K$122,10,0)</f>
        <v>Mantenimiento del control</v>
      </c>
      <c r="G43" s="256">
        <f>+VLOOKUP(A43,'Actividades de control'!$B$13:$N$176,13,0)</f>
        <v>223.45689999999999</v>
      </c>
      <c r="H43" s="265">
        <f t="shared" si="1"/>
        <v>43</v>
      </c>
      <c r="I43" s="256" t="str">
        <f t="shared" si="2"/>
        <v>Cuando en el análisis de los requerimientos en los diferenes componentes del MECI se cuente con aspectos evaluados en nivel 1 (presente) y 1 (funcionando); 2 (presente) y 1 (funcionando).</v>
      </c>
      <c r="J43" s="256" t="s">
        <v>640</v>
      </c>
      <c r="K43" s="256">
        <f>+IF(ISBLANK(VLOOKUP(A43,'Actividades de control'!$B$21:$F$122,5,0)),"",VLOOKUP(A43,'Actividades de control'!$B$21:$F$122,5,0))</f>
        <v>3</v>
      </c>
      <c r="L43" s="256">
        <f>+IF(ISBLANK(VLOOKUP(A43,'Actividades de control'!$B$21:$J$122,9,0)),"",VLOOKUP(A43,'Actividades de control'!$B$21:$J$122,9,0))</f>
        <v>3</v>
      </c>
      <c r="M43" s="256">
        <f t="shared" si="3"/>
        <v>1</v>
      </c>
      <c r="N43" s="256">
        <f t="shared" si="4"/>
        <v>0.95833333333333337</v>
      </c>
      <c r="O43" s="256"/>
      <c r="P43" s="256"/>
    </row>
    <row r="44" spans="1:16" ht="12.75" customHeight="1" x14ac:dyDescent="0.2">
      <c r="A44" s="256" t="s">
        <v>641</v>
      </c>
      <c r="B44" s="256" t="str">
        <f t="shared" si="5"/>
        <v>10</v>
      </c>
      <c r="C44" s="256"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256" t="s">
        <v>570</v>
      </c>
      <c r="E44" s="256" t="str">
        <f>+VLOOKUP(A44,'Actividades de control'!$B$18:$K$122,3,0)</f>
        <v>Dimension de Control Interno
Lineas de Defensa</v>
      </c>
      <c r="F44" s="256" t="str">
        <f>+VLOOKUP(A44,'Actividades de control'!$B$18:$K$122,10,0)</f>
        <v>Mantenimiento del control</v>
      </c>
      <c r="G44" s="256">
        <f>+VLOOKUP(A44,'Actividades de control'!$B$13:$N$176,13,0)</f>
        <v>223.5478</v>
      </c>
      <c r="H44" s="265">
        <f t="shared" si="1"/>
        <v>44</v>
      </c>
      <c r="I44" s="256" t="str">
        <f t="shared" si="2"/>
        <v>Cuando en el análisis de los requerimientos en los diferenes componentes del MECI se cuente con aspectos evaluados en nivel 1 (presente) y 1 (funcionando); 2 (presente) y 1 (funcionando).</v>
      </c>
      <c r="J44" s="256" t="s">
        <v>640</v>
      </c>
      <c r="K44" s="256">
        <f>+IF(ISBLANK(VLOOKUP(A44,'Actividades de control'!$B$21:$F$122,5,0)),"",VLOOKUP(A44,'Actividades de control'!$B$21:$F$122,5,0))</f>
        <v>3</v>
      </c>
      <c r="L44" s="256">
        <f>+IF(ISBLANK(VLOOKUP(A44,'Actividades de control'!$B$21:$J$122,9,0)),"",VLOOKUP(A44,'Actividades de control'!$B$21:$J$122,9,0))</f>
        <v>3</v>
      </c>
      <c r="M44" s="256">
        <f t="shared" si="3"/>
        <v>1</v>
      </c>
      <c r="N44" s="256">
        <f t="shared" si="4"/>
        <v>0.95833333333333337</v>
      </c>
      <c r="O44" s="256"/>
      <c r="P44" s="256"/>
    </row>
    <row r="45" spans="1:16" ht="12.75" customHeight="1" x14ac:dyDescent="0.2">
      <c r="A45" s="256" t="s">
        <v>642</v>
      </c>
      <c r="B45" s="256" t="str">
        <f t="shared" si="5"/>
        <v>10</v>
      </c>
      <c r="C45" s="256"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256" t="s">
        <v>570</v>
      </c>
      <c r="E45" s="256" t="str">
        <f>+VLOOKUP(A45,'Actividades de control'!$B$18:$K$122,3,0)</f>
        <v xml:space="preserve">
Dimension de Gestion con Valores para Resultados
Dimension de Control Interno
Lineas de Defensa</v>
      </c>
      <c r="F45" s="256" t="str">
        <f>+VLOOKUP(A45,'Actividades de control'!$B$18:$K$122,10,0)</f>
        <v>Mantenimiento del control</v>
      </c>
      <c r="G45" s="256">
        <f>+VLOOKUP(A45,'Actividades de control'!$B$13:$N$176,13,0)</f>
        <v>223.64580000000001</v>
      </c>
      <c r="H45" s="265">
        <f t="shared" si="1"/>
        <v>45</v>
      </c>
      <c r="I45" s="256" t="str">
        <f t="shared" si="2"/>
        <v>Cuando en el análisis de los requerimientos en los diferenes componentes del MECI se cuente con aspectos evaluados en nivel 1 (presente) y 1 (funcionando); 2 (presente) y 1 (funcionando).</v>
      </c>
      <c r="J45" s="256" t="s">
        <v>640</v>
      </c>
      <c r="K45" s="256">
        <f>+IF(ISBLANK(VLOOKUP(A45,'Actividades de control'!$B$21:$F$122,5,0)),"",VLOOKUP(A45,'Actividades de control'!$B$21:$F$122,5,0))</f>
        <v>3</v>
      </c>
      <c r="L45" s="256">
        <f>+IF(ISBLANK(VLOOKUP(A45,'Actividades de control'!$B$21:$J$122,9,0)),"",VLOOKUP(A45,'Actividades de control'!$B$21:$J$122,9,0))</f>
        <v>3</v>
      </c>
      <c r="M45" s="256">
        <f t="shared" si="3"/>
        <v>1</v>
      </c>
      <c r="N45" s="256">
        <f t="shared" si="4"/>
        <v>0.95833333333333337</v>
      </c>
      <c r="O45" s="256"/>
      <c r="P45" s="256"/>
    </row>
    <row r="46" spans="1:16" ht="12.75" customHeight="1" x14ac:dyDescent="0.2">
      <c r="A46" s="256" t="s">
        <v>643</v>
      </c>
      <c r="B46" s="256" t="str">
        <f t="shared" si="5"/>
        <v>11</v>
      </c>
      <c r="C46" s="256"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256" t="s">
        <v>570</v>
      </c>
      <c r="E46" s="256" t="str">
        <f>+VLOOKUP(A46,'Actividades de control'!$B$18:$K$122,3,0)</f>
        <v xml:space="preserve">Dimension de Gestion con Valores para el Resultado
Politica de Gobierno Digital 
Politica de Seguridad Digital
</v>
      </c>
      <c r="F46" s="256" t="str">
        <f>+VLOOKUP(A46,'Actividades de control'!$B$18:$K$122,10,0)</f>
        <v>Mantenimiento del control</v>
      </c>
      <c r="G46" s="256">
        <f>+VLOOKUP(A46,'Actividades de control'!$B$13:$N$176,13,0)</f>
        <v>223.78960000000001</v>
      </c>
      <c r="H46" s="265">
        <f t="shared" si="1"/>
        <v>46</v>
      </c>
      <c r="I46" s="256" t="str">
        <f t="shared" si="2"/>
        <v>Cuando en el análisis de los requerimientos en los diferenes componentes del MECI se cuente con aspectos evaluados en nivel 1 (presente) y 1 (funcionando); 2 (presente) y 1 (funcionando).</v>
      </c>
      <c r="J46" s="256" t="s">
        <v>644</v>
      </c>
      <c r="K46" s="256">
        <f>+IF(ISBLANK(VLOOKUP(A46,'Actividades de control'!$B$21:$F$122,5,0)),"",VLOOKUP(A46,'Actividades de control'!$B$21:$F$122,5,0))</f>
        <v>3</v>
      </c>
      <c r="L46" s="256">
        <f>+IF(ISBLANK(VLOOKUP(A46,'Actividades de control'!$B$21:$J$122,9,0)),"",VLOOKUP(A46,'Actividades de control'!$B$21:$J$122,9,0))</f>
        <v>3</v>
      </c>
      <c r="M46" s="256">
        <f t="shared" si="3"/>
        <v>1</v>
      </c>
      <c r="N46" s="256">
        <f t="shared" si="4"/>
        <v>0.95833333333333337</v>
      </c>
      <c r="O46" s="256"/>
      <c r="P46" s="256"/>
    </row>
    <row r="47" spans="1:16" ht="12.75" customHeight="1" x14ac:dyDescent="0.2">
      <c r="A47" s="256" t="s">
        <v>645</v>
      </c>
      <c r="B47" s="256" t="str">
        <f t="shared" si="5"/>
        <v>11</v>
      </c>
      <c r="C47" s="256"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256" t="s">
        <v>570</v>
      </c>
      <c r="E47" s="256" t="str">
        <f>+VLOOKUP(A47,'Actividades de control'!$B$18:$K$122,3,0)</f>
        <v xml:space="preserve">Dimension de Gestion con Valores para el Resultado
Politica de Gobierno Digital 
Politica de Seguridad Digital
</v>
      </c>
      <c r="F47" s="256" t="str">
        <f>+VLOOKUP(A47,'Actividades de control'!$B$18:$K$122,10,0)</f>
        <v>Mantenimiento del control</v>
      </c>
      <c r="G47" s="256">
        <f>+VLOOKUP(A47,'Actividades de control'!$B$13:$N$176,13,0)</f>
        <v>223.84559999999999</v>
      </c>
      <c r="H47" s="265">
        <f t="shared" si="1"/>
        <v>47</v>
      </c>
      <c r="I47" s="256" t="str">
        <f t="shared" si="2"/>
        <v>Cuando en el análisis de los requerimientos en los diferenes componentes del MECI se cuente con aspectos evaluados en nivel 1 (presente) y 1 (funcionando); 2 (presente) y 1 (funcionando).</v>
      </c>
      <c r="J47" s="256" t="s">
        <v>644</v>
      </c>
      <c r="K47" s="256">
        <f>+IF(ISBLANK(VLOOKUP(A47,'Actividades de control'!$B$21:$F$122,5,0)),"",VLOOKUP(A47,'Actividades de control'!$B$21:$F$122,5,0))</f>
        <v>3</v>
      </c>
      <c r="L47" s="256">
        <f>+IF(ISBLANK(VLOOKUP(A47,'Actividades de control'!$B$21:$J$122,9,0)),"",VLOOKUP(A47,'Actividades de control'!$B$21:$J$122,9,0))</f>
        <v>3</v>
      </c>
      <c r="M47" s="256">
        <f t="shared" si="3"/>
        <v>1</v>
      </c>
      <c r="N47" s="256">
        <f t="shared" si="4"/>
        <v>0.95833333333333337</v>
      </c>
      <c r="O47" s="256"/>
      <c r="P47" s="256"/>
    </row>
    <row r="48" spans="1:16" ht="12.75" customHeight="1" x14ac:dyDescent="0.2">
      <c r="A48" s="256" t="s">
        <v>646</v>
      </c>
      <c r="B48" s="256" t="str">
        <f t="shared" si="5"/>
        <v>11</v>
      </c>
      <c r="C48" s="256" t="str">
        <f>+MID(VLOOKUP(A48,'Actividades de control'!$B$13:$C$176,2,0),5,LEN(VLOOKUP(A48,'Actividades de control'!$B$13:$C$176,2,0))-5)</f>
        <v xml:space="preserve"> Se cuenta con matrices de roles y usuarios siguiendo los principios de segregación de funciones.</v>
      </c>
      <c r="D48" s="256" t="s">
        <v>570</v>
      </c>
      <c r="E48" s="256" t="str">
        <f>+VLOOKUP(A48,'Actividades de control'!$B$18:$K$122,3,0)</f>
        <v xml:space="preserve">Dimension de Gestion con Valores para el Resultado
Politica de Fortalecimiento Organizacional y Simplificacion de Procesos.
</v>
      </c>
      <c r="F48" s="256" t="str">
        <f>+VLOOKUP(A48,'Actividades de control'!$B$18:$K$122,10,0)</f>
        <v>Mantenimiento del control</v>
      </c>
      <c r="G48" s="256">
        <f>+VLOOKUP(A48,'Actividades de control'!$B$13:$N$176,13,0)</f>
        <v>223.96539999999999</v>
      </c>
      <c r="H48" s="265">
        <f t="shared" si="1"/>
        <v>48</v>
      </c>
      <c r="I48" s="256" t="str">
        <f t="shared" si="2"/>
        <v>Cuando en el análisis de los requerimientos en los diferenes componentes del MECI se cuente con aspectos evaluados en nivel 1 (presente) y 1 (funcionando); 2 (presente) y 1 (funcionando).</v>
      </c>
      <c r="J48" s="256" t="s">
        <v>644</v>
      </c>
      <c r="K48" s="256">
        <f>+IF(ISBLANK(VLOOKUP(A48,'Actividades de control'!$B$21:$F$122,5,0)),"",VLOOKUP(A48,'Actividades de control'!$B$21:$F$122,5,0))</f>
        <v>3</v>
      </c>
      <c r="L48" s="256">
        <f>+IF(ISBLANK(VLOOKUP(A48,'Actividades de control'!$B$21:$J$122,9,0)),"",VLOOKUP(A48,'Actividades de control'!$B$21:$J$122,9,0))</f>
        <v>3</v>
      </c>
      <c r="M48" s="256">
        <f t="shared" si="3"/>
        <v>1</v>
      </c>
      <c r="N48" s="256">
        <f t="shared" si="4"/>
        <v>0.95833333333333337</v>
      </c>
      <c r="O48" s="256"/>
      <c r="P48" s="256"/>
    </row>
    <row r="49" spans="1:16" ht="12.75" customHeight="1" x14ac:dyDescent="0.2">
      <c r="A49" s="256" t="s">
        <v>647</v>
      </c>
      <c r="B49" s="256" t="str">
        <f t="shared" si="5"/>
        <v>11</v>
      </c>
      <c r="C49" s="256"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256" t="s">
        <v>570</v>
      </c>
      <c r="E49" s="256" t="str">
        <f>+VLOOKUP(A49,'Actividades de control'!$B$18:$K$122,3,0)</f>
        <v>Dimension Control Interno
Tercera Linea de Defensa</v>
      </c>
      <c r="F49" s="256" t="str">
        <f>+VLOOKUP(A49,'Actividades de control'!$B$18:$K$122,10,0)</f>
        <v>Deficiencia de control (diseño o ejecución)</v>
      </c>
      <c r="G49" s="256">
        <f>+VLOOKUP(A49,'Actividades de control'!$B$13:$N$176,13,0)</f>
        <v>184.01230000000001</v>
      </c>
      <c r="H49" s="265">
        <f t="shared" si="1"/>
        <v>42</v>
      </c>
      <c r="I49" s="256" t="str">
        <f t="shared" si="2"/>
        <v>Cuando en el análisis de los requerimientos en los diferenes componentes del MECI se cuente con aspectos evaluados en nivel 2 (presente) y 2 (funcionando); 3 (presente) y 1 (funcionando); 3 (presente) y 2 (funcionando).</v>
      </c>
      <c r="J49" s="256" t="s">
        <v>644</v>
      </c>
      <c r="K49" s="256">
        <f>+IF(ISBLANK(VLOOKUP(A49,'Actividades de control'!$B$21:$F$122,5,0)),"",VLOOKUP(A49,'Actividades de control'!$B$21:$F$122,5,0))</f>
        <v>3</v>
      </c>
      <c r="L49" s="256">
        <f>+IF(ISBLANK(VLOOKUP(A49,'Actividades de control'!$B$21:$J$122,9,0)),"",VLOOKUP(A49,'Actividades de control'!$B$21:$J$122,9,0))</f>
        <v>2</v>
      </c>
      <c r="M49" s="256">
        <f t="shared" si="3"/>
        <v>0.5</v>
      </c>
      <c r="N49" s="256">
        <f t="shared" si="4"/>
        <v>0.95833333333333337</v>
      </c>
      <c r="O49" s="256"/>
      <c r="P49" s="256"/>
    </row>
    <row r="50" spans="1:16" ht="12.75" customHeight="1" x14ac:dyDescent="0.2">
      <c r="A50" s="256" t="s">
        <v>648</v>
      </c>
      <c r="B50" s="256" t="str">
        <f t="shared" si="5"/>
        <v>12</v>
      </c>
      <c r="C50" s="256"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256" t="s">
        <v>570</v>
      </c>
      <c r="E50" s="256" t="str">
        <f>+VLOOKUP(A50,'Actividades de control'!$B$18:$K$122,3,0)</f>
        <v>Dimension de Gestion con Valores para el Resultado
Politica de Fortalecimiento Organizacional y Simplificacion de Procesos.</v>
      </c>
      <c r="F50" s="256" t="str">
        <f>+VLOOKUP(A50,'Actividades de control'!$B$18:$K$122,10,0)</f>
        <v>Mantenimiento del control</v>
      </c>
      <c r="G50" s="256">
        <f>+VLOOKUP(A50,'Actividades de control'!$B$13:$N$176,13,0)</f>
        <v>224.12360000000001</v>
      </c>
      <c r="H50" s="265">
        <f t="shared" si="1"/>
        <v>49</v>
      </c>
      <c r="I50" s="256" t="str">
        <f t="shared" si="2"/>
        <v>Cuando en el análisis de los requerimientos en los diferenes componentes del MECI se cuente con aspectos evaluados en nivel 1 (presente) y 1 (funcionando); 2 (presente) y 1 (funcionando).</v>
      </c>
      <c r="J50" s="256" t="s">
        <v>649</v>
      </c>
      <c r="K50" s="256">
        <f>+IF(ISBLANK(VLOOKUP(A50,'Actividades de control'!$B$21:$F$122,5,0)),"",VLOOKUP(A50,'Actividades de control'!$B$21:$F$122,5,0))</f>
        <v>3</v>
      </c>
      <c r="L50" s="256">
        <f>+IF(ISBLANK(VLOOKUP(A50,'Actividades de control'!$B$21:$J$122,9,0)),"",VLOOKUP(A50,'Actividades de control'!$B$21:$J$122,9,0))</f>
        <v>3</v>
      </c>
      <c r="M50" s="256">
        <f t="shared" si="3"/>
        <v>1</v>
      </c>
      <c r="N50" s="256">
        <f t="shared" si="4"/>
        <v>0.95833333333333337</v>
      </c>
      <c r="O50" s="256"/>
      <c r="P50" s="256"/>
    </row>
    <row r="51" spans="1:16" ht="12.75" customHeight="1" x14ac:dyDescent="0.2">
      <c r="A51" s="256" t="s">
        <v>650</v>
      </c>
      <c r="B51" s="256" t="str">
        <f t="shared" si="5"/>
        <v>12</v>
      </c>
      <c r="C51" s="256" t="str">
        <f>+MID(VLOOKUP(A51,'Actividades de control'!$B$13:$C$176,2,0),6,LEN(VLOOKUP(A51,'Actividades de control'!$B$13:$C$176,2,0))-6)</f>
        <v xml:space="preserve"> El diseño de controles se evalúa frente a la gestión del riesgo</v>
      </c>
      <c r="D51" s="256" t="s">
        <v>570</v>
      </c>
      <c r="E51" s="256" t="str">
        <f>+VLOOKUP(A51,'Actividades de control'!$B$18:$K$122,3,0)</f>
        <v xml:space="preserve">Todas las Dimensiones de MIPG 
</v>
      </c>
      <c r="F51" s="256" t="str">
        <f>+VLOOKUP(A51,'Actividades de control'!$B$18:$K$122,10,0)</f>
        <v>Mantenimiento del control</v>
      </c>
      <c r="G51" s="271">
        <f>+VLOOKUP(A51,'Actividades de control'!$B$13:$N$176,13,0)</f>
        <v>224.23650000000001</v>
      </c>
      <c r="H51" s="265">
        <f t="shared" si="1"/>
        <v>50</v>
      </c>
      <c r="I51" s="256" t="str">
        <f t="shared" si="2"/>
        <v>Cuando en el análisis de los requerimientos en los diferenes componentes del MECI se cuente con aspectos evaluados en nivel 1 (presente) y 1 (funcionando); 2 (presente) y 1 (funcionando).</v>
      </c>
      <c r="J51" s="256" t="s">
        <v>649</v>
      </c>
      <c r="K51" s="256">
        <f>+IF(ISBLANK(VLOOKUP(A51,'Actividades de control'!$B$21:$F$122,5,0)),"",VLOOKUP(A51,'Actividades de control'!$B$21:$F$122,5,0))</f>
        <v>3</v>
      </c>
      <c r="L51" s="256">
        <f>+IF(ISBLANK(VLOOKUP(A51,'Actividades de control'!$B$21:$J$122,9,0)),"",VLOOKUP(A51,'Actividades de control'!$B$21:$J$122,9,0))</f>
        <v>3</v>
      </c>
      <c r="M51" s="256">
        <f t="shared" si="3"/>
        <v>1</v>
      </c>
      <c r="N51" s="256">
        <f t="shared" si="4"/>
        <v>0.95833333333333337</v>
      </c>
      <c r="O51" s="256"/>
      <c r="P51" s="256"/>
    </row>
    <row r="52" spans="1:16" ht="12.75" customHeight="1" x14ac:dyDescent="0.2">
      <c r="A52" s="256" t="s">
        <v>651</v>
      </c>
      <c r="B52" s="256" t="str">
        <f t="shared" si="5"/>
        <v>12</v>
      </c>
      <c r="C52" s="256" t="str">
        <f>+MID(VLOOKUP(A52,'Actividades de control'!$B$13:$C$176,2,0),6,LEN(VLOOKUP(A52,'Actividades de control'!$B$13:$C$176,2,0))-6)</f>
        <v xml:space="preserve"> Monitoreo a los riesgos acorde con la política de administración de riesgo establecida para la entidad.</v>
      </c>
      <c r="D52" s="256" t="s">
        <v>570</v>
      </c>
      <c r="E52" s="256" t="str">
        <f>+VLOOKUP(A52,'Actividades de control'!$B$18:$K$122,3,0)</f>
        <v>Dimension de Direccionamiento Estrategico y Planeacion
Politica de Planeacion Institucional.</v>
      </c>
      <c r="F52" s="256" t="str">
        <f>+VLOOKUP(A52,'Actividades de control'!$B$18:$K$122,10,0)</f>
        <v>Mantenimiento del control</v>
      </c>
      <c r="G52" s="271">
        <f>+VLOOKUP(A52,'Actividades de control'!$B$13:$N$176,13,0)</f>
        <v>224.23656</v>
      </c>
      <c r="H52" s="265">
        <f t="shared" si="1"/>
        <v>51</v>
      </c>
      <c r="I52" s="256" t="str">
        <f t="shared" si="2"/>
        <v>Cuando en el análisis de los requerimientos en los diferenes componentes del MECI se cuente con aspectos evaluados en nivel 1 (presente) y 1 (funcionando); 2 (presente) y 1 (funcionando).</v>
      </c>
      <c r="J52" s="256" t="s">
        <v>649</v>
      </c>
      <c r="K52" s="256">
        <f>+IF(ISBLANK(VLOOKUP(A52,'Actividades de control'!$B$21:$F$122,5,0)),"",VLOOKUP(A52,'Actividades de control'!$B$21:$F$122,5,0))</f>
        <v>3</v>
      </c>
      <c r="L52" s="256">
        <f>+IF(ISBLANK(VLOOKUP(A52,'Actividades de control'!$B$21:$J$122,9,0)),"",VLOOKUP(A52,'Actividades de control'!$B$21:$J$122,9,0))</f>
        <v>3</v>
      </c>
      <c r="M52" s="256">
        <f t="shared" si="3"/>
        <v>1</v>
      </c>
      <c r="N52" s="256">
        <f t="shared" si="4"/>
        <v>0.95833333333333337</v>
      </c>
      <c r="O52" s="256"/>
      <c r="P52" s="256"/>
    </row>
    <row r="53" spans="1:16" ht="12.75" customHeight="1" x14ac:dyDescent="0.2">
      <c r="A53" s="256" t="s">
        <v>652</v>
      </c>
      <c r="B53" s="256" t="str">
        <f t="shared" si="5"/>
        <v>12</v>
      </c>
      <c r="C53" s="256" t="str">
        <f>+MID(VLOOKUP(A53,'Actividades de control'!$B$13:$C$176,2,0),6,LEN(VLOOKUP(A53,'Actividades de control'!$B$13:$C$176,2,0))-6)</f>
        <v>Verificación de que los responsables estén ejecutando los controles tal como han sido diseñados</v>
      </c>
      <c r="D53" s="256" t="s">
        <v>570</v>
      </c>
      <c r="E53" s="256" t="str">
        <f>+VLOOKUP(A53,'Actividades de control'!$B$18:$K$122,3,0)</f>
        <v>Dimension Control Interno
Segunda Linea de Defensa</v>
      </c>
      <c r="F53" s="256" t="str">
        <f>+VLOOKUP(A53,'Actividades de control'!$B$18:$K$122,10,0)</f>
        <v>Mantenimiento del control</v>
      </c>
      <c r="G53" s="271">
        <f>+VLOOKUP(A53,'Actividades de control'!$B$13:$N$176,13,0)</f>
        <v>224.23656800000001</v>
      </c>
      <c r="H53" s="265">
        <f t="shared" si="1"/>
        <v>52</v>
      </c>
      <c r="I53" s="256" t="str">
        <f t="shared" si="2"/>
        <v>Cuando en el análisis de los requerimientos en los diferenes componentes del MECI se cuente con aspectos evaluados en nivel 1 (presente) y 1 (funcionando); 2 (presente) y 1 (funcionando).</v>
      </c>
      <c r="J53" s="256" t="s">
        <v>649</v>
      </c>
      <c r="K53" s="256">
        <f>+IF(ISBLANK(VLOOKUP(A53,'Actividades de control'!$B$21:$F$122,5,0)),"",VLOOKUP(A53,'Actividades de control'!$B$21:$F$122,5,0))</f>
        <v>3</v>
      </c>
      <c r="L53" s="256">
        <f>+IF(ISBLANK(VLOOKUP(A53,'Actividades de control'!$B$21:$J$122,9,0)),"",VLOOKUP(A53,'Actividades de control'!$B$21:$J$122,9,0))</f>
        <v>3</v>
      </c>
      <c r="M53" s="256">
        <f t="shared" si="3"/>
        <v>1</v>
      </c>
      <c r="N53" s="256">
        <f t="shared" si="4"/>
        <v>0.95833333333333337</v>
      </c>
      <c r="O53" s="256"/>
      <c r="P53" s="256"/>
    </row>
    <row r="54" spans="1:16" ht="12.75" customHeight="1" x14ac:dyDescent="0.2">
      <c r="A54" s="256" t="s">
        <v>653</v>
      </c>
      <c r="B54" s="256" t="str">
        <f t="shared" si="5"/>
        <v>12</v>
      </c>
      <c r="C54" s="256"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256" t="s">
        <v>570</v>
      </c>
      <c r="E54" s="256" t="str">
        <f>+VLOOKUP(A54,'Actividades de control'!$B$18:$K$122,3,0)</f>
        <v>Dimension Control Interno
 Lineas de Defensa</v>
      </c>
      <c r="F54" s="256" t="str">
        <f>+VLOOKUP(A54,'Actividades de control'!$B$18:$K$122,10,0)</f>
        <v>Mantenimiento del control</v>
      </c>
      <c r="G54" s="256">
        <f>+VLOOKUP(A54,'Actividades de control'!$B$13:$N$176,13,0)</f>
        <v>224.3569</v>
      </c>
      <c r="H54" s="265">
        <f t="shared" si="1"/>
        <v>53</v>
      </c>
      <c r="I54" s="256" t="str">
        <f t="shared" si="2"/>
        <v>Cuando en el análisis de los requerimientos en los diferenes componentes del MECI se cuente con aspectos evaluados en nivel 1 (presente) y 1 (funcionando); 2 (presente) y 1 (funcionando).</v>
      </c>
      <c r="J54" s="256" t="s">
        <v>649</v>
      </c>
      <c r="K54" s="256">
        <f>+IF(ISBLANK(VLOOKUP(A54,'Actividades de control'!$B$21:$F$122,5,0)),"",VLOOKUP(A54,'Actividades de control'!$B$21:$F$122,5,0))</f>
        <v>3</v>
      </c>
      <c r="L54" s="256">
        <f>+IF(ISBLANK(VLOOKUP(A54,'Actividades de control'!$B$21:$J$122,9,0)),"",VLOOKUP(A54,'Actividades de control'!$B$21:$J$122,9,0))</f>
        <v>3</v>
      </c>
      <c r="M54" s="256">
        <f t="shared" si="3"/>
        <v>1</v>
      </c>
      <c r="N54" s="256">
        <f t="shared" si="4"/>
        <v>0.95833333333333337</v>
      </c>
      <c r="O54" s="256"/>
      <c r="P54" s="256"/>
    </row>
    <row r="55" spans="1:16" ht="12.75" customHeight="1" x14ac:dyDescent="0.2">
      <c r="A55" s="256" t="s">
        <v>654</v>
      </c>
      <c r="B55" s="256" t="str">
        <f t="shared" si="5"/>
        <v>13</v>
      </c>
      <c r="C55" s="256" t="str">
        <f>+MID(VLOOKUP(A55,'Info y Comunicación'!$B$13:$C$160,2,0),6,LEN(VLOOKUP(A55,'Info y Comunicación'!$B$13:$C$160,2,0))-6)</f>
        <v>La entidad ha diseñado sistemas de información para capturar y procesar datos y transformarlos en información para alcanzar los requerimientos de información definidos</v>
      </c>
      <c r="D55" s="256" t="s">
        <v>655</v>
      </c>
      <c r="E55" s="256" t="str">
        <f>+VLOOKUP(A55,'Info y Comunicación'!$B$15:$K$138,3,0)</f>
        <v xml:space="preserve">Dimension de Informacion y comunicación 
</v>
      </c>
      <c r="F55" s="256" t="str">
        <f>+VLOOKUP(A55,'Info y Comunicación'!$B$15:$K$138,10,0)</f>
        <v>Mantenimiento del control</v>
      </c>
      <c r="G55" s="256">
        <f>+VLOOKUP(A55,'Info y Comunicación'!$B$13:$N$160,13,0)</f>
        <v>304.45690000000002</v>
      </c>
      <c r="H55" s="265">
        <f t="shared" si="1"/>
        <v>59</v>
      </c>
      <c r="I55" s="256" t="str">
        <f t="shared" si="2"/>
        <v>Cuando en el análisis de los requerimientos en los diferenes componentes del MECI se cuente con aspectos evaluados en nivel 1 (presente) y 1 (funcionando); 2 (presente) y 1 (funcionando).</v>
      </c>
      <c r="J55" s="256" t="s">
        <v>656</v>
      </c>
      <c r="K55" s="256">
        <f>+IF(ISBLANK(VLOOKUP(A55,'Info y Comunicación'!$B$19:$F$138,5,0)),"",VLOOKUP(A55,'Info y Comunicación'!$B$19:$F$138,5,0))</f>
        <v>3</v>
      </c>
      <c r="L55" s="256">
        <f>+IF(ISBLANK(VLOOKUP(A55,'Info y Comunicación'!$B$19:$J$138,9,0)),"",VLOOKUP(A55,'Info y Comunicación'!$B$19:$J$138,9,0))</f>
        <v>3</v>
      </c>
      <c r="M55" s="256">
        <f t="shared" si="3"/>
        <v>1</v>
      </c>
      <c r="N55" s="256">
        <f t="shared" si="4"/>
        <v>0.8214285714285714</v>
      </c>
      <c r="O55" s="256"/>
      <c r="P55" s="256"/>
    </row>
    <row r="56" spans="1:16" ht="12.75" customHeight="1" x14ac:dyDescent="0.2">
      <c r="A56" s="256" t="s">
        <v>657</v>
      </c>
      <c r="B56" s="256" t="str">
        <f t="shared" si="5"/>
        <v>13</v>
      </c>
      <c r="C56" s="256" t="str">
        <f>+MID(VLOOKUP(A56,'Info y Comunicación'!$B$13:$C$160,2,0),6,LEN(VLOOKUP(A56,'Info y Comunicación'!$B$13:$C$160,2,0))-6)</f>
        <v xml:space="preserve"> La entidad cuenta con el inventario de información relevante (interno/externa) y cuenta con un mecanismo que permita su actualización</v>
      </c>
      <c r="D56" s="256" t="s">
        <v>655</v>
      </c>
      <c r="E56" s="256" t="str">
        <f>+VLOOKUP(A56,'Info y Comunicación'!$B$15:$K$138,3,0)</f>
        <v>Dimension de Informacion y comunicación 
Politica de Transparencia y Acceso a la Informaciòn Publica</v>
      </c>
      <c r="F56" s="256" t="str">
        <f>+VLOOKUP(A56,'Info y Comunicación'!$B$15:$K$138,10,0)</f>
        <v>Deficiencia de control (diseño o ejecución)</v>
      </c>
      <c r="G56" s="256">
        <f>+VLOOKUP(A56,'Info y Comunicación'!$B$13:$N$160,13,0)</f>
        <v>264.56319999999999</v>
      </c>
      <c r="H56" s="265">
        <f t="shared" si="1"/>
        <v>54</v>
      </c>
      <c r="I56" s="256" t="str">
        <f t="shared" si="2"/>
        <v>Cuando en el análisis de los requerimientos en los diferenes componentes del MECI se cuente con aspectos evaluados en nivel 2 (presente) y 2 (funcionando); 3 (presente) y 1 (funcionando); 3 (presente) y 2 (funcionando).</v>
      </c>
      <c r="J56" s="256" t="s">
        <v>656</v>
      </c>
      <c r="K56" s="256">
        <f>+IF(ISBLANK(VLOOKUP(A56,'Info y Comunicación'!$B$19:$F$138,5,0)),"",VLOOKUP(A56,'Info y Comunicación'!$B$19:$F$138,5,0))</f>
        <v>3</v>
      </c>
      <c r="L56" s="256">
        <f>+IF(ISBLANK(VLOOKUP(A56,'Info y Comunicación'!$B$19:$J$138,9,0)),"",VLOOKUP(A56,'Info y Comunicación'!$B$19:$J$138,9,0))</f>
        <v>2</v>
      </c>
      <c r="M56" s="256">
        <f t="shared" si="3"/>
        <v>0.5</v>
      </c>
      <c r="N56" s="256">
        <f t="shared" si="4"/>
        <v>0.8214285714285714</v>
      </c>
      <c r="O56" s="256"/>
      <c r="P56" s="256"/>
    </row>
    <row r="57" spans="1:16" ht="12.75" customHeight="1" x14ac:dyDescent="0.2">
      <c r="A57" s="256" t="s">
        <v>658</v>
      </c>
      <c r="B57" s="256" t="str">
        <f t="shared" si="5"/>
        <v>13</v>
      </c>
      <c r="C57" s="256"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256" t="s">
        <v>655</v>
      </c>
      <c r="E57" s="256" t="str">
        <f>+VLOOKUP(A57,'Info y Comunicación'!$B$15:$K$138,3,0)</f>
        <v>Dimension de Informacion y comunicación 
Politica de Transparencia y Acceso a la Informaciòn Publica</v>
      </c>
      <c r="F57" s="256" t="str">
        <f>+VLOOKUP(A57,'Info y Comunicación'!$B$15:$K$138,10,0)</f>
        <v>Mantenimiento del control</v>
      </c>
      <c r="G57" s="256">
        <f>+VLOOKUP(A57,'Info y Comunicación'!$B$13:$N$160,13,0)</f>
        <v>304.63209999999998</v>
      </c>
      <c r="H57" s="265">
        <f t="shared" si="1"/>
        <v>60</v>
      </c>
      <c r="I57" s="256" t="str">
        <f t="shared" si="2"/>
        <v>Cuando en el análisis de los requerimientos en los diferenes componentes del MECI se cuente con aspectos evaluados en nivel 1 (presente) y 1 (funcionando); 2 (presente) y 1 (funcionando).</v>
      </c>
      <c r="J57" s="256" t="s">
        <v>656</v>
      </c>
      <c r="K57" s="256">
        <f>+IF(ISBLANK(VLOOKUP(A57,'Info y Comunicación'!$B$19:$F$138,5,0)),"",VLOOKUP(A57,'Info y Comunicación'!$B$19:$F$138,5,0))</f>
        <v>3</v>
      </c>
      <c r="L57" s="256">
        <f>+IF(ISBLANK(VLOOKUP(A57,'Info y Comunicación'!$B$19:$J$138,9,0)),"",VLOOKUP(A57,'Info y Comunicación'!$B$19:$J$138,9,0))</f>
        <v>3</v>
      </c>
      <c r="M57" s="256">
        <f t="shared" si="3"/>
        <v>1</v>
      </c>
      <c r="N57" s="256">
        <f t="shared" si="4"/>
        <v>0.8214285714285714</v>
      </c>
      <c r="O57" s="256"/>
      <c r="P57" s="256"/>
    </row>
    <row r="58" spans="1:16" ht="12.75" customHeight="1" x14ac:dyDescent="0.2">
      <c r="A58" s="256" t="s">
        <v>659</v>
      </c>
      <c r="B58" s="256" t="str">
        <f t="shared" si="5"/>
        <v>13</v>
      </c>
      <c r="C58" s="256"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256" t="s">
        <v>655</v>
      </c>
      <c r="E58" s="256" t="str">
        <f>+VLOOKUP(A58,'Info y Comunicación'!$B$15:$K$138,3,0)</f>
        <v>Dimension de Informacion y comunicación 
Politica de Transparencia y Acceso a la Informaciòn Publica</v>
      </c>
      <c r="F58" s="256" t="str">
        <f>+VLOOKUP(A58,'Info y Comunicación'!$B$15:$K$138,10,0)</f>
        <v>Deficiencia de control (diseño o ejecución)</v>
      </c>
      <c r="G58" s="256">
        <f>+VLOOKUP(A58,'Info y Comunicación'!$B$13:$N$160,13,0)</f>
        <v>264.78960000000001</v>
      </c>
      <c r="H58" s="265">
        <f t="shared" si="1"/>
        <v>55</v>
      </c>
      <c r="I58" s="256" t="str">
        <f t="shared" si="2"/>
        <v>Cuando en el análisis de los requerimientos en los diferenes componentes del MECI se cuente con aspectos evaluados en nivel 2 (presente) y 2 (funcionando); 3 (presente) y 1 (funcionando); 3 (presente) y 2 (funcionando).</v>
      </c>
      <c r="J58" s="256" t="s">
        <v>656</v>
      </c>
      <c r="K58" s="256">
        <f>+IF(ISBLANK(VLOOKUP(A58,'Info y Comunicación'!$B$19:$F$138,5,0)),"",VLOOKUP(A58,'Info y Comunicación'!$B$19:$F$138,5,0))</f>
        <v>3</v>
      </c>
      <c r="L58" s="256">
        <f>+IF(ISBLANK(VLOOKUP(A58,'Info y Comunicación'!$B$19:$J$138,9,0)),"",VLOOKUP(A58,'Info y Comunicación'!$B$19:$J$138,9,0))</f>
        <v>2</v>
      </c>
      <c r="M58" s="256">
        <f t="shared" si="3"/>
        <v>0.5</v>
      </c>
      <c r="N58" s="256">
        <f t="shared" si="4"/>
        <v>0.8214285714285714</v>
      </c>
      <c r="O58" s="256"/>
      <c r="P58" s="256"/>
    </row>
    <row r="59" spans="1:16" ht="12.75" customHeight="1" x14ac:dyDescent="0.2">
      <c r="A59" s="256" t="s">
        <v>660</v>
      </c>
      <c r="B59" s="256" t="str">
        <f t="shared" si="5"/>
        <v>14</v>
      </c>
      <c r="C59" s="256"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256" t="s">
        <v>655</v>
      </c>
      <c r="E59" s="256" t="str">
        <f>+VLOOKUP(A59,'Info y Comunicación'!$B$15:$K$138,3,0)</f>
        <v xml:space="preserve">Dimension de Informacion y comunicación
</v>
      </c>
      <c r="F59" s="256" t="str">
        <f>+VLOOKUP(A59,'Info y Comunicación'!$B$15:$K$138,10,0)</f>
        <v>Mantenimiento del control</v>
      </c>
      <c r="G59" s="256">
        <f>+VLOOKUP(A59,'Info y Comunicación'!$B$13:$N$160,13,0)</f>
        <v>304.8965</v>
      </c>
      <c r="H59" s="265">
        <f t="shared" si="1"/>
        <v>61</v>
      </c>
      <c r="I59" s="256" t="str">
        <f t="shared" si="2"/>
        <v>Cuando en el análisis de los requerimientos en los diferenes componentes del MECI se cuente con aspectos evaluados en nivel 1 (presente) y 1 (funcionando); 2 (presente) y 1 (funcionando).</v>
      </c>
      <c r="J59" s="256" t="s">
        <v>661</v>
      </c>
      <c r="K59" s="256">
        <f>+IF(ISBLANK(VLOOKUP(A59,'Info y Comunicación'!$B$19:$F$138,5,0)),"",VLOOKUP(A59,'Info y Comunicación'!$B$19:$F$138,5,0))</f>
        <v>3</v>
      </c>
      <c r="L59" s="256">
        <f>+IF(ISBLANK(VLOOKUP(A59,'Info y Comunicación'!$B$19:$J$138,9,0)),"",VLOOKUP(A59,'Info y Comunicación'!$B$19:$J$138,9,0))</f>
        <v>3</v>
      </c>
      <c r="M59" s="256">
        <f t="shared" si="3"/>
        <v>1</v>
      </c>
      <c r="N59" s="256">
        <f t="shared" si="4"/>
        <v>0.8214285714285714</v>
      </c>
      <c r="O59" s="256"/>
      <c r="P59" s="256"/>
    </row>
    <row r="60" spans="1:16" ht="12.75" customHeight="1" x14ac:dyDescent="0.2">
      <c r="A60" s="256" t="s">
        <v>662</v>
      </c>
      <c r="B60" s="256" t="str">
        <f t="shared" si="5"/>
        <v>14</v>
      </c>
      <c r="C60" s="256" t="str">
        <f>+MID(VLOOKUP(A60,'Info y Comunicación'!$B$13:$C$160,2,0),6,LEN(VLOOKUP(A60,'Info y Comunicación'!$B$13:$C$160,2,0))-6)</f>
        <v>La entidad cuenta con políticas de operación relacionadas con la administración de la información (niveles de autoridad y responsabilidad</v>
      </c>
      <c r="D60" s="256" t="s">
        <v>655</v>
      </c>
      <c r="E60" s="256" t="str">
        <f>+VLOOKUP(A60,'Info y Comunicación'!$B$15:$K$138,3,0)</f>
        <v xml:space="preserve">Dimension de Informacion y comunicación
</v>
      </c>
      <c r="F60" s="256" t="str">
        <f>+VLOOKUP(A60,'Info y Comunicación'!$B$15:$K$138,10,0)</f>
        <v>Deficiencia de control (diseño o ejecución)</v>
      </c>
      <c r="G60" s="256">
        <f>+VLOOKUP(A60,'Info y Comunicación'!$B$13:$N$160,13,0)</f>
        <v>264.98540000000003</v>
      </c>
      <c r="H60" s="265">
        <f t="shared" si="1"/>
        <v>56</v>
      </c>
      <c r="I60" s="256" t="str">
        <f t="shared" si="2"/>
        <v>Cuando en el análisis de los requerimientos en los diferenes componentes del MECI se cuente con aspectos evaluados en nivel 2 (presente) y 2 (funcionando); 3 (presente) y 1 (funcionando); 3 (presente) y 2 (funcionando).</v>
      </c>
      <c r="J60" s="256" t="s">
        <v>661</v>
      </c>
      <c r="K60" s="256">
        <f>+IF(ISBLANK(VLOOKUP(A60,'Info y Comunicación'!$B$19:$F$138,5,0)),"",VLOOKUP(A60,'Info y Comunicación'!$B$19:$F$138,5,0))</f>
        <v>3</v>
      </c>
      <c r="L60" s="256">
        <f>+IF(ISBLANK(VLOOKUP(A60,'Info y Comunicación'!$B$19:$J$138,9,0)),"",VLOOKUP(A60,'Info y Comunicación'!$B$19:$J$138,9,0))</f>
        <v>2</v>
      </c>
      <c r="M60" s="256">
        <f t="shared" si="3"/>
        <v>0.5</v>
      </c>
      <c r="N60" s="256">
        <f t="shared" si="4"/>
        <v>0.8214285714285714</v>
      </c>
      <c r="O60" s="256"/>
      <c r="P60" s="256"/>
    </row>
    <row r="61" spans="1:16" ht="12.75" customHeight="1" x14ac:dyDescent="0.2">
      <c r="A61" s="256" t="s">
        <v>663</v>
      </c>
      <c r="B61" s="256" t="str">
        <f t="shared" si="5"/>
        <v>14</v>
      </c>
      <c r="C61" s="256"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256" t="s">
        <v>655</v>
      </c>
      <c r="E61" s="256" t="str">
        <f>+VLOOKUP(A61,'Info y Comunicación'!$B$15:$K$138,3,0)</f>
        <v xml:space="preserve">Dimension de Informacion y comunicación
</v>
      </c>
      <c r="F61" s="256" t="str">
        <f>+VLOOKUP(A61,'Info y Comunicación'!$B$15:$K$138,10,0)</f>
        <v>Mantenimiento del control</v>
      </c>
      <c r="G61" s="256">
        <f>+VLOOKUP(A61,'Info y Comunicación'!$B$13:$N$160,13,0)</f>
        <v>305.01229999999998</v>
      </c>
      <c r="H61" s="265">
        <f t="shared" si="1"/>
        <v>62</v>
      </c>
      <c r="I61" s="256" t="str">
        <f t="shared" si="2"/>
        <v>Cuando en el análisis de los requerimientos en los diferenes componentes del MECI se cuente con aspectos evaluados en nivel 1 (presente) y 1 (funcionando); 2 (presente) y 1 (funcionando).</v>
      </c>
      <c r="J61" s="256" t="s">
        <v>661</v>
      </c>
      <c r="K61" s="256">
        <f>+IF(ISBLANK(VLOOKUP(A61,'Info y Comunicación'!$B$19:$F$138,5,0)),"",VLOOKUP(A61,'Info y Comunicación'!$B$19:$F$138,5,0))</f>
        <v>3</v>
      </c>
      <c r="L61" s="256">
        <f>+IF(ISBLANK(VLOOKUP(A61,'Info y Comunicación'!$B$19:$J$138,9,0)),"",VLOOKUP(A61,'Info y Comunicación'!$B$19:$J$138,9,0))</f>
        <v>3</v>
      </c>
      <c r="M61" s="256">
        <f t="shared" si="3"/>
        <v>1</v>
      </c>
      <c r="N61" s="256">
        <f t="shared" si="4"/>
        <v>0.8214285714285714</v>
      </c>
      <c r="O61" s="256"/>
      <c r="P61" s="256"/>
    </row>
    <row r="62" spans="1:16" ht="12.75" customHeight="1" x14ac:dyDescent="0.2">
      <c r="A62" s="256" t="s">
        <v>664</v>
      </c>
      <c r="B62" s="256" t="str">
        <f t="shared" si="5"/>
        <v>14</v>
      </c>
      <c r="C62" s="256" t="str">
        <f>+MID(VLOOKUP(A62,'Info y Comunicación'!$B$13:$C$160,2,0),6,LEN(VLOOKUP(A62,'Info y Comunicación'!$B$13:$C$160,2,0))-6)</f>
        <v>La entidad establece e implementa políticas y procedimientos para facilitar una comunicación interna efectiva</v>
      </c>
      <c r="D62" s="256" t="s">
        <v>655</v>
      </c>
      <c r="E62" s="256" t="str">
        <f>+VLOOKUP(A62,'Info y Comunicación'!$B$15:$K$138,3,0)</f>
        <v xml:space="preserve">Dimension de Informacion y comunicación
</v>
      </c>
      <c r="F62" s="256" t="str">
        <f>+VLOOKUP(A62,'Info y Comunicación'!$B$15:$K$138,10,0)</f>
        <v>Mantenimiento del control</v>
      </c>
      <c r="G62" s="256">
        <f>+VLOOKUP(A62,'Info y Comunicación'!$B$13:$N$160,13,0)</f>
        <v>305.12360000000001</v>
      </c>
      <c r="H62" s="265">
        <f t="shared" si="1"/>
        <v>63</v>
      </c>
      <c r="I62" s="256" t="str">
        <f t="shared" si="2"/>
        <v>Cuando en el análisis de los requerimientos en los diferenes componentes del MECI se cuente con aspectos evaluados en nivel 1 (presente) y 1 (funcionando); 2 (presente) y 1 (funcionando).</v>
      </c>
      <c r="J62" s="256" t="s">
        <v>661</v>
      </c>
      <c r="K62" s="256">
        <f>+IF(ISBLANK(VLOOKUP(A62,'Info y Comunicación'!$B$19:$F$138,5,0)),"",VLOOKUP(A62,'Info y Comunicación'!$B$19:$F$138,5,0))</f>
        <v>3</v>
      </c>
      <c r="L62" s="256">
        <f>+IF(ISBLANK(VLOOKUP(A62,'Info y Comunicación'!$B$19:$J$138,9,0)),"",VLOOKUP(A62,'Info y Comunicación'!$B$19:$J$138,9,0))</f>
        <v>3</v>
      </c>
      <c r="M62" s="256">
        <f t="shared" si="3"/>
        <v>1</v>
      </c>
      <c r="N62" s="256">
        <f t="shared" si="4"/>
        <v>0.8214285714285714</v>
      </c>
      <c r="O62" s="256"/>
      <c r="P62" s="256"/>
    </row>
    <row r="63" spans="1:16" ht="12.75" customHeight="1" x14ac:dyDescent="0.2">
      <c r="A63" s="256" t="s">
        <v>665</v>
      </c>
      <c r="B63" s="256" t="str">
        <f t="shared" si="5"/>
        <v>15</v>
      </c>
      <c r="C63" s="256"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256" t="s">
        <v>655</v>
      </c>
      <c r="E63" s="256" t="str">
        <f>+VLOOKUP(A63,'Info y Comunicación'!$B$15:$K$138,3,0)</f>
        <v xml:space="preserve">
Dimension de Informacion y Comunicación
Dimension de Control Interno
Primera Linea de Defensa</v>
      </c>
      <c r="F63" s="256" t="str">
        <f>+VLOOKUP(A63,'Info y Comunicación'!$B$15:$K$138,10,0)</f>
        <v>Mantenimiento del control</v>
      </c>
      <c r="G63" s="256">
        <f>+VLOOKUP(A63,'Info y Comunicación'!$B$13:$N$160,13,0)</f>
        <v>305.23689999999999</v>
      </c>
      <c r="H63" s="265">
        <f t="shared" si="1"/>
        <v>64</v>
      </c>
      <c r="I63" s="256" t="str">
        <f t="shared" si="2"/>
        <v>Cuando en el análisis de los requerimientos en los diferenes componentes del MECI se cuente con aspectos evaluados en nivel 1 (presente) y 1 (funcionando); 2 (presente) y 1 (funcionando).</v>
      </c>
      <c r="J63" s="256" t="s">
        <v>666</v>
      </c>
      <c r="K63" s="256">
        <f>+IF(ISBLANK(VLOOKUP(A63,'Info y Comunicación'!$B$19:$F$138,5,0)),"",VLOOKUP(A63,'Info y Comunicación'!$B$19:$F$138,5,0))</f>
        <v>3</v>
      </c>
      <c r="L63" s="256">
        <f>+IF(ISBLANK(VLOOKUP(A63,'Info y Comunicación'!$B$19:$J$138,9,0)),"",VLOOKUP(A63,'Info y Comunicación'!$B$19:$J$138,9,0))</f>
        <v>3</v>
      </c>
      <c r="M63" s="256">
        <f t="shared" si="3"/>
        <v>1</v>
      </c>
      <c r="N63" s="256">
        <f t="shared" si="4"/>
        <v>0.8214285714285714</v>
      </c>
      <c r="O63" s="256"/>
      <c r="P63" s="256"/>
    </row>
    <row r="64" spans="1:16" ht="12.75" customHeight="1" x14ac:dyDescent="0.2">
      <c r="A64" s="256" t="s">
        <v>667</v>
      </c>
      <c r="B64" s="256" t="str">
        <f t="shared" si="5"/>
        <v>15</v>
      </c>
      <c r="C64" s="256"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256" t="s">
        <v>655</v>
      </c>
      <c r="E64" s="256" t="str">
        <f>+VLOOKUP(A64,'Info y Comunicación'!$B$15:$K$138,3,0)</f>
        <v xml:space="preserve">Dimension de Informacion y Comunicación
Politica de Transparencia, acceso a la información pública y lucha
contra la corrupción </v>
      </c>
      <c r="F64" s="256" t="str">
        <f>+VLOOKUP(A64,'Info y Comunicación'!$B$15:$K$138,10,0)</f>
        <v>Mantenimiento del control</v>
      </c>
      <c r="G64" s="256">
        <f>+VLOOKUP(A64,'Info y Comunicación'!$B$13:$N$160,13,0)</f>
        <v>305.36540000000002</v>
      </c>
      <c r="H64" s="265">
        <f t="shared" si="1"/>
        <v>65</v>
      </c>
      <c r="I64" s="256" t="str">
        <f t="shared" si="2"/>
        <v>Cuando en el análisis de los requerimientos en los diferenes componentes del MECI se cuente con aspectos evaluados en nivel 1 (presente) y 1 (funcionando); 2 (presente) y 1 (funcionando).</v>
      </c>
      <c r="J64" s="256" t="s">
        <v>666</v>
      </c>
      <c r="K64" s="256">
        <f>+IF(ISBLANK(VLOOKUP(A64,'Info y Comunicación'!$B$19:$F$138,5,0)),"",VLOOKUP(A64,'Info y Comunicación'!$B$19:$F$138,5,0))</f>
        <v>3</v>
      </c>
      <c r="L64" s="256">
        <f>+IF(ISBLANK(VLOOKUP(A64,'Info y Comunicación'!$B$19:$J$138,9,0)),"",VLOOKUP(A64,'Info y Comunicación'!$B$19:$J$138,9,0))</f>
        <v>3</v>
      </c>
      <c r="M64" s="256">
        <f t="shared" si="3"/>
        <v>1</v>
      </c>
      <c r="N64" s="256">
        <f t="shared" si="4"/>
        <v>0.8214285714285714</v>
      </c>
      <c r="O64" s="256"/>
      <c r="P64" s="256"/>
    </row>
    <row r="65" spans="1:16" ht="12.75" customHeight="1" x14ac:dyDescent="0.2">
      <c r="A65" s="256" t="s">
        <v>668</v>
      </c>
      <c r="B65" s="256" t="str">
        <f t="shared" si="5"/>
        <v>15</v>
      </c>
      <c r="C65" s="256"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256" t="s">
        <v>655</v>
      </c>
      <c r="E65" s="256" t="str">
        <f>+VLOOKUP(A65,'Info y Comunicación'!$B$15:$K$138,3,0)</f>
        <v xml:space="preserve">Dimension de Informacion y Comunicación
Politica de Gestion Documental
Politica de Transparencia, acceso a la información pública y lucha
contra la corrupción </v>
      </c>
      <c r="F65" s="256" t="str">
        <f>+VLOOKUP(A65,'Info y Comunicación'!$B$15:$K$138,10,0)</f>
        <v>Deficiencia de control (diseño o ejecución)</v>
      </c>
      <c r="G65" s="256">
        <f>+VLOOKUP(A65,'Info y Comunicación'!$B$13:$N$160,13,0)</f>
        <v>265.4563</v>
      </c>
      <c r="H65" s="265">
        <f t="shared" si="1"/>
        <v>57</v>
      </c>
      <c r="I65" s="256" t="str">
        <f t="shared" si="2"/>
        <v>Cuando en el análisis de los requerimientos en los diferenes componentes del MECI se cuente con aspectos evaluados en nivel 2 (presente) y 2 (funcionando); 3 (presente) y 1 (funcionando); 3 (presente) y 2 (funcionando).</v>
      </c>
      <c r="J65" s="256" t="s">
        <v>666</v>
      </c>
      <c r="K65" s="256">
        <f>+IF(ISBLANK(VLOOKUP(A65,'Info y Comunicación'!$B$19:$F$138,5,0)),"",VLOOKUP(A65,'Info y Comunicación'!$B$19:$F$138,5,0))</f>
        <v>3</v>
      </c>
      <c r="L65" s="256">
        <f>+IF(ISBLANK(VLOOKUP(A65,'Info y Comunicación'!$B$19:$J$138,9,0)),"",VLOOKUP(A65,'Info y Comunicación'!$B$19:$J$138,9,0))</f>
        <v>2</v>
      </c>
      <c r="M65" s="256">
        <f t="shared" si="3"/>
        <v>0.5</v>
      </c>
      <c r="N65" s="256">
        <f t="shared" si="4"/>
        <v>0.8214285714285714</v>
      </c>
      <c r="O65" s="256"/>
      <c r="P65" s="256"/>
    </row>
    <row r="66" spans="1:16" ht="12.75" customHeight="1" x14ac:dyDescent="0.2">
      <c r="A66" s="256" t="s">
        <v>669</v>
      </c>
      <c r="B66" s="256" t="str">
        <f t="shared" si="5"/>
        <v>15</v>
      </c>
      <c r="C66" s="256"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256" t="s">
        <v>655</v>
      </c>
      <c r="E66" s="256" t="str">
        <f>+VLOOKUP(A66,'Info y Comunicación'!$B$15:$K$138,3,0)</f>
        <v>Dimension de Informacion y Comunicación
Politica deControl Interno
Lineas de Defensa</v>
      </c>
      <c r="F66" s="256" t="str">
        <f>+VLOOKUP(A66,'Info y Comunicación'!$B$15:$K$138,10,0)</f>
        <v>Deficiencia de control (diseño o ejecución)</v>
      </c>
      <c r="G66" s="256">
        <f>+VLOOKUP(A66,'Info y Comunicación'!$B$13:$N$160,13,0)</f>
        <v>265.56319999999999</v>
      </c>
      <c r="H66" s="265">
        <f t="shared" si="1"/>
        <v>58</v>
      </c>
      <c r="I66" s="256" t="str">
        <f t="shared" si="2"/>
        <v>Cuando en el análisis de los requerimientos en los diferenes componentes del MECI se cuente con aspectos evaluados en nivel 2 (presente) y 2 (funcionando); 3 (presente) y 1 (funcionando); 3 (presente) y 2 (funcionando).</v>
      </c>
      <c r="J66" s="256" t="s">
        <v>666</v>
      </c>
      <c r="K66" s="256">
        <f>+IF(ISBLANK(VLOOKUP(A66,'Info y Comunicación'!$B$19:$F$138,5,0)),"",VLOOKUP(A66,'Info y Comunicación'!$B$19:$F$138,5,0))</f>
        <v>3</v>
      </c>
      <c r="L66" s="256">
        <f>+IF(ISBLANK(VLOOKUP(A66,'Info y Comunicación'!$B$19:$J$138,9,0)),"",VLOOKUP(A66,'Info y Comunicación'!$B$19:$J$138,9,0))</f>
        <v>2</v>
      </c>
      <c r="M66" s="256">
        <f t="shared" si="3"/>
        <v>0.5</v>
      </c>
      <c r="N66" s="256">
        <f t="shared" si="4"/>
        <v>0.8214285714285714</v>
      </c>
      <c r="O66" s="256"/>
      <c r="P66" s="256"/>
    </row>
    <row r="67" spans="1:16" ht="12.75" customHeight="1" x14ac:dyDescent="0.2">
      <c r="A67" s="256" t="s">
        <v>670</v>
      </c>
      <c r="B67" s="256" t="str">
        <f t="shared" si="5"/>
        <v>15</v>
      </c>
      <c r="C67" s="256" t="str">
        <f>+MID(VLOOKUP(A67,'Info y Comunicación'!$B$13:$C$160,2,0),6,LEN(VLOOKUP(A67,'Info y Comunicación'!$B$13:$C$160,2,0))-6)</f>
        <v>La entidad analiza periodicamente su caracterización de usuarios o grupos de valor, a fin de actualizarla cuando sea pertinente</v>
      </c>
      <c r="D67" s="256" t="s">
        <v>655</v>
      </c>
      <c r="E67" s="256" t="str">
        <f>+VLOOKUP(A67,'Info y Comunicación'!$B$15:$K$138,3,0)</f>
        <v>Dimension de Direccionamiento Estrategico y Planeaciòn
Politica de Planeacion Institucional</v>
      </c>
      <c r="F67" s="256" t="str">
        <f>+VLOOKUP(A67,'Info y Comunicación'!$B$15:$K$138,10,0)</f>
        <v>Mantenimiento del control</v>
      </c>
      <c r="G67" s="256">
        <f>+VLOOKUP(A67,'Info y Comunicación'!$B$13:$N$160,13,0)</f>
        <v>305.63209999999998</v>
      </c>
      <c r="H67" s="265">
        <f t="shared" si="1"/>
        <v>66</v>
      </c>
      <c r="I67" s="256" t="str">
        <f t="shared" si="2"/>
        <v>Cuando en el análisis de los requerimientos en los diferenes componentes del MECI se cuente con aspectos evaluados en nivel 1 (presente) y 1 (funcionando); 2 (presente) y 1 (funcionando).</v>
      </c>
      <c r="J67" s="256" t="s">
        <v>666</v>
      </c>
      <c r="K67" s="256">
        <f>+IF(ISBLANK(VLOOKUP(A67,'Info y Comunicación'!$B$19:$F$138,5,0)),"",VLOOKUP(A67,'Info y Comunicación'!$B$19:$F$138,5,0))</f>
        <v>3</v>
      </c>
      <c r="L67" s="256">
        <f>+IF(ISBLANK(VLOOKUP(A67,'Info y Comunicación'!$B$19:$J$138,9,0)),"",VLOOKUP(A67,'Info y Comunicación'!$B$19:$J$138,9,0))</f>
        <v>3</v>
      </c>
      <c r="M67" s="256">
        <f t="shared" si="3"/>
        <v>1</v>
      </c>
      <c r="N67" s="256">
        <f t="shared" si="4"/>
        <v>0.8214285714285714</v>
      </c>
      <c r="O67" s="256"/>
      <c r="P67" s="256"/>
    </row>
    <row r="68" spans="1:16" ht="12.75" customHeight="1" x14ac:dyDescent="0.2">
      <c r="A68" s="256" t="s">
        <v>671</v>
      </c>
      <c r="B68" s="256" t="str">
        <f t="shared" si="5"/>
        <v>15</v>
      </c>
      <c r="C68" s="256"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256" t="s">
        <v>655</v>
      </c>
      <c r="E68" s="256" t="str">
        <f>+VLOOKUP(A68,'Info y Comunicación'!$B$15:$K$138,3,0)</f>
        <v>Dimension de Direccionamiento Estrategico y Planeaciòn
Politica de Planeacion Institucional</v>
      </c>
      <c r="F68" s="256" t="str">
        <f>+VLOOKUP(A68,'Info y Comunicación'!$B$15:$K$138,10,0)</f>
        <v>Mantenimiento del control</v>
      </c>
      <c r="G68" s="256">
        <f>+VLOOKUP(A68,'Info y Comunicación'!$B$13:$N$160,13,0)</f>
        <v>305.78960000000001</v>
      </c>
      <c r="H68" s="265">
        <f t="shared" si="1"/>
        <v>67</v>
      </c>
      <c r="I68" s="256" t="str">
        <f t="shared" si="2"/>
        <v>Cuando en el análisis de los requerimientos en los diferenes componentes del MECI se cuente con aspectos evaluados en nivel 1 (presente) y 1 (funcionando); 2 (presente) y 1 (funcionando).</v>
      </c>
      <c r="J68" s="256" t="s">
        <v>666</v>
      </c>
      <c r="K68" s="256">
        <f>+IF(ISBLANK(VLOOKUP(A68,'Info y Comunicación'!$B$19:$F$138,5,0)),"",VLOOKUP(A68,'Info y Comunicación'!$B$19:$F$138,5,0))</f>
        <v>3</v>
      </c>
      <c r="L68" s="256">
        <f>+IF(ISBLANK(VLOOKUP(A68,'Info y Comunicación'!$B$19:$J$138,9,0)),"",VLOOKUP(A68,'Info y Comunicación'!$B$19:$J$138,9,0))</f>
        <v>3</v>
      </c>
      <c r="M68" s="256">
        <f t="shared" si="3"/>
        <v>1</v>
      </c>
      <c r="N68" s="256">
        <f t="shared" si="4"/>
        <v>0.8214285714285714</v>
      </c>
      <c r="O68" s="256"/>
      <c r="P68" s="256"/>
    </row>
    <row r="69" spans="1:16" ht="12.75" customHeight="1" x14ac:dyDescent="0.2">
      <c r="A69" s="256" t="s">
        <v>672</v>
      </c>
      <c r="B69" s="256" t="str">
        <f t="shared" si="5"/>
        <v>16</v>
      </c>
      <c r="C69" s="256"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256" t="s">
        <v>673</v>
      </c>
      <c r="E69" s="256" t="str">
        <f>+VLOOKUP(A69,'Actividades de Monitoreo'!$B$17:$K$134,3,0)</f>
        <v>Dimension de Control Interno
Lineas Estrategica</v>
      </c>
      <c r="F69" s="256" t="str">
        <f>+VLOOKUP(A69,'Actividades de Monitoreo'!$B$17:$K$134,10,0)</f>
        <v>Mantenimiento del control</v>
      </c>
      <c r="G69" s="272">
        <f>+VLOOKUP(A69,'Actividades de Monitoreo'!$B$13:$N$176,13,0)</f>
        <v>385.87450000000001</v>
      </c>
      <c r="H69" s="265">
        <f t="shared" si="1"/>
        <v>70</v>
      </c>
      <c r="I69" s="256" t="str">
        <f t="shared" si="2"/>
        <v>Cuando en el análisis de los requerimientos en los diferenes componentes del MECI se cuente con aspectos evaluados en nivel 1 (presente) y 1 (funcionando); 2 (presente) y 1 (funcionando).</v>
      </c>
      <c r="J69" s="256" t="s">
        <v>674</v>
      </c>
      <c r="K69" s="256">
        <f>+IF(ISBLANK(VLOOKUP(A69,'Actividades de Monitoreo'!$B$20:$F$134,5,0)),"",VLOOKUP(A69,'Actividades de Monitoreo'!$B$20:$F$134,5,0))</f>
        <v>3</v>
      </c>
      <c r="L69" s="256">
        <f>+IF(ISBLANK(VLOOKUP(A69,'Actividades de Monitoreo'!$B$20:$J$134,9,0)),"",VLOOKUP(A69,'Actividades de Monitoreo'!$B$20:$J$134,9,0))</f>
        <v>3</v>
      </c>
      <c r="M69" s="256">
        <f t="shared" si="3"/>
        <v>1</v>
      </c>
      <c r="N69" s="256">
        <f t="shared" si="4"/>
        <v>0.9642857142857143</v>
      </c>
      <c r="O69" s="256"/>
      <c r="P69" s="256"/>
    </row>
    <row r="70" spans="1:16" ht="12.75" customHeight="1" x14ac:dyDescent="0.2">
      <c r="A70" s="256" t="s">
        <v>675</v>
      </c>
      <c r="B70" s="256" t="str">
        <f t="shared" si="5"/>
        <v>16</v>
      </c>
      <c r="C70" s="256"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256" t="s">
        <v>673</v>
      </c>
      <c r="E70" s="256" t="str">
        <f>+VLOOKUP(A70,'Actividades de Monitoreo'!$B$17:$K$134,3,0)</f>
        <v>Dimension de Control Interno
Lineas Estrategica</v>
      </c>
      <c r="F70" s="256" t="str">
        <f>+VLOOKUP(A70,'Actividades de Monitoreo'!$B$17:$K$134,10,0)</f>
        <v>Mantenimiento del control</v>
      </c>
      <c r="G70" s="272">
        <f>+VLOOKUP(A70,'Actividades de Monitoreo'!$B$13:$N$176,13,0)</f>
        <v>385.96539999999999</v>
      </c>
      <c r="H70" s="265">
        <f t="shared" si="1"/>
        <v>71</v>
      </c>
      <c r="I70" s="256" t="str">
        <f t="shared" si="2"/>
        <v>Cuando en el análisis de los requerimientos en los diferenes componentes del MECI se cuente con aspectos evaluados en nivel 1 (presente) y 1 (funcionando); 2 (presente) y 1 (funcionando).</v>
      </c>
      <c r="J70" s="256" t="s">
        <v>674</v>
      </c>
      <c r="K70" s="256">
        <f>+IF(ISBLANK(VLOOKUP(A70,'Actividades de Monitoreo'!$B$20:$F$134,5,0)),"",VLOOKUP(A70,'Actividades de Monitoreo'!$B$20:$F$134,5,0))</f>
        <v>3</v>
      </c>
      <c r="L70" s="256">
        <f>+IF(ISBLANK(VLOOKUP(A70,'Actividades de Monitoreo'!$B$20:$J$134,9,0)),"",VLOOKUP(A70,'Actividades de Monitoreo'!$B$20:$J$134,9,0))</f>
        <v>3</v>
      </c>
      <c r="M70" s="256">
        <f t="shared" si="3"/>
        <v>1</v>
      </c>
      <c r="N70" s="256">
        <f t="shared" si="4"/>
        <v>0.9642857142857143</v>
      </c>
      <c r="O70" s="256"/>
      <c r="P70" s="256"/>
    </row>
    <row r="71" spans="1:16" ht="12.75" customHeight="1" x14ac:dyDescent="0.2">
      <c r="A71" s="256" t="s">
        <v>676</v>
      </c>
      <c r="B71" s="256" t="str">
        <f t="shared" si="5"/>
        <v>16</v>
      </c>
      <c r="C71" s="256"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256" t="s">
        <v>673</v>
      </c>
      <c r="E71" s="256" t="str">
        <f>+VLOOKUP(A71,'Actividades de Monitoreo'!$B$17:$K$134,3,0)</f>
        <v>Dimension de Control Interno
Tercera Linea de Defensa</v>
      </c>
      <c r="F71" s="256" t="str">
        <f>+VLOOKUP(A71,'Actividades de Monitoreo'!$B$17:$K$134,10,0)</f>
        <v>Mantenimiento del control</v>
      </c>
      <c r="G71" s="272">
        <f>+VLOOKUP(A71,'Actividades de Monitoreo'!$B$13:$N$176,13,0)</f>
        <v>386.01229999999998</v>
      </c>
      <c r="H71" s="265">
        <f t="shared" si="1"/>
        <v>72</v>
      </c>
      <c r="I71" s="256" t="str">
        <f t="shared" si="2"/>
        <v>Cuando en el análisis de los requerimientos en los diferenes componentes del MECI se cuente con aspectos evaluados en nivel 1 (presente) y 1 (funcionando); 2 (presente) y 1 (funcionando).</v>
      </c>
      <c r="J71" s="256" t="s">
        <v>674</v>
      </c>
      <c r="K71" s="256">
        <f>+IF(ISBLANK(VLOOKUP(A71,'Actividades de Monitoreo'!$B$20:$F$134,5,0)),"",VLOOKUP(A71,'Actividades de Monitoreo'!$B$20:$F$134,5,0))</f>
        <v>3</v>
      </c>
      <c r="L71" s="256">
        <f>+IF(ISBLANK(VLOOKUP(A71,'Actividades de Monitoreo'!$B$20:$J$134,9,0)),"",VLOOKUP(A71,'Actividades de Monitoreo'!$B$20:$J$134,9,0))</f>
        <v>3</v>
      </c>
      <c r="M71" s="256">
        <f t="shared" si="3"/>
        <v>1</v>
      </c>
      <c r="N71" s="256">
        <f t="shared" si="4"/>
        <v>0.9642857142857143</v>
      </c>
      <c r="O71" s="256"/>
      <c r="P71" s="256"/>
    </row>
    <row r="72" spans="1:16" ht="12.75" customHeight="1" x14ac:dyDescent="0.2">
      <c r="A72" s="256" t="s">
        <v>677</v>
      </c>
      <c r="B72" s="256" t="str">
        <f t="shared" si="5"/>
        <v>16</v>
      </c>
      <c r="C72" s="256"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256" t="s">
        <v>673</v>
      </c>
      <c r="E72" s="256" t="str">
        <f>+VLOOKUP(A72,'Actividades de Monitoreo'!$B$17:$K$134,3,0)</f>
        <v>Dimension de Control Interno
Segunda Linea de Defensa</v>
      </c>
      <c r="F72" s="256" t="str">
        <f>+VLOOKUP(A72,'Actividades de Monitoreo'!$B$17:$K$134,10,0)</f>
        <v>Oportunidad de mejora</v>
      </c>
      <c r="G72" s="272">
        <f>+VLOOKUP(A72,'Actividades de Monitoreo'!$B$13:$N$176,13,0)</f>
        <v>366.12360000000001</v>
      </c>
      <c r="H72" s="265">
        <f t="shared" si="1"/>
        <v>68</v>
      </c>
      <c r="I72" s="256" t="str">
        <f t="shared" si="2"/>
        <v>Cuando en el análisis de los requerimientos en los diferenes componentes del MECI se cuente con aspectos evaluados en nivel 2 (presente) y 2 (funcionando); 3 (presente) y 1 (funcionando); 3 (presente) y 2 (funcionando).</v>
      </c>
      <c r="J72" s="256" t="s">
        <v>674</v>
      </c>
      <c r="K72" s="256">
        <f>+IF(ISBLANK(VLOOKUP(A72,'Actividades de Monitoreo'!$B$20:$F$134,5,0)),"",VLOOKUP(A72,'Actividades de Monitoreo'!$B$20:$F$134,5,0))</f>
        <v>2</v>
      </c>
      <c r="L72" s="256">
        <f>+IF(ISBLANK(VLOOKUP(A72,'Actividades de Monitoreo'!$B$20:$J$134,9,0)),"",VLOOKUP(A72,'Actividades de Monitoreo'!$B$20:$J$134,9,0))</f>
        <v>3</v>
      </c>
      <c r="M72" s="256">
        <f t="shared" si="3"/>
        <v>0.75</v>
      </c>
      <c r="N72" s="256">
        <f t="shared" si="4"/>
        <v>0.9642857142857143</v>
      </c>
      <c r="O72" s="256"/>
      <c r="P72" s="256"/>
    </row>
    <row r="73" spans="1:16" ht="12.75" customHeight="1" x14ac:dyDescent="0.2">
      <c r="A73" s="256" t="s">
        <v>678</v>
      </c>
      <c r="B73" s="256" t="str">
        <f t="shared" si="5"/>
        <v>16</v>
      </c>
      <c r="C73" s="256"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256" t="s">
        <v>673</v>
      </c>
      <c r="E73" s="256" t="str">
        <f>+VLOOKUP(A73,'Actividades de Monitoreo'!$B$17:$K$134,3,0)</f>
        <v>Dimension de Control Interno
Lineas de Defensa</v>
      </c>
      <c r="F73" s="256" t="str">
        <f>+VLOOKUP(A73,'Actividades de Monitoreo'!$B$17:$K$134,10,0)</f>
        <v>Mantenimiento del control</v>
      </c>
      <c r="G73" s="272">
        <f>+VLOOKUP(A73,'Actividades de Monitoreo'!$B$13:$N$176,13,0)</f>
        <v>386.21359999999999</v>
      </c>
      <c r="H73" s="265">
        <f t="shared" si="1"/>
        <v>73</v>
      </c>
      <c r="I73" s="256" t="str">
        <f t="shared" si="2"/>
        <v>Cuando en el análisis de los requerimientos en los diferenes componentes del MECI se cuente con aspectos evaluados en nivel 1 (presente) y 1 (funcionando); 2 (presente) y 1 (funcionando).</v>
      </c>
      <c r="J73" s="256" t="s">
        <v>674</v>
      </c>
      <c r="K73" s="256">
        <f>+IF(ISBLANK(VLOOKUP(A73,'Actividades de Monitoreo'!$B$20:$F$134,5,0)),"",VLOOKUP(A73,'Actividades de Monitoreo'!$B$20:$F$134,5,0))</f>
        <v>3</v>
      </c>
      <c r="L73" s="256">
        <f>+IF(ISBLANK(VLOOKUP(A73,'Actividades de Monitoreo'!$B$20:$J$134,9,0)),"",VLOOKUP(A73,'Actividades de Monitoreo'!$B$20:$J$134,9,0))</f>
        <v>3</v>
      </c>
      <c r="M73" s="256">
        <f t="shared" si="3"/>
        <v>1</v>
      </c>
      <c r="N73" s="256">
        <f t="shared" si="4"/>
        <v>0.9642857142857143</v>
      </c>
      <c r="O73" s="256"/>
      <c r="P73" s="256"/>
    </row>
    <row r="74" spans="1:16" ht="12.75" customHeight="1" x14ac:dyDescent="0.2">
      <c r="A74" s="256" t="s">
        <v>679</v>
      </c>
      <c r="B74" s="256" t="str">
        <f t="shared" si="5"/>
        <v>17</v>
      </c>
      <c r="C74" s="256"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256" t="s">
        <v>673</v>
      </c>
      <c r="E74" s="256" t="str">
        <f>+VLOOKUP(A74,'Actividades de Monitoreo'!$B$17:$K$134,3,0)</f>
        <v>Dimension de Control Interno
Lineas de Defensa</v>
      </c>
      <c r="F74" s="256" t="str">
        <f>+VLOOKUP(A74,'Actividades de Monitoreo'!$B$17:$K$134,10,0)</f>
        <v>Mantenimiento del control</v>
      </c>
      <c r="G74" s="272">
        <f>+VLOOKUP(A74,'Actividades de Monitoreo'!$B$13:$N$176,13,0)</f>
        <v>386.32580000000002</v>
      </c>
      <c r="H74" s="265">
        <f t="shared" si="1"/>
        <v>74</v>
      </c>
      <c r="I74" s="256" t="str">
        <f t="shared" si="2"/>
        <v>Cuando en el análisis de los requerimientos en los diferenes componentes del MECI se cuente con aspectos evaluados en nivel 1 (presente) y 1 (funcionando); 2 (presente) y 1 (funcionando).</v>
      </c>
      <c r="J74" s="256" t="s">
        <v>680</v>
      </c>
      <c r="K74" s="256">
        <f>+IF(ISBLANK(VLOOKUP(A74,'Actividades de Monitoreo'!$B$20:$F$134,5,0)),"",VLOOKUP(A74,'Actividades de Monitoreo'!$B$20:$F$134,5,0))</f>
        <v>3</v>
      </c>
      <c r="L74" s="256">
        <f>+IF(ISBLANK(VLOOKUP(A74,'Actividades de Monitoreo'!$B$20:$J$134,9,0)),"",VLOOKUP(A74,'Actividades de Monitoreo'!$B$20:$J$134,9,0))</f>
        <v>3</v>
      </c>
      <c r="M74" s="256">
        <f t="shared" si="3"/>
        <v>1</v>
      </c>
      <c r="N74" s="256">
        <f t="shared" si="4"/>
        <v>0.9642857142857143</v>
      </c>
      <c r="O74" s="256"/>
      <c r="P74" s="256"/>
    </row>
    <row r="75" spans="1:16" ht="12.75" customHeight="1" x14ac:dyDescent="0.2">
      <c r="A75" s="256" t="s">
        <v>681</v>
      </c>
      <c r="B75" s="256" t="str">
        <f t="shared" si="5"/>
        <v>17</v>
      </c>
      <c r="C75" s="256"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256" t="s">
        <v>673</v>
      </c>
      <c r="E75" s="256" t="str">
        <f>+VLOOKUP(A75,'Actividades de Monitoreo'!$B$17:$K$134,3,0)</f>
        <v>Dimension de Control Interno
Lineas de Defensa</v>
      </c>
      <c r="F75" s="256" t="str">
        <f>+VLOOKUP(A75,'Actividades de Monitoreo'!$B$17:$K$134,10,0)</f>
        <v>Mantenimiento del control</v>
      </c>
      <c r="G75" s="272">
        <f>+VLOOKUP(A75,'Actividades de Monitoreo'!$B$13:$N$176,13,0)</f>
        <v>386.45690000000002</v>
      </c>
      <c r="H75" s="265">
        <f t="shared" si="1"/>
        <v>75</v>
      </c>
      <c r="I75" s="256" t="str">
        <f t="shared" si="2"/>
        <v>Cuando en el análisis de los requerimientos en los diferenes componentes del MECI se cuente con aspectos evaluados en nivel 1 (presente) y 1 (funcionando); 2 (presente) y 1 (funcionando).</v>
      </c>
      <c r="J75" s="256" t="s">
        <v>680</v>
      </c>
      <c r="K75" s="256">
        <f>+IF(ISBLANK(VLOOKUP(A75,'Actividades de Monitoreo'!$B$20:$F$134,5,0)),"",VLOOKUP(A75,'Actividades de Monitoreo'!$B$20:$F$134,5,0))</f>
        <v>3</v>
      </c>
      <c r="L75" s="256">
        <f>+IF(ISBLANK(VLOOKUP(A75,'Actividades de Monitoreo'!$B$20:$J$134,9,0)),"",VLOOKUP(A75,'Actividades de Monitoreo'!$B$20:$J$134,9,0))</f>
        <v>3</v>
      </c>
      <c r="M75" s="256">
        <f t="shared" si="3"/>
        <v>1</v>
      </c>
      <c r="N75" s="256">
        <f t="shared" si="4"/>
        <v>0.9642857142857143</v>
      </c>
      <c r="O75" s="256"/>
      <c r="P75" s="256"/>
    </row>
    <row r="76" spans="1:16" ht="12.75" customHeight="1" x14ac:dyDescent="0.2">
      <c r="A76" s="256" t="s">
        <v>682</v>
      </c>
      <c r="B76" s="256" t="str">
        <f t="shared" si="5"/>
        <v>17</v>
      </c>
      <c r="C76" s="256" t="str">
        <f>+MID(VLOOKUP(A76,'Actividades de Monitoreo'!$B$13:$C$176,2,0),6,LEN(VLOOKUP(A76,'Actividades de Monitoreo'!$B$13:$C$176,2,0))-6)</f>
        <v>La entidad cuenta con políticas donde se establezca a quién reportar las deficiencias de control interno como resultado del monitoreo continuo</v>
      </c>
      <c r="D76" s="256" t="s">
        <v>673</v>
      </c>
      <c r="E76" s="256" t="str">
        <f>+VLOOKUP(A76,'Actividades de Monitoreo'!$B$17:$K$134,3,0)</f>
        <v>Dimension de Control Interno
Lineas de Defensa</v>
      </c>
      <c r="F76" s="256" t="str">
        <f>+VLOOKUP(A76,'Actividades de Monitoreo'!$B$17:$K$134,10,0)</f>
        <v>Mantenimiento del control</v>
      </c>
      <c r="G76" s="272">
        <f>+VLOOKUP(A76,'Actividades de Monitoreo'!$B$13:$N$176,13,0)</f>
        <v>386.56319999999999</v>
      </c>
      <c r="H76" s="265">
        <f t="shared" si="1"/>
        <v>76</v>
      </c>
      <c r="I76" s="256" t="str">
        <f t="shared" si="2"/>
        <v>Cuando en el análisis de los requerimientos en los diferenes componentes del MECI se cuente con aspectos evaluados en nivel 1 (presente) y 1 (funcionando); 2 (presente) y 1 (funcionando).</v>
      </c>
      <c r="J76" s="256" t="s">
        <v>680</v>
      </c>
      <c r="K76" s="256">
        <f>+IF(ISBLANK(VLOOKUP(A76,'Actividades de Monitoreo'!$B$20:$F$134,5,0)),"",VLOOKUP(A76,'Actividades de Monitoreo'!$B$20:$F$134,5,0))</f>
        <v>3</v>
      </c>
      <c r="L76" s="256">
        <f>+IF(ISBLANK(VLOOKUP(A76,'Actividades de Monitoreo'!$B$20:$J$134,9,0)),"",VLOOKUP(A76,'Actividades de Monitoreo'!$B$20:$J$134,9,0))</f>
        <v>3</v>
      </c>
      <c r="M76" s="256">
        <f t="shared" si="3"/>
        <v>1</v>
      </c>
      <c r="N76" s="256">
        <f t="shared" si="4"/>
        <v>0.9642857142857143</v>
      </c>
      <c r="O76" s="256"/>
      <c r="P76" s="256"/>
    </row>
    <row r="77" spans="1:16" ht="12.75" customHeight="1" x14ac:dyDescent="0.2">
      <c r="A77" s="256" t="s">
        <v>683</v>
      </c>
      <c r="B77" s="256" t="str">
        <f t="shared" si="5"/>
        <v>17</v>
      </c>
      <c r="C77" s="256"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256" t="s">
        <v>673</v>
      </c>
      <c r="E77" s="256" t="str">
        <f>+VLOOKUP(A77,'Actividades de Monitoreo'!$B$17:$K$134,3,0)</f>
        <v>Dimension de Control Interno
Lineas de Defensa</v>
      </c>
      <c r="F77" s="256" t="str">
        <f>+VLOOKUP(A77,'Actividades de Monitoreo'!$B$17:$K$134,10,0)</f>
        <v>Oportunidad de mejora</v>
      </c>
      <c r="G77" s="272">
        <f>+VLOOKUP(A77,'Actividades de Monitoreo'!$B$13:$N$176,13,0)</f>
        <v>366.78539999999998</v>
      </c>
      <c r="H77" s="265">
        <f t="shared" si="1"/>
        <v>69</v>
      </c>
      <c r="I77" s="256" t="str">
        <f t="shared" si="2"/>
        <v>Cuando en el análisis de los requerimientos en los diferenes componentes del MECI se cuente con aspectos evaluados en nivel 2 (presente) y 2 (funcionando); 3 (presente) y 1 (funcionando); 3 (presente) y 2 (funcionando).</v>
      </c>
      <c r="J77" s="256" t="s">
        <v>680</v>
      </c>
      <c r="K77" s="256">
        <f>+IF(ISBLANK(VLOOKUP(A77,'Actividades de Monitoreo'!$B$20:$F$134,5,0)),"",VLOOKUP(A77,'Actividades de Monitoreo'!$B$20:$F$134,5,0))</f>
        <v>2</v>
      </c>
      <c r="L77" s="256">
        <f>+IF(ISBLANK(VLOOKUP(A77,'Actividades de Monitoreo'!$B$20:$J$134,9,0)),"",VLOOKUP(A77,'Actividades de Monitoreo'!$B$20:$J$134,9,0))</f>
        <v>3</v>
      </c>
      <c r="M77" s="256">
        <f t="shared" si="3"/>
        <v>0.75</v>
      </c>
      <c r="N77" s="256">
        <f t="shared" si="4"/>
        <v>0.9642857142857143</v>
      </c>
      <c r="O77" s="256"/>
      <c r="P77" s="256"/>
    </row>
    <row r="78" spans="1:16" ht="12.75" customHeight="1" x14ac:dyDescent="0.2">
      <c r="A78" s="256" t="s">
        <v>684</v>
      </c>
      <c r="B78" s="256" t="str">
        <f t="shared" si="5"/>
        <v>17</v>
      </c>
      <c r="C78" s="256" t="str">
        <f>+MID(VLOOKUP(A78,'Actividades de Monitoreo'!$B$13:$C$176,2,0),6,LEN(VLOOKUP(A78,'Actividades de Monitoreo'!$B$13:$C$176,2,0))-6)</f>
        <v>Los procesos y/o servicios tercerizados, son evaluados acorde con su nivel de riesgos</v>
      </c>
      <c r="D78" s="256" t="s">
        <v>673</v>
      </c>
      <c r="E78" s="256" t="str">
        <f>+VLOOKUP(A78,'Actividades de Monitoreo'!$B$17:$K$134,3,0)</f>
        <v>Dimension de Control Interno
Lineas de Defensa</v>
      </c>
      <c r="F78" s="256" t="str">
        <f>+VLOOKUP(A78,'Actividades de Monitoreo'!$B$17:$K$134,10,0)</f>
        <v>Mantenimiento del control</v>
      </c>
      <c r="G78" s="272">
        <f>+VLOOKUP(A78,'Actividades de Monitoreo'!$B$13:$N$176,13,0)</f>
        <v>386.87450000000001</v>
      </c>
      <c r="H78" s="265">
        <f t="shared" si="1"/>
        <v>77</v>
      </c>
      <c r="I78" s="256" t="str">
        <f t="shared" si="2"/>
        <v>Cuando en el análisis de los requerimientos en los diferenes componentes del MECI se cuente con aspectos evaluados en nivel 1 (presente) y 1 (funcionando); 2 (presente) y 1 (funcionando).</v>
      </c>
      <c r="J78" s="256" t="s">
        <v>680</v>
      </c>
      <c r="K78" s="256">
        <f>+IF(ISBLANK(VLOOKUP(A78,'Actividades de Monitoreo'!$B$20:$F$134,5,0)),"",VLOOKUP(A78,'Actividades de Monitoreo'!$B$20:$F$134,5,0))</f>
        <v>3</v>
      </c>
      <c r="L78" s="256">
        <f>+IF(ISBLANK(VLOOKUP(A78,'Actividades de Monitoreo'!$B$20:$J$134,9,0)),"",VLOOKUP(A78,'Actividades de Monitoreo'!$B$20:$J$134,9,0))</f>
        <v>3</v>
      </c>
      <c r="M78" s="256">
        <f t="shared" si="3"/>
        <v>1</v>
      </c>
      <c r="N78" s="256">
        <f t="shared" si="4"/>
        <v>0.9642857142857143</v>
      </c>
      <c r="O78" s="256"/>
      <c r="P78" s="256"/>
    </row>
    <row r="79" spans="1:16" ht="12.75" customHeight="1" x14ac:dyDescent="0.2">
      <c r="A79" s="256" t="s">
        <v>685</v>
      </c>
      <c r="B79" s="256" t="str">
        <f t="shared" si="5"/>
        <v>17</v>
      </c>
      <c r="C79" s="256"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256" t="s">
        <v>673</v>
      </c>
      <c r="E79" s="256" t="str">
        <f>+VLOOKUP(A79,'Actividades de Monitoreo'!$B$17:$K$134,3,0)</f>
        <v xml:space="preserve">
Dimension de Informacion y Comunicación 
Dimension de Control Interno
Lineas de Defensa</v>
      </c>
      <c r="F79" s="256" t="str">
        <f>+VLOOKUP(A79,'Actividades de Monitoreo'!$B$17:$K$134,10,0)</f>
        <v>Mantenimiento del control</v>
      </c>
      <c r="G79" s="272">
        <f>+VLOOKUP(A79,'Actividades de Monitoreo'!$B$13:$N$176,13,0)</f>
        <v>386.98739999999998</v>
      </c>
      <c r="H79" s="265">
        <f t="shared" si="1"/>
        <v>78</v>
      </c>
      <c r="I79" s="256" t="str">
        <f t="shared" si="2"/>
        <v>Cuando en el análisis de los requerimientos en los diferenes componentes del MECI se cuente con aspectos evaluados en nivel 1 (presente) y 1 (funcionando); 2 (presente) y 1 (funcionando).</v>
      </c>
      <c r="J79" s="256" t="s">
        <v>680</v>
      </c>
      <c r="K79" s="256">
        <f>+IF(ISBLANK(VLOOKUP(A79,'Actividades de Monitoreo'!$B$20:$F$134,5,0)),"",VLOOKUP(A79,'Actividades de Monitoreo'!$B$20:$F$134,5,0))</f>
        <v>3</v>
      </c>
      <c r="L79" s="256">
        <f>+IF(ISBLANK(VLOOKUP(A79,'Actividades de Monitoreo'!$B$20:$J$134,9,0)),"",VLOOKUP(A79,'Actividades de Monitoreo'!$B$20:$J$134,9,0))</f>
        <v>3</v>
      </c>
      <c r="M79" s="256">
        <f t="shared" si="3"/>
        <v>1</v>
      </c>
      <c r="N79" s="256">
        <f t="shared" si="4"/>
        <v>0.9642857142857143</v>
      </c>
      <c r="O79" s="256"/>
      <c r="P79" s="256"/>
    </row>
    <row r="80" spans="1:16" ht="12.75" customHeight="1" x14ac:dyDescent="0.2">
      <c r="A80" s="256" t="s">
        <v>686</v>
      </c>
      <c r="B80" s="256" t="str">
        <f t="shared" si="5"/>
        <v>17</v>
      </c>
      <c r="C80" s="256" t="str">
        <f>+MID(VLOOKUP(A80,'Actividades de Monitoreo'!$B$13:$C$176,2,0),6,LEN(VLOOKUP(A80,'Actividades de Monitoreo'!$B$13:$C$176,2,0))-6)</f>
        <v>Verificación del avance y cumplimiento de las acciones incluidas en los planes de mejoramiento producto de las autoevaluaciones. (2ª Línea).</v>
      </c>
      <c r="D80" s="256" t="s">
        <v>673</v>
      </c>
      <c r="E80" s="256" t="str">
        <f>+VLOOKUP(A80,'Actividades de Monitoreo'!$B$17:$K$134,3,0)</f>
        <v xml:space="preserve">
Dimension de Control Interno
Lineas de Defensa</v>
      </c>
      <c r="F80" s="256" t="str">
        <f>+VLOOKUP(A80,'Actividades de Monitoreo'!$B$17:$K$134,10,0)</f>
        <v>Mantenimiento del control</v>
      </c>
      <c r="G80" s="272">
        <f>+VLOOKUP(A80,'Actividades de Monitoreo'!$B$13:$N$176,13,0)</f>
        <v>386.98745000000002</v>
      </c>
      <c r="H80" s="265">
        <f t="shared" si="1"/>
        <v>79</v>
      </c>
      <c r="I80" s="256" t="str">
        <f t="shared" si="2"/>
        <v>Cuando en el análisis de los requerimientos en los diferenes componentes del MECI se cuente con aspectos evaluados en nivel 1 (presente) y 1 (funcionando); 2 (presente) y 1 (funcionando).</v>
      </c>
      <c r="J80" s="256" t="s">
        <v>680</v>
      </c>
      <c r="K80" s="256">
        <f>+IF(ISBLANK(VLOOKUP(A80,'Actividades de Monitoreo'!$B$20:$F$134,5,0)),"",VLOOKUP(A80,'Actividades de Monitoreo'!$B$20:$F$134,5,0))</f>
        <v>3</v>
      </c>
      <c r="L80" s="256">
        <f>+IF(ISBLANK(VLOOKUP(A80,'Actividades de Monitoreo'!$B$20:$J$134,9,0)),"",VLOOKUP(A80,'Actividades de Monitoreo'!$B$20:$J$134,9,0))</f>
        <v>3</v>
      </c>
      <c r="M80" s="256">
        <f t="shared" si="3"/>
        <v>1</v>
      </c>
      <c r="N80" s="256">
        <f t="shared" si="4"/>
        <v>0.9642857142857143</v>
      </c>
      <c r="O80" s="256"/>
      <c r="P80" s="256"/>
    </row>
    <row r="81" spans="1:16" ht="12.75" customHeight="1" x14ac:dyDescent="0.2">
      <c r="A81" s="256" t="s">
        <v>687</v>
      </c>
      <c r="B81" s="256" t="str">
        <f t="shared" si="5"/>
        <v>17</v>
      </c>
      <c r="C81" s="256" t="str">
        <f>+MID(VLOOKUP(A81,'Actividades de Monitoreo'!$B$13:$C$176,2,0),6,LEN(VLOOKUP(A81,'Actividades de Monitoreo'!$B$13:$C$176,2,0))-6)</f>
        <v>Evaluación de la efectividad de las acciones incluidas en los Planes de mejoramiento producto de las auditorías internas y de entes externos. (3ª Línea</v>
      </c>
      <c r="D81" s="256" t="s">
        <v>673</v>
      </c>
      <c r="E81" s="256" t="str">
        <f>+VLOOKUP(A81,'Actividades de Monitoreo'!$B$17:$K$134,3,0)</f>
        <v xml:space="preserve">
Dimension de Control Interno
Lineas de Defensa</v>
      </c>
      <c r="F81" s="256" t="str">
        <f>+VLOOKUP(A81,'Actividades de Monitoreo'!$B$17:$K$134,10,0)</f>
        <v>Mantenimiento del control</v>
      </c>
      <c r="G81" s="272">
        <f>+VLOOKUP(A81,'Actividades de Monitoreo'!$B$13:$N$176,13,0)</f>
        <v>386.98745600000001</v>
      </c>
      <c r="H81" s="265">
        <f t="shared" si="1"/>
        <v>80</v>
      </c>
      <c r="I81" s="256" t="str">
        <f t="shared" si="2"/>
        <v>Cuando en el análisis de los requerimientos en los diferenes componentes del MECI se cuente con aspectos evaluados en nivel 1 (presente) y 1 (funcionando); 2 (presente) y 1 (funcionando).</v>
      </c>
      <c r="J81" s="256" t="s">
        <v>680</v>
      </c>
      <c r="K81" s="256">
        <f>+IF(ISBLANK(VLOOKUP(A81,'Actividades de Monitoreo'!$B$20:$F$134,5,0)),"",VLOOKUP(A81,'Actividades de Monitoreo'!$B$20:$F$134,5,0))</f>
        <v>3</v>
      </c>
      <c r="L81" s="256">
        <f>+IF(ISBLANK(VLOOKUP(A81,'Actividades de Monitoreo'!$B$20:$J$134,9,0)),"",VLOOKUP(A81,'Actividades de Monitoreo'!$B$20:$J$134,9,0))</f>
        <v>3</v>
      </c>
      <c r="M81" s="256">
        <f t="shared" si="3"/>
        <v>1</v>
      </c>
      <c r="N81" s="256">
        <f t="shared" si="4"/>
        <v>0.9642857142857143</v>
      </c>
      <c r="O81" s="256"/>
      <c r="P81" s="256"/>
    </row>
    <row r="82" spans="1:16" ht="12.75" customHeight="1" x14ac:dyDescent="0.2">
      <c r="A82" s="256" t="s">
        <v>688</v>
      </c>
      <c r="B82" s="256" t="str">
        <f t="shared" si="5"/>
        <v>17</v>
      </c>
      <c r="C82" s="256" t="str">
        <f>+MID(VLOOKUP(A82,'Actividades de Monitoreo'!$B$13:$C$176,2,0),6,LEN(VLOOKUP(A82,'Actividades de Monitoreo'!$B$13:$C$176,2,0))-6)</f>
        <v>Las deficiencias de control interno son reportadas a los responsables de nivel jerárquico superior, para tomar la acciones correspondientes</v>
      </c>
      <c r="D82" s="256" t="s">
        <v>673</v>
      </c>
      <c r="E82" s="256" t="str">
        <f>+VLOOKUP(A82,'Actividades de Monitoreo'!$B$17:$K$134,3,0)</f>
        <v xml:space="preserve">
Dimension de Control Interno
Lineas de Defensa</v>
      </c>
      <c r="F82" s="256" t="str">
        <f>+VLOOKUP(A82,'Actividades de Monitoreo'!$B$17:$K$134,10,0)</f>
        <v>Mantenimiento del control</v>
      </c>
      <c r="G82" s="272">
        <f>+VLOOKUP(A82,'Actividades de Monitoreo'!$B$13:$N$176,13,0)</f>
        <v>387.01229999999998</v>
      </c>
      <c r="H82" s="265">
        <f t="shared" si="1"/>
        <v>81</v>
      </c>
      <c r="I82" s="256" t="str">
        <f t="shared" si="2"/>
        <v>Cuando en el análisis de los requerimientos en los diferenes componentes del MECI se cuente con aspectos evaluados en nivel 1 (presente) y 1 (funcionando); 2 (presente) y 1 (funcionando).</v>
      </c>
      <c r="J82" s="256" t="s">
        <v>680</v>
      </c>
      <c r="K82" s="256">
        <f>+IF(ISBLANK(VLOOKUP(A82,'Actividades de Monitoreo'!$B$20:$F$134,5,0)),"",VLOOKUP(A82,'Actividades de Monitoreo'!$B$20:$F$134,5,0))</f>
        <v>3</v>
      </c>
      <c r="L82" s="256">
        <f>+IF(ISBLANK(VLOOKUP(A82,'Actividades de Monitoreo'!$B$20:$J$134,9,0)),"",VLOOKUP(A82,'Actividades de Monitoreo'!$B$20:$J$134,9,0))</f>
        <v>3</v>
      </c>
      <c r="M82" s="256">
        <f t="shared" si="3"/>
        <v>1</v>
      </c>
      <c r="N82" s="256">
        <f t="shared" si="4"/>
        <v>0.9642857142857143</v>
      </c>
      <c r="O82" s="256"/>
      <c r="P82" s="256"/>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10" t="s">
        <v>38</v>
      </c>
      <c r="C2" s="311"/>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000"/>
  <sheetViews>
    <sheetView showGridLines="0" workbookViewId="0"/>
  </sheetViews>
  <sheetFormatPr baseColWidth="10" defaultColWidth="14.42578125" defaultRowHeight="15" customHeight="1" x14ac:dyDescent="0.2"/>
  <cols>
    <col min="1" max="1" width="11.7109375" customWidth="1"/>
    <col min="2" max="2" width="3.5703125" customWidth="1"/>
    <col min="3" max="3" width="42.5703125" customWidth="1"/>
    <col min="4" max="4" width="36.140625" customWidth="1"/>
    <col min="5" max="5" width="41.140625" customWidth="1"/>
    <col min="6" max="6" width="8.140625" customWidth="1"/>
    <col min="7" max="7" width="3.5703125" customWidth="1"/>
    <col min="8" max="8" width="49.28515625" customWidth="1"/>
    <col min="9" max="9" width="70.57031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x14ac:dyDescent="0.3">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x14ac:dyDescent="0.3">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x14ac:dyDescent="0.3">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x14ac:dyDescent="0.3">
      <c r="A13" s="38"/>
      <c r="B13" s="38"/>
      <c r="C13" s="38"/>
      <c r="D13" s="38"/>
      <c r="E13" s="369"/>
      <c r="F13" s="370"/>
      <c r="G13" s="371"/>
      <c r="H13" s="371"/>
      <c r="I13" s="371"/>
      <c r="J13" s="372"/>
      <c r="K13" s="38"/>
      <c r="L13" s="39"/>
      <c r="M13" s="39"/>
      <c r="N13" s="40"/>
      <c r="O13" s="41"/>
      <c r="P13" s="38"/>
      <c r="Q13" s="38"/>
      <c r="R13" s="38"/>
      <c r="S13" s="38"/>
      <c r="T13" s="38"/>
      <c r="U13" s="38"/>
      <c r="V13" s="38"/>
      <c r="W13" s="38"/>
      <c r="X13" s="38"/>
      <c r="Y13" s="38"/>
      <c r="Z13" s="38"/>
    </row>
    <row r="14" spans="1:26" ht="31.5" customHeight="1" x14ac:dyDescent="0.3">
      <c r="A14" s="38"/>
      <c r="B14" s="38"/>
      <c r="C14" s="38"/>
      <c r="D14" s="38"/>
      <c r="E14" s="318"/>
      <c r="F14" s="373"/>
      <c r="G14" s="374"/>
      <c r="H14" s="374"/>
      <c r="I14" s="374"/>
      <c r="J14" s="375"/>
      <c r="K14" s="38"/>
      <c r="L14" s="39"/>
      <c r="M14" s="39"/>
      <c r="N14" s="40"/>
      <c r="O14" s="41"/>
      <c r="P14" s="38"/>
      <c r="Q14" s="38"/>
      <c r="R14" s="38"/>
      <c r="S14" s="38"/>
      <c r="T14" s="38"/>
      <c r="U14" s="38"/>
      <c r="V14" s="38"/>
      <c r="W14" s="38"/>
      <c r="X14" s="38"/>
      <c r="Y14" s="38"/>
      <c r="Z14" s="38"/>
    </row>
    <row r="15" spans="1:26" ht="24.75" customHeight="1" x14ac:dyDescent="0.3">
      <c r="A15" s="38"/>
      <c r="B15" s="38"/>
      <c r="C15" s="38"/>
      <c r="D15" s="38"/>
      <c r="E15" s="42"/>
      <c r="F15" s="376"/>
      <c r="G15" s="377"/>
      <c r="H15" s="377"/>
      <c r="I15" s="377"/>
      <c r="J15" s="311"/>
      <c r="K15" s="38"/>
      <c r="L15" s="39"/>
      <c r="M15" s="39"/>
      <c r="N15" s="40"/>
      <c r="O15" s="41"/>
      <c r="P15" s="38"/>
      <c r="Q15" s="38"/>
      <c r="R15" s="38"/>
      <c r="S15" s="38"/>
      <c r="T15" s="38"/>
      <c r="U15" s="38"/>
      <c r="V15" s="38"/>
      <c r="W15" s="38"/>
      <c r="X15" s="38"/>
      <c r="Y15" s="38"/>
      <c r="Z15" s="38"/>
    </row>
    <row r="16" spans="1:26" ht="20.25" customHeight="1" x14ac:dyDescent="0.3">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x14ac:dyDescent="0.3">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x14ac:dyDescent="0.3">
      <c r="A18" s="38"/>
      <c r="B18" s="38"/>
      <c r="C18" s="378" t="s">
        <v>109</v>
      </c>
      <c r="D18" s="377"/>
      <c r="E18" s="377"/>
      <c r="F18" s="377"/>
      <c r="G18" s="377"/>
      <c r="H18" s="377"/>
      <c r="I18" s="377"/>
      <c r="J18" s="377"/>
      <c r="K18" s="311"/>
      <c r="L18" s="39"/>
      <c r="M18" s="39"/>
      <c r="N18" s="40"/>
      <c r="O18" s="41"/>
      <c r="P18" s="38"/>
      <c r="Q18" s="38"/>
      <c r="R18" s="38"/>
      <c r="S18" s="38"/>
      <c r="T18" s="38"/>
      <c r="U18" s="38"/>
      <c r="V18" s="38"/>
      <c r="W18" s="38"/>
      <c r="X18" s="38"/>
      <c r="Y18" s="38"/>
      <c r="Z18" s="38"/>
    </row>
    <row r="19" spans="1:26" ht="60" customHeight="1" x14ac:dyDescent="0.3">
      <c r="A19" s="38"/>
      <c r="B19" s="38"/>
      <c r="C19" s="379" t="s">
        <v>110</v>
      </c>
      <c r="D19" s="377"/>
      <c r="E19" s="377"/>
      <c r="F19" s="377"/>
      <c r="G19" s="377"/>
      <c r="H19" s="377"/>
      <c r="I19" s="377"/>
      <c r="J19" s="377"/>
      <c r="K19" s="311"/>
      <c r="L19" s="39"/>
      <c r="M19" s="39"/>
      <c r="N19" s="40"/>
      <c r="O19" s="41"/>
      <c r="P19" s="38"/>
      <c r="Q19" s="38"/>
      <c r="R19" s="38"/>
      <c r="S19" s="38"/>
      <c r="T19" s="38"/>
      <c r="U19" s="38"/>
      <c r="V19" s="38"/>
      <c r="W19" s="38"/>
      <c r="X19" s="38"/>
      <c r="Y19" s="38"/>
      <c r="Z19" s="38"/>
    </row>
    <row r="20" spans="1:26" ht="9.75" customHeight="1" x14ac:dyDescent="0.3">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x14ac:dyDescent="0.3">
      <c r="A21" s="38"/>
      <c r="B21" s="380" t="s">
        <v>111</v>
      </c>
      <c r="C21" s="381" t="s">
        <v>112</v>
      </c>
      <c r="D21" s="393" t="s">
        <v>113</v>
      </c>
      <c r="E21" s="405" t="s">
        <v>114</v>
      </c>
      <c r="F21" s="367" t="s">
        <v>115</v>
      </c>
      <c r="G21" s="390" t="s">
        <v>116</v>
      </c>
      <c r="H21" s="391"/>
      <c r="I21" s="303"/>
      <c r="J21" s="367" t="s">
        <v>117</v>
      </c>
      <c r="K21" s="367" t="s">
        <v>118</v>
      </c>
      <c r="L21" s="344"/>
      <c r="M21" s="344"/>
      <c r="N21" s="345"/>
      <c r="O21" s="346"/>
      <c r="P21" s="38"/>
      <c r="Q21" s="38"/>
      <c r="R21" s="38"/>
      <c r="S21" s="38"/>
      <c r="T21" s="38"/>
      <c r="U21" s="38"/>
      <c r="V21" s="38"/>
      <c r="W21" s="38"/>
      <c r="X21" s="38"/>
      <c r="Y21" s="38"/>
      <c r="Z21" s="38"/>
    </row>
    <row r="22" spans="1:26" ht="29.25" customHeight="1" x14ac:dyDescent="0.3">
      <c r="A22" s="38"/>
      <c r="B22" s="313"/>
      <c r="C22" s="313"/>
      <c r="D22" s="313"/>
      <c r="E22" s="313"/>
      <c r="F22" s="313"/>
      <c r="G22" s="392" t="s">
        <v>13</v>
      </c>
      <c r="H22" s="393" t="s">
        <v>15</v>
      </c>
      <c r="I22" s="393" t="s">
        <v>119</v>
      </c>
      <c r="J22" s="313"/>
      <c r="K22" s="313"/>
      <c r="L22" s="317"/>
      <c r="M22" s="317"/>
      <c r="N22" s="317"/>
      <c r="O22" s="317"/>
      <c r="P22" s="38"/>
      <c r="Q22" s="38"/>
      <c r="R22" s="38"/>
      <c r="S22" s="38"/>
      <c r="T22" s="38"/>
      <c r="U22" s="38"/>
      <c r="V22" s="38"/>
      <c r="W22" s="38"/>
      <c r="X22" s="38"/>
      <c r="Y22" s="38"/>
      <c r="Z22" s="38"/>
    </row>
    <row r="23" spans="1:26" ht="79.5" customHeight="1" x14ac:dyDescent="0.3">
      <c r="A23" s="38"/>
      <c r="B23" s="368"/>
      <c r="C23" s="368"/>
      <c r="D23" s="368"/>
      <c r="E23" s="368"/>
      <c r="F23" s="368"/>
      <c r="G23" s="368"/>
      <c r="H23" s="368"/>
      <c r="I23" s="368"/>
      <c r="J23" s="368"/>
      <c r="K23" s="368"/>
      <c r="L23" s="318"/>
      <c r="M23" s="318"/>
      <c r="N23" s="318"/>
      <c r="O23" s="318"/>
      <c r="P23" s="38"/>
      <c r="Q23" s="38"/>
      <c r="R23" s="38"/>
      <c r="S23" s="38"/>
      <c r="T23" s="38"/>
      <c r="U23" s="38"/>
      <c r="V23" s="38"/>
      <c r="W23" s="38"/>
      <c r="X23" s="38"/>
      <c r="Y23" s="38"/>
      <c r="Z23" s="38"/>
    </row>
    <row r="24" spans="1:26" ht="198" customHeight="1" x14ac:dyDescent="0.3">
      <c r="A24" s="406" t="s">
        <v>120</v>
      </c>
      <c r="B24" s="409" t="str">
        <f>+LEFT(C24,3)</f>
        <v xml:space="preserve"> Ap</v>
      </c>
      <c r="C24" s="382" t="s">
        <v>121</v>
      </c>
      <c r="D24" s="382" t="s">
        <v>122</v>
      </c>
      <c r="E24" s="407" t="s">
        <v>123</v>
      </c>
      <c r="F24" s="408">
        <v>3</v>
      </c>
      <c r="G24" s="45">
        <v>1</v>
      </c>
      <c r="H24" s="46" t="s">
        <v>124</v>
      </c>
      <c r="I24" s="394" t="s">
        <v>125</v>
      </c>
      <c r="J24" s="395">
        <v>3</v>
      </c>
      <c r="K24" s="382"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83"/>
      <c r="M24" s="384"/>
      <c r="N24" s="319"/>
      <c r="O24" s="320"/>
      <c r="P24" s="38"/>
      <c r="Q24" s="38"/>
      <c r="R24" s="38"/>
      <c r="S24" s="38"/>
      <c r="T24" s="38"/>
      <c r="U24" s="38"/>
      <c r="V24" s="38"/>
      <c r="W24" s="38"/>
      <c r="X24" s="38"/>
      <c r="Y24" s="38"/>
      <c r="Z24" s="38"/>
    </row>
    <row r="25" spans="1:26" ht="79.5" customHeight="1" x14ac:dyDescent="0.3">
      <c r="A25" s="313"/>
      <c r="B25" s="313"/>
      <c r="C25" s="313"/>
      <c r="D25" s="313"/>
      <c r="E25" s="313"/>
      <c r="F25" s="313"/>
      <c r="G25" s="45">
        <v>2</v>
      </c>
      <c r="H25" s="47" t="s">
        <v>126</v>
      </c>
      <c r="I25" s="313"/>
      <c r="J25" s="313"/>
      <c r="K25" s="313"/>
      <c r="L25" s="277"/>
      <c r="M25" s="317"/>
      <c r="N25" s="317"/>
      <c r="O25" s="317"/>
      <c r="P25" s="38"/>
      <c r="Q25" s="38"/>
      <c r="R25" s="38"/>
      <c r="S25" s="38"/>
      <c r="T25" s="38"/>
      <c r="U25" s="38"/>
      <c r="V25" s="38"/>
      <c r="W25" s="38"/>
      <c r="X25" s="38"/>
      <c r="Y25" s="38"/>
      <c r="Z25" s="38"/>
    </row>
    <row r="26" spans="1:26" ht="75" customHeight="1" x14ac:dyDescent="0.3">
      <c r="A26" s="313"/>
      <c r="B26" s="313"/>
      <c r="C26" s="313"/>
      <c r="D26" s="313"/>
      <c r="E26" s="313"/>
      <c r="F26" s="313"/>
      <c r="G26" s="45">
        <v>3</v>
      </c>
      <c r="H26" s="48"/>
      <c r="I26" s="313"/>
      <c r="J26" s="313"/>
      <c r="K26" s="313"/>
      <c r="L26" s="277"/>
      <c r="M26" s="317"/>
      <c r="N26" s="317"/>
      <c r="O26" s="317"/>
      <c r="P26" s="38"/>
      <c r="Q26" s="38"/>
      <c r="R26" s="38"/>
      <c r="S26" s="38"/>
      <c r="T26" s="38"/>
      <c r="U26" s="38"/>
      <c r="V26" s="38"/>
      <c r="W26" s="38"/>
      <c r="X26" s="38"/>
      <c r="Y26" s="38"/>
      <c r="Z26" s="38"/>
    </row>
    <row r="27" spans="1:26" ht="15.75" customHeight="1" x14ac:dyDescent="0.3">
      <c r="A27" s="313"/>
      <c r="B27" s="313"/>
      <c r="C27" s="313"/>
      <c r="D27" s="313"/>
      <c r="E27" s="313"/>
      <c r="F27" s="313"/>
      <c r="G27" s="45">
        <v>4</v>
      </c>
      <c r="H27" s="49"/>
      <c r="I27" s="313"/>
      <c r="J27" s="313"/>
      <c r="K27" s="313"/>
      <c r="L27" s="277"/>
      <c r="M27" s="317"/>
      <c r="N27" s="317"/>
      <c r="O27" s="317"/>
      <c r="P27" s="38"/>
      <c r="Q27" s="38"/>
      <c r="R27" s="38"/>
      <c r="S27" s="38"/>
      <c r="T27" s="38"/>
      <c r="U27" s="38"/>
      <c r="V27" s="38"/>
      <c r="W27" s="38"/>
      <c r="X27" s="38"/>
      <c r="Y27" s="38"/>
      <c r="Z27" s="38"/>
    </row>
    <row r="28" spans="1:26" ht="15.75" customHeight="1" x14ac:dyDescent="0.3">
      <c r="A28" s="313"/>
      <c r="B28" s="313"/>
      <c r="C28" s="313"/>
      <c r="D28" s="313"/>
      <c r="E28" s="313"/>
      <c r="F28" s="313"/>
      <c r="G28" s="45">
        <v>5</v>
      </c>
      <c r="H28" s="49"/>
      <c r="I28" s="313"/>
      <c r="J28" s="313"/>
      <c r="K28" s="313"/>
      <c r="L28" s="277"/>
      <c r="M28" s="317"/>
      <c r="N28" s="317"/>
      <c r="O28" s="317"/>
      <c r="P28" s="38"/>
      <c r="Q28" s="38"/>
      <c r="R28" s="38"/>
      <c r="S28" s="38"/>
      <c r="T28" s="38"/>
      <c r="U28" s="38"/>
      <c r="V28" s="38"/>
      <c r="W28" s="38"/>
      <c r="X28" s="38"/>
      <c r="Y28" s="38"/>
      <c r="Z28" s="38"/>
    </row>
    <row r="29" spans="1:26" ht="15.75" customHeight="1" x14ac:dyDescent="0.3">
      <c r="A29" s="313"/>
      <c r="B29" s="313"/>
      <c r="C29" s="313"/>
      <c r="D29" s="313"/>
      <c r="E29" s="313"/>
      <c r="F29" s="313"/>
      <c r="G29" s="45">
        <v>6</v>
      </c>
      <c r="H29" s="49"/>
      <c r="I29" s="313"/>
      <c r="J29" s="313"/>
      <c r="K29" s="313"/>
      <c r="L29" s="277"/>
      <c r="M29" s="317"/>
      <c r="N29" s="317"/>
      <c r="O29" s="317"/>
      <c r="P29" s="38"/>
      <c r="Q29" s="38"/>
      <c r="R29" s="38"/>
      <c r="S29" s="38"/>
      <c r="T29" s="38"/>
      <c r="U29" s="38"/>
      <c r="V29" s="38"/>
      <c r="W29" s="38"/>
      <c r="X29" s="38"/>
      <c r="Y29" s="38"/>
      <c r="Z29" s="38"/>
    </row>
    <row r="30" spans="1:26" ht="15.75" customHeight="1" x14ac:dyDescent="0.3">
      <c r="A30" s="313"/>
      <c r="B30" s="313"/>
      <c r="C30" s="313"/>
      <c r="D30" s="313"/>
      <c r="E30" s="313"/>
      <c r="F30" s="313"/>
      <c r="G30" s="45">
        <v>7</v>
      </c>
      <c r="H30" s="49"/>
      <c r="I30" s="313"/>
      <c r="J30" s="313"/>
      <c r="K30" s="313"/>
      <c r="L30" s="277"/>
      <c r="M30" s="317"/>
      <c r="N30" s="317"/>
      <c r="O30" s="317"/>
      <c r="P30" s="38"/>
      <c r="Q30" s="38"/>
      <c r="R30" s="38"/>
      <c r="S30" s="38"/>
      <c r="T30" s="38"/>
      <c r="U30" s="38"/>
      <c r="V30" s="38"/>
      <c r="W30" s="38"/>
      <c r="X30" s="38"/>
      <c r="Y30" s="38"/>
      <c r="Z30" s="38"/>
    </row>
    <row r="31" spans="1:26" ht="58.5" customHeight="1" x14ac:dyDescent="0.3">
      <c r="A31" s="314"/>
      <c r="B31" s="314"/>
      <c r="C31" s="314"/>
      <c r="D31" s="314"/>
      <c r="E31" s="314"/>
      <c r="F31" s="314"/>
      <c r="G31" s="45">
        <v>8</v>
      </c>
      <c r="H31" s="49"/>
      <c r="I31" s="314"/>
      <c r="J31" s="314"/>
      <c r="K31" s="314"/>
      <c r="L31" s="277"/>
      <c r="M31" s="318"/>
      <c r="N31" s="318"/>
      <c r="O31" s="318"/>
      <c r="P31" s="38"/>
      <c r="Q31" s="38"/>
      <c r="R31" s="38"/>
      <c r="S31" s="38"/>
      <c r="T31" s="38"/>
      <c r="U31" s="38"/>
      <c r="V31" s="38"/>
      <c r="W31" s="38"/>
      <c r="X31" s="38"/>
      <c r="Y31" s="38"/>
      <c r="Z31" s="38"/>
    </row>
    <row r="32" spans="1:26" ht="245.25" customHeight="1" x14ac:dyDescent="0.3">
      <c r="A32" s="27"/>
      <c r="B32" s="410" t="str">
        <f>+LEFT(C32,3)</f>
        <v>1.1</v>
      </c>
      <c r="C32" s="411" t="s">
        <v>127</v>
      </c>
      <c r="D32" s="412" t="s">
        <v>122</v>
      </c>
      <c r="E32" s="413" t="s">
        <v>128</v>
      </c>
      <c r="F32" s="414">
        <v>3</v>
      </c>
      <c r="G32" s="50">
        <v>1</v>
      </c>
      <c r="H32" s="51" t="s">
        <v>129</v>
      </c>
      <c r="I32" s="385" t="s">
        <v>130</v>
      </c>
      <c r="J32" s="388">
        <v>3</v>
      </c>
      <c r="K32" s="389"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15">
        <f>+IF(K32="",0,IF(K32="Deficiencia de control mayor (diseño y ejecución)",4,IF(K32="Deficiencia de control (diseño o ejecución)",20,IF(K32="Oportunidad de mejora",40,60))))</f>
        <v>60</v>
      </c>
      <c r="M32" s="316">
        <v>4.5870000000000001E-2</v>
      </c>
      <c r="N32" s="319">
        <f>+L32+M32</f>
        <v>60.045870000000001</v>
      </c>
      <c r="O32" s="320"/>
      <c r="P32" s="38"/>
      <c r="Q32" s="38"/>
      <c r="R32" s="38"/>
      <c r="S32" s="38"/>
      <c r="T32" s="38"/>
      <c r="U32" s="38"/>
      <c r="V32" s="38"/>
      <c r="W32" s="38"/>
      <c r="X32" s="38"/>
      <c r="Y32" s="38"/>
      <c r="Z32" s="38"/>
    </row>
    <row r="33" spans="1:26" ht="51.75" customHeight="1" x14ac:dyDescent="0.3">
      <c r="A33" s="27"/>
      <c r="B33" s="322"/>
      <c r="C33" s="322"/>
      <c r="D33" s="326"/>
      <c r="E33" s="326"/>
      <c r="F33" s="386"/>
      <c r="G33" s="52">
        <v>2</v>
      </c>
      <c r="H33" s="53" t="s">
        <v>131</v>
      </c>
      <c r="I33" s="386"/>
      <c r="J33" s="326"/>
      <c r="K33" s="386"/>
      <c r="L33" s="277"/>
      <c r="M33" s="317"/>
      <c r="N33" s="317"/>
      <c r="O33" s="317"/>
      <c r="P33" s="38"/>
      <c r="Q33" s="38"/>
      <c r="R33" s="38"/>
      <c r="S33" s="38"/>
      <c r="T33" s="38"/>
      <c r="U33" s="38"/>
      <c r="V33" s="38"/>
      <c r="W33" s="38"/>
      <c r="X33" s="38"/>
      <c r="Y33" s="38"/>
      <c r="Z33" s="38"/>
    </row>
    <row r="34" spans="1:26" ht="144.75" customHeight="1" x14ac:dyDescent="0.3">
      <c r="A34" s="27"/>
      <c r="B34" s="322"/>
      <c r="C34" s="322"/>
      <c r="D34" s="326"/>
      <c r="E34" s="326"/>
      <c r="F34" s="386"/>
      <c r="G34" s="54">
        <v>3</v>
      </c>
      <c r="H34" s="51"/>
      <c r="I34" s="386"/>
      <c r="J34" s="326"/>
      <c r="K34" s="386"/>
      <c r="L34" s="277"/>
      <c r="M34" s="317"/>
      <c r="N34" s="317"/>
      <c r="O34" s="317"/>
      <c r="P34" s="38"/>
      <c r="Q34" s="38"/>
      <c r="R34" s="38"/>
      <c r="S34" s="38"/>
      <c r="T34" s="38"/>
      <c r="U34" s="38"/>
      <c r="V34" s="38"/>
      <c r="W34" s="38"/>
      <c r="X34" s="38"/>
      <c r="Y34" s="38"/>
      <c r="Z34" s="38"/>
    </row>
    <row r="35" spans="1:26" ht="90.75" customHeight="1" x14ac:dyDescent="0.3">
      <c r="A35" s="27"/>
      <c r="B35" s="322"/>
      <c r="C35" s="322"/>
      <c r="D35" s="326"/>
      <c r="E35" s="326"/>
      <c r="F35" s="386"/>
      <c r="G35" s="54">
        <v>4</v>
      </c>
      <c r="H35" s="51"/>
      <c r="I35" s="386"/>
      <c r="J35" s="326"/>
      <c r="K35" s="386"/>
      <c r="L35" s="277"/>
      <c r="M35" s="317"/>
      <c r="N35" s="317"/>
      <c r="O35" s="317"/>
      <c r="P35" s="38"/>
      <c r="Q35" s="38"/>
      <c r="R35" s="38"/>
      <c r="S35" s="38"/>
      <c r="T35" s="38"/>
      <c r="U35" s="38"/>
      <c r="V35" s="38"/>
      <c r="W35" s="38"/>
      <c r="X35" s="38"/>
      <c r="Y35" s="38"/>
      <c r="Z35" s="38"/>
    </row>
    <row r="36" spans="1:26" ht="80.25" customHeight="1" x14ac:dyDescent="0.3">
      <c r="A36" s="27"/>
      <c r="B36" s="322"/>
      <c r="C36" s="322"/>
      <c r="D36" s="326"/>
      <c r="E36" s="326"/>
      <c r="F36" s="386"/>
      <c r="G36" s="54">
        <v>5</v>
      </c>
      <c r="H36" s="55"/>
      <c r="I36" s="386"/>
      <c r="J36" s="326"/>
      <c r="K36" s="386"/>
      <c r="L36" s="277"/>
      <c r="M36" s="317"/>
      <c r="N36" s="317"/>
      <c r="O36" s="317"/>
      <c r="P36" s="38"/>
      <c r="Q36" s="38"/>
      <c r="R36" s="38"/>
      <c r="S36" s="38"/>
      <c r="T36" s="38"/>
      <c r="U36" s="38"/>
      <c r="V36" s="38"/>
      <c r="W36" s="38"/>
      <c r="X36" s="38"/>
      <c r="Y36" s="38"/>
      <c r="Z36" s="38"/>
    </row>
    <row r="37" spans="1:26" ht="17.25" customHeight="1" x14ac:dyDescent="0.3">
      <c r="A37" s="27"/>
      <c r="B37" s="322"/>
      <c r="C37" s="322"/>
      <c r="D37" s="326"/>
      <c r="E37" s="326"/>
      <c r="F37" s="386"/>
      <c r="G37" s="54">
        <v>6</v>
      </c>
      <c r="H37" s="56"/>
      <c r="I37" s="386"/>
      <c r="J37" s="326"/>
      <c r="K37" s="386"/>
      <c r="L37" s="277"/>
      <c r="M37" s="317"/>
      <c r="N37" s="317"/>
      <c r="O37" s="317"/>
      <c r="P37" s="38"/>
      <c r="Q37" s="38"/>
      <c r="R37" s="38"/>
      <c r="S37" s="38"/>
      <c r="T37" s="38"/>
      <c r="U37" s="38"/>
      <c r="V37" s="38"/>
      <c r="W37" s="38"/>
      <c r="X37" s="38"/>
      <c r="Y37" s="38"/>
      <c r="Z37" s="38"/>
    </row>
    <row r="38" spans="1:26" ht="38.25" customHeight="1" x14ac:dyDescent="0.3">
      <c r="A38" s="27"/>
      <c r="B38" s="322"/>
      <c r="C38" s="322"/>
      <c r="D38" s="326"/>
      <c r="E38" s="326"/>
      <c r="F38" s="386"/>
      <c r="G38" s="54">
        <v>7</v>
      </c>
      <c r="H38" s="57"/>
      <c r="I38" s="386"/>
      <c r="J38" s="326"/>
      <c r="K38" s="386"/>
      <c r="L38" s="277"/>
      <c r="M38" s="317"/>
      <c r="N38" s="317"/>
      <c r="O38" s="317"/>
      <c r="P38" s="38"/>
      <c r="Q38" s="38"/>
      <c r="R38" s="38"/>
      <c r="S38" s="38"/>
      <c r="T38" s="38"/>
      <c r="U38" s="38"/>
      <c r="V38" s="38"/>
      <c r="W38" s="38"/>
      <c r="X38" s="38"/>
      <c r="Y38" s="38"/>
      <c r="Z38" s="38"/>
    </row>
    <row r="39" spans="1:26" ht="24.75" customHeight="1" x14ac:dyDescent="0.3">
      <c r="A39" s="27"/>
      <c r="B39" s="323"/>
      <c r="C39" s="323"/>
      <c r="D39" s="327"/>
      <c r="E39" s="327"/>
      <c r="F39" s="387"/>
      <c r="G39" s="58">
        <v>8</v>
      </c>
      <c r="H39" s="59"/>
      <c r="I39" s="387"/>
      <c r="J39" s="327"/>
      <c r="K39" s="387"/>
      <c r="L39" s="277"/>
      <c r="M39" s="318"/>
      <c r="N39" s="318"/>
      <c r="O39" s="318"/>
      <c r="P39" s="38"/>
      <c r="Q39" s="38"/>
      <c r="R39" s="38"/>
      <c r="S39" s="38"/>
      <c r="T39" s="38"/>
      <c r="U39" s="38"/>
      <c r="V39" s="38"/>
      <c r="W39" s="38"/>
      <c r="X39" s="38"/>
      <c r="Y39" s="38"/>
      <c r="Z39" s="38"/>
    </row>
    <row r="40" spans="1:26" ht="84" customHeight="1" x14ac:dyDescent="0.3">
      <c r="A40" s="27"/>
      <c r="B40" s="350" t="str">
        <f>+LEFT(C40,3)</f>
        <v>1.2</v>
      </c>
      <c r="C40" s="321" t="s">
        <v>132</v>
      </c>
      <c r="D40" s="396" t="s">
        <v>122</v>
      </c>
      <c r="E40" s="397" t="s">
        <v>133</v>
      </c>
      <c r="F40" s="330">
        <v>3</v>
      </c>
      <c r="G40" s="60">
        <v>1</v>
      </c>
      <c r="H40" s="48" t="s">
        <v>134</v>
      </c>
      <c r="I40" s="398" t="s">
        <v>135</v>
      </c>
      <c r="J40" s="399">
        <v>3</v>
      </c>
      <c r="K40" s="402"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15">
        <f>+IF(K40="",0,IF(K40="Deficiencia de control mayor (diseño y ejecución)",4,IF(K40="Deficiencia de control (diseño o ejecución)",20,IF(K40="Oportunidad de mejora",40,60))))</f>
        <v>60</v>
      </c>
      <c r="M40" s="316">
        <v>5.5690000000000003E-2</v>
      </c>
      <c r="N40" s="319">
        <f>+L40+M40</f>
        <v>60.055689999999998</v>
      </c>
      <c r="O40" s="320"/>
      <c r="P40" s="38"/>
      <c r="Q40" s="38"/>
      <c r="R40" s="38"/>
      <c r="S40" s="38"/>
      <c r="T40" s="38"/>
      <c r="U40" s="38"/>
      <c r="V40" s="38"/>
      <c r="W40" s="38"/>
      <c r="X40" s="38"/>
      <c r="Y40" s="38"/>
      <c r="Z40" s="38"/>
    </row>
    <row r="41" spans="1:26" ht="45.75" customHeight="1" x14ac:dyDescent="0.3">
      <c r="A41" s="27"/>
      <c r="B41" s="322"/>
      <c r="C41" s="322"/>
      <c r="D41" s="326"/>
      <c r="E41" s="326"/>
      <c r="F41" s="326"/>
      <c r="G41" s="61">
        <v>2</v>
      </c>
      <c r="H41" s="62"/>
      <c r="I41" s="326"/>
      <c r="J41" s="400"/>
      <c r="K41" s="386"/>
      <c r="L41" s="277"/>
      <c r="M41" s="317"/>
      <c r="N41" s="317"/>
      <c r="O41" s="317"/>
      <c r="P41" s="38"/>
      <c r="Q41" s="38"/>
      <c r="R41" s="38"/>
      <c r="S41" s="38"/>
      <c r="T41" s="38"/>
      <c r="U41" s="38"/>
      <c r="V41" s="38"/>
      <c r="W41" s="38"/>
      <c r="X41" s="38"/>
      <c r="Y41" s="38"/>
      <c r="Z41" s="38"/>
    </row>
    <row r="42" spans="1:26" ht="15.75" customHeight="1" x14ac:dyDescent="0.3">
      <c r="A42" s="27"/>
      <c r="B42" s="322"/>
      <c r="C42" s="322"/>
      <c r="D42" s="326"/>
      <c r="E42" s="326"/>
      <c r="F42" s="326"/>
      <c r="G42" s="61">
        <v>3</v>
      </c>
      <c r="H42" s="63"/>
      <c r="I42" s="326"/>
      <c r="J42" s="400"/>
      <c r="K42" s="386"/>
      <c r="L42" s="277"/>
      <c r="M42" s="317"/>
      <c r="N42" s="317"/>
      <c r="O42" s="317"/>
      <c r="P42" s="38"/>
      <c r="Q42" s="38"/>
      <c r="R42" s="38"/>
      <c r="S42" s="38"/>
      <c r="T42" s="38"/>
      <c r="U42" s="38"/>
      <c r="V42" s="38"/>
      <c r="W42" s="38"/>
      <c r="X42" s="38"/>
      <c r="Y42" s="38"/>
      <c r="Z42" s="38"/>
    </row>
    <row r="43" spans="1:26" ht="75" customHeight="1" x14ac:dyDescent="0.3">
      <c r="A43" s="27"/>
      <c r="B43" s="322"/>
      <c r="C43" s="322"/>
      <c r="D43" s="326"/>
      <c r="E43" s="326"/>
      <c r="F43" s="326"/>
      <c r="G43" s="61">
        <v>4</v>
      </c>
      <c r="H43" s="63"/>
      <c r="I43" s="326"/>
      <c r="J43" s="400"/>
      <c r="K43" s="386"/>
      <c r="L43" s="277"/>
      <c r="M43" s="317"/>
      <c r="N43" s="317"/>
      <c r="O43" s="317"/>
      <c r="P43" s="38"/>
      <c r="Q43" s="38"/>
      <c r="R43" s="38"/>
      <c r="S43" s="38"/>
      <c r="T43" s="38"/>
      <c r="U43" s="38"/>
      <c r="V43" s="38"/>
      <c r="W43" s="38"/>
      <c r="X43" s="38"/>
      <c r="Y43" s="38"/>
      <c r="Z43" s="38"/>
    </row>
    <row r="44" spans="1:26" ht="72.75" customHeight="1" x14ac:dyDescent="0.3">
      <c r="A44" s="27"/>
      <c r="B44" s="322"/>
      <c r="C44" s="322"/>
      <c r="D44" s="326"/>
      <c r="E44" s="326"/>
      <c r="F44" s="326"/>
      <c r="G44" s="61">
        <v>5</v>
      </c>
      <c r="H44" s="63"/>
      <c r="I44" s="326"/>
      <c r="J44" s="400"/>
      <c r="K44" s="386"/>
      <c r="L44" s="277"/>
      <c r="M44" s="317"/>
      <c r="N44" s="317"/>
      <c r="O44" s="317"/>
      <c r="P44" s="38"/>
      <c r="Q44" s="38"/>
      <c r="R44" s="38"/>
      <c r="S44" s="38"/>
      <c r="T44" s="38"/>
      <c r="U44" s="38"/>
      <c r="V44" s="38"/>
      <c r="W44" s="38"/>
      <c r="X44" s="38"/>
      <c r="Y44" s="38"/>
      <c r="Z44" s="38"/>
    </row>
    <row r="45" spans="1:26" ht="35.25" customHeight="1" x14ac:dyDescent="0.3">
      <c r="A45" s="27"/>
      <c r="B45" s="322"/>
      <c r="C45" s="322"/>
      <c r="D45" s="326"/>
      <c r="E45" s="326"/>
      <c r="F45" s="326"/>
      <c r="G45" s="61">
        <v>6</v>
      </c>
      <c r="H45" s="63"/>
      <c r="I45" s="326"/>
      <c r="J45" s="400"/>
      <c r="K45" s="386"/>
      <c r="L45" s="277"/>
      <c r="M45" s="317"/>
      <c r="N45" s="317"/>
      <c r="O45" s="317"/>
      <c r="P45" s="38"/>
      <c r="Q45" s="38"/>
      <c r="R45" s="38"/>
      <c r="S45" s="38"/>
      <c r="T45" s="38"/>
      <c r="U45" s="38"/>
      <c r="V45" s="38"/>
      <c r="W45" s="38"/>
      <c r="X45" s="38"/>
      <c r="Y45" s="38"/>
      <c r="Z45" s="38"/>
    </row>
    <row r="46" spans="1:26" ht="84" customHeight="1" x14ac:dyDescent="0.3">
      <c r="A46" s="27"/>
      <c r="B46" s="322"/>
      <c r="C46" s="322"/>
      <c r="D46" s="326"/>
      <c r="E46" s="326"/>
      <c r="F46" s="326"/>
      <c r="G46" s="61">
        <v>7</v>
      </c>
      <c r="H46" s="63"/>
      <c r="I46" s="326"/>
      <c r="J46" s="400"/>
      <c r="K46" s="386"/>
      <c r="L46" s="277"/>
      <c r="M46" s="317"/>
      <c r="N46" s="317"/>
      <c r="O46" s="317"/>
      <c r="P46" s="38"/>
      <c r="Q46" s="38"/>
      <c r="R46" s="38"/>
      <c r="S46" s="38"/>
      <c r="T46" s="38"/>
      <c r="U46" s="38"/>
      <c r="V46" s="38"/>
      <c r="W46" s="38"/>
      <c r="X46" s="38"/>
      <c r="Y46" s="38"/>
      <c r="Z46" s="38"/>
    </row>
    <row r="47" spans="1:26" ht="47.25" customHeight="1" x14ac:dyDescent="0.3">
      <c r="A47" s="27"/>
      <c r="B47" s="323"/>
      <c r="C47" s="323"/>
      <c r="D47" s="327"/>
      <c r="E47" s="327"/>
      <c r="F47" s="327"/>
      <c r="G47" s="64">
        <v>8</v>
      </c>
      <c r="H47" s="65"/>
      <c r="I47" s="327"/>
      <c r="J47" s="401"/>
      <c r="K47" s="387"/>
      <c r="L47" s="277"/>
      <c r="M47" s="318"/>
      <c r="N47" s="318"/>
      <c r="O47" s="318"/>
      <c r="P47" s="38"/>
      <c r="Q47" s="38"/>
      <c r="R47" s="38"/>
      <c r="S47" s="38"/>
      <c r="T47" s="38"/>
      <c r="U47" s="38"/>
      <c r="V47" s="38"/>
      <c r="W47" s="38"/>
      <c r="X47" s="38"/>
      <c r="Y47" s="38"/>
      <c r="Z47" s="38"/>
    </row>
    <row r="48" spans="1:26" ht="72.75" customHeight="1" x14ac:dyDescent="0.3">
      <c r="A48" s="27"/>
      <c r="B48" s="350" t="str">
        <f>+LEFT(C48,3)</f>
        <v>1.3</v>
      </c>
      <c r="C48" s="321" t="s">
        <v>136</v>
      </c>
      <c r="D48" s="398" t="s">
        <v>137</v>
      </c>
      <c r="E48" s="415" t="s">
        <v>138</v>
      </c>
      <c r="F48" s="330">
        <v>3</v>
      </c>
      <c r="G48" s="66">
        <v>1</v>
      </c>
      <c r="H48" s="48" t="s">
        <v>134</v>
      </c>
      <c r="I48" s="398" t="s">
        <v>139</v>
      </c>
      <c r="J48" s="399">
        <v>3</v>
      </c>
      <c r="K48" s="402"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15">
        <f>+IF(K48="",0,IF(K48="Deficiencia de control mayor (diseño y ejecución)",4,IF(K48="Deficiencia de control (diseño o ejecución)",20,IF(K48="Oportunidad de mejora",40,60))))</f>
        <v>60</v>
      </c>
      <c r="M48" s="316">
        <v>6.6895999999999997E-2</v>
      </c>
      <c r="N48" s="335">
        <f>+L48+M48</f>
        <v>60.066896</v>
      </c>
      <c r="O48" s="336"/>
      <c r="P48" s="38"/>
      <c r="Q48" s="38"/>
      <c r="R48" s="38"/>
      <c r="S48" s="38"/>
      <c r="T48" s="38"/>
      <c r="U48" s="38"/>
      <c r="V48" s="38"/>
      <c r="W48" s="38"/>
      <c r="X48" s="38"/>
      <c r="Y48" s="38"/>
      <c r="Z48" s="38"/>
    </row>
    <row r="49" spans="1:26" ht="47.25" customHeight="1" x14ac:dyDescent="0.3">
      <c r="A49" s="27"/>
      <c r="B49" s="322"/>
      <c r="C49" s="322"/>
      <c r="D49" s="326"/>
      <c r="E49" s="326"/>
      <c r="F49" s="326"/>
      <c r="G49" s="61">
        <v>2</v>
      </c>
      <c r="H49" s="63"/>
      <c r="I49" s="326"/>
      <c r="J49" s="400"/>
      <c r="K49" s="386"/>
      <c r="L49" s="277"/>
      <c r="M49" s="317"/>
      <c r="N49" s="317"/>
      <c r="O49" s="317"/>
      <c r="P49" s="38"/>
      <c r="Q49" s="38"/>
      <c r="R49" s="38"/>
      <c r="S49" s="38"/>
      <c r="T49" s="38"/>
      <c r="U49" s="38"/>
      <c r="V49" s="38"/>
      <c r="W49" s="38"/>
      <c r="X49" s="38"/>
      <c r="Y49" s="38"/>
      <c r="Z49" s="38"/>
    </row>
    <row r="50" spans="1:26" ht="15.75" customHeight="1" x14ac:dyDescent="0.3">
      <c r="A50" s="27"/>
      <c r="B50" s="322"/>
      <c r="C50" s="322"/>
      <c r="D50" s="326"/>
      <c r="E50" s="326"/>
      <c r="F50" s="326"/>
      <c r="G50" s="61">
        <v>3</v>
      </c>
      <c r="H50" s="62"/>
      <c r="I50" s="326"/>
      <c r="J50" s="400"/>
      <c r="K50" s="386"/>
      <c r="L50" s="277"/>
      <c r="M50" s="317"/>
      <c r="N50" s="317"/>
      <c r="O50" s="317"/>
      <c r="P50" s="38"/>
      <c r="Q50" s="38"/>
      <c r="R50" s="38"/>
      <c r="S50" s="38"/>
      <c r="T50" s="38"/>
      <c r="U50" s="38"/>
      <c r="V50" s="38"/>
      <c r="W50" s="38"/>
      <c r="X50" s="38"/>
      <c r="Y50" s="38"/>
      <c r="Z50" s="38"/>
    </row>
    <row r="51" spans="1:26" ht="76.5" customHeight="1" x14ac:dyDescent="0.3">
      <c r="A51" s="27"/>
      <c r="B51" s="322"/>
      <c r="C51" s="322"/>
      <c r="D51" s="326"/>
      <c r="E51" s="326"/>
      <c r="F51" s="326"/>
      <c r="G51" s="61">
        <v>4</v>
      </c>
      <c r="H51" s="63"/>
      <c r="I51" s="326"/>
      <c r="J51" s="400"/>
      <c r="K51" s="386"/>
      <c r="L51" s="277"/>
      <c r="M51" s="317"/>
      <c r="N51" s="317"/>
      <c r="O51" s="317"/>
      <c r="P51" s="38"/>
      <c r="Q51" s="38"/>
      <c r="R51" s="38"/>
      <c r="S51" s="38"/>
      <c r="T51" s="38"/>
      <c r="U51" s="38"/>
      <c r="V51" s="38"/>
      <c r="W51" s="38"/>
      <c r="X51" s="38"/>
      <c r="Y51" s="38"/>
      <c r="Z51" s="38"/>
    </row>
    <row r="52" spans="1:26" ht="85.5" customHeight="1" x14ac:dyDescent="0.3">
      <c r="A52" s="27"/>
      <c r="B52" s="322"/>
      <c r="C52" s="322"/>
      <c r="D52" s="326"/>
      <c r="E52" s="326"/>
      <c r="F52" s="326"/>
      <c r="G52" s="61">
        <v>5</v>
      </c>
      <c r="H52" s="62"/>
      <c r="I52" s="326"/>
      <c r="J52" s="400"/>
      <c r="K52" s="386"/>
      <c r="L52" s="277"/>
      <c r="M52" s="317"/>
      <c r="N52" s="317"/>
      <c r="O52" s="317"/>
      <c r="P52" s="38"/>
      <c r="Q52" s="38"/>
      <c r="R52" s="38"/>
      <c r="S52" s="38"/>
      <c r="T52" s="38"/>
      <c r="U52" s="38"/>
      <c r="V52" s="38"/>
      <c r="W52" s="38"/>
      <c r="X52" s="38"/>
      <c r="Y52" s="38"/>
      <c r="Z52" s="38"/>
    </row>
    <row r="53" spans="1:26" ht="15.75" customHeight="1" x14ac:dyDescent="0.3">
      <c r="A53" s="27"/>
      <c r="B53" s="322"/>
      <c r="C53" s="322"/>
      <c r="D53" s="326"/>
      <c r="E53" s="326"/>
      <c r="F53" s="326"/>
      <c r="G53" s="61">
        <v>6</v>
      </c>
      <c r="H53" s="63"/>
      <c r="I53" s="326"/>
      <c r="J53" s="400"/>
      <c r="K53" s="386"/>
      <c r="L53" s="277"/>
      <c r="M53" s="317"/>
      <c r="N53" s="317"/>
      <c r="O53" s="317"/>
      <c r="P53" s="38"/>
      <c r="Q53" s="38"/>
      <c r="R53" s="38"/>
      <c r="S53" s="38"/>
      <c r="T53" s="38"/>
      <c r="U53" s="38"/>
      <c r="V53" s="38"/>
      <c r="W53" s="38"/>
      <c r="X53" s="38"/>
      <c r="Y53" s="38"/>
      <c r="Z53" s="38"/>
    </row>
    <row r="54" spans="1:26" ht="48" customHeight="1" x14ac:dyDescent="0.3">
      <c r="A54" s="27"/>
      <c r="B54" s="322"/>
      <c r="C54" s="322"/>
      <c r="D54" s="326"/>
      <c r="E54" s="326"/>
      <c r="F54" s="326"/>
      <c r="G54" s="61">
        <v>7</v>
      </c>
      <c r="H54" s="63"/>
      <c r="I54" s="326"/>
      <c r="J54" s="400"/>
      <c r="K54" s="386"/>
      <c r="L54" s="277"/>
      <c r="M54" s="317"/>
      <c r="N54" s="317"/>
      <c r="O54" s="317"/>
      <c r="P54" s="38"/>
      <c r="Q54" s="38"/>
      <c r="R54" s="38"/>
      <c r="S54" s="38"/>
      <c r="T54" s="38"/>
      <c r="U54" s="38"/>
      <c r="V54" s="38"/>
      <c r="W54" s="38"/>
      <c r="X54" s="38"/>
      <c r="Y54" s="38"/>
      <c r="Z54" s="38"/>
    </row>
    <row r="55" spans="1:26" ht="14.25" customHeight="1" x14ac:dyDescent="0.3">
      <c r="A55" s="27"/>
      <c r="B55" s="323"/>
      <c r="C55" s="323"/>
      <c r="D55" s="327"/>
      <c r="E55" s="327"/>
      <c r="F55" s="327"/>
      <c r="G55" s="64">
        <v>8</v>
      </c>
      <c r="H55" s="65"/>
      <c r="I55" s="327"/>
      <c r="J55" s="401"/>
      <c r="K55" s="387"/>
      <c r="L55" s="277"/>
      <c r="M55" s="318"/>
      <c r="N55" s="318"/>
      <c r="O55" s="318"/>
      <c r="P55" s="38"/>
      <c r="Q55" s="38"/>
      <c r="R55" s="38"/>
      <c r="S55" s="38"/>
      <c r="T55" s="38"/>
      <c r="U55" s="38"/>
      <c r="V55" s="38"/>
      <c r="W55" s="38"/>
      <c r="X55" s="38"/>
      <c r="Y55" s="38"/>
      <c r="Z55" s="38"/>
    </row>
    <row r="56" spans="1:26" ht="64.5" customHeight="1" x14ac:dyDescent="0.3">
      <c r="A56" s="27"/>
      <c r="B56" s="350" t="str">
        <f>+LEFT(C56,3)</f>
        <v>1.4</v>
      </c>
      <c r="C56" s="321" t="s">
        <v>140</v>
      </c>
      <c r="D56" s="396" t="s">
        <v>141</v>
      </c>
      <c r="E56" s="397" t="s">
        <v>142</v>
      </c>
      <c r="F56" s="330">
        <v>3</v>
      </c>
      <c r="G56" s="66">
        <v>1</v>
      </c>
      <c r="H56" s="67"/>
      <c r="I56" s="416" t="s">
        <v>143</v>
      </c>
      <c r="J56" s="330">
        <v>2</v>
      </c>
      <c r="K56" s="402"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15">
        <f>+IF(K56="",0,IF(K56="Deficiencia de control mayor (diseño y ejecución)",4,IF(K56="Deficiencia de control (diseño o ejecución)",20,IF(K56="Oportunidad de mejora",40,60))))</f>
        <v>20</v>
      </c>
      <c r="M56" s="316">
        <v>6.6909999999999997E-2</v>
      </c>
      <c r="N56" s="338">
        <f>+L56+M56</f>
        <v>20.06691</v>
      </c>
      <c r="O56" s="339"/>
      <c r="P56" s="38"/>
      <c r="Q56" s="38"/>
      <c r="R56" s="38"/>
      <c r="S56" s="38"/>
      <c r="T56" s="38"/>
      <c r="U56" s="38"/>
      <c r="V56" s="38"/>
      <c r="W56" s="38"/>
      <c r="X56" s="38"/>
      <c r="Y56" s="38"/>
      <c r="Z56" s="38"/>
    </row>
    <row r="57" spans="1:26" ht="27.75" customHeight="1" x14ac:dyDescent="0.3">
      <c r="A57" s="27"/>
      <c r="B57" s="322"/>
      <c r="C57" s="322"/>
      <c r="D57" s="326"/>
      <c r="E57" s="326"/>
      <c r="F57" s="326"/>
      <c r="G57" s="61">
        <v>2</v>
      </c>
      <c r="H57" s="68"/>
      <c r="I57" s="326"/>
      <c r="J57" s="326"/>
      <c r="K57" s="386"/>
      <c r="L57" s="277"/>
      <c r="M57" s="317"/>
      <c r="N57" s="317"/>
      <c r="O57" s="317"/>
      <c r="P57" s="38"/>
      <c r="Q57" s="38"/>
      <c r="R57" s="38"/>
      <c r="S57" s="38"/>
      <c r="T57" s="38"/>
      <c r="U57" s="38"/>
      <c r="V57" s="38"/>
      <c r="W57" s="38"/>
      <c r="X57" s="38"/>
      <c r="Y57" s="38"/>
      <c r="Z57" s="38"/>
    </row>
    <row r="58" spans="1:26" ht="27.75" customHeight="1" x14ac:dyDescent="0.3">
      <c r="A58" s="27"/>
      <c r="B58" s="322"/>
      <c r="C58" s="322"/>
      <c r="D58" s="326"/>
      <c r="E58" s="326"/>
      <c r="F58" s="326"/>
      <c r="G58" s="61">
        <v>3</v>
      </c>
      <c r="H58" s="69"/>
      <c r="I58" s="326"/>
      <c r="J58" s="326"/>
      <c r="K58" s="386"/>
      <c r="L58" s="277"/>
      <c r="M58" s="317"/>
      <c r="N58" s="317"/>
      <c r="O58" s="317"/>
      <c r="P58" s="38"/>
      <c r="Q58" s="38"/>
      <c r="R58" s="38"/>
      <c r="S58" s="38"/>
      <c r="T58" s="38"/>
      <c r="U58" s="38"/>
      <c r="V58" s="38"/>
      <c r="W58" s="38"/>
      <c r="X58" s="38"/>
      <c r="Y58" s="38"/>
      <c r="Z58" s="38"/>
    </row>
    <row r="59" spans="1:26" ht="27.75" customHeight="1" x14ac:dyDescent="0.3">
      <c r="A59" s="27"/>
      <c r="B59" s="322"/>
      <c r="C59" s="322"/>
      <c r="D59" s="326"/>
      <c r="E59" s="326"/>
      <c r="F59" s="326"/>
      <c r="G59" s="61">
        <v>4</v>
      </c>
      <c r="H59" s="62"/>
      <c r="I59" s="326"/>
      <c r="J59" s="326"/>
      <c r="K59" s="386"/>
      <c r="L59" s="277"/>
      <c r="M59" s="317"/>
      <c r="N59" s="317"/>
      <c r="O59" s="317"/>
      <c r="P59" s="38"/>
      <c r="Q59" s="38"/>
      <c r="R59" s="38"/>
      <c r="S59" s="38"/>
      <c r="T59" s="38"/>
      <c r="U59" s="38"/>
      <c r="V59" s="38"/>
      <c r="W59" s="38"/>
      <c r="X59" s="38"/>
      <c r="Y59" s="38"/>
      <c r="Z59" s="38"/>
    </row>
    <row r="60" spans="1:26" ht="27.75" customHeight="1" x14ac:dyDescent="0.3">
      <c r="A60" s="27"/>
      <c r="B60" s="322"/>
      <c r="C60" s="322"/>
      <c r="D60" s="326"/>
      <c r="E60" s="326"/>
      <c r="F60" s="326"/>
      <c r="G60" s="61">
        <v>5</v>
      </c>
      <c r="H60" s="63"/>
      <c r="I60" s="326"/>
      <c r="J60" s="326"/>
      <c r="K60" s="386"/>
      <c r="L60" s="277"/>
      <c r="M60" s="317"/>
      <c r="N60" s="317"/>
      <c r="O60" s="317"/>
      <c r="P60" s="38"/>
      <c r="Q60" s="38"/>
      <c r="R60" s="38"/>
      <c r="S60" s="38"/>
      <c r="T60" s="38"/>
      <c r="U60" s="38"/>
      <c r="V60" s="38"/>
      <c r="W60" s="38"/>
      <c r="X60" s="38"/>
      <c r="Y60" s="38"/>
      <c r="Z60" s="38"/>
    </row>
    <row r="61" spans="1:26" ht="27.75" customHeight="1" x14ac:dyDescent="0.3">
      <c r="A61" s="27"/>
      <c r="B61" s="322"/>
      <c r="C61" s="322"/>
      <c r="D61" s="326"/>
      <c r="E61" s="326"/>
      <c r="F61" s="326"/>
      <c r="G61" s="61">
        <v>6</v>
      </c>
      <c r="H61" s="63"/>
      <c r="I61" s="326"/>
      <c r="J61" s="326"/>
      <c r="K61" s="386"/>
      <c r="L61" s="277"/>
      <c r="M61" s="317"/>
      <c r="N61" s="317"/>
      <c r="O61" s="317"/>
      <c r="P61" s="38"/>
      <c r="Q61" s="38"/>
      <c r="R61" s="38"/>
      <c r="S61" s="38"/>
      <c r="T61" s="38"/>
      <c r="U61" s="38"/>
      <c r="V61" s="38"/>
      <c r="W61" s="38"/>
      <c r="X61" s="38"/>
      <c r="Y61" s="38"/>
      <c r="Z61" s="38"/>
    </row>
    <row r="62" spans="1:26" ht="69.75" customHeight="1" x14ac:dyDescent="0.3">
      <c r="A62" s="27"/>
      <c r="B62" s="322"/>
      <c r="C62" s="322"/>
      <c r="D62" s="326"/>
      <c r="E62" s="326"/>
      <c r="F62" s="326"/>
      <c r="G62" s="61">
        <v>7</v>
      </c>
      <c r="H62" s="63"/>
      <c r="I62" s="326"/>
      <c r="J62" s="326"/>
      <c r="K62" s="386"/>
      <c r="L62" s="277"/>
      <c r="M62" s="317"/>
      <c r="N62" s="317"/>
      <c r="O62" s="317"/>
      <c r="P62" s="38"/>
      <c r="Q62" s="38"/>
      <c r="R62" s="38"/>
      <c r="S62" s="38"/>
      <c r="T62" s="38"/>
      <c r="U62" s="38"/>
      <c r="V62" s="38"/>
      <c r="W62" s="38"/>
      <c r="X62" s="38"/>
      <c r="Y62" s="38"/>
      <c r="Z62" s="38"/>
    </row>
    <row r="63" spans="1:26" ht="94.5" customHeight="1" x14ac:dyDescent="0.3">
      <c r="A63" s="27"/>
      <c r="B63" s="323"/>
      <c r="C63" s="323"/>
      <c r="D63" s="327"/>
      <c r="E63" s="327"/>
      <c r="F63" s="327"/>
      <c r="G63" s="64">
        <v>8</v>
      </c>
      <c r="H63" s="65"/>
      <c r="I63" s="327"/>
      <c r="J63" s="327"/>
      <c r="K63" s="387"/>
      <c r="L63" s="277"/>
      <c r="M63" s="318"/>
      <c r="N63" s="318"/>
      <c r="O63" s="318"/>
      <c r="P63" s="38"/>
      <c r="Q63" s="38"/>
      <c r="R63" s="38"/>
      <c r="S63" s="38"/>
      <c r="T63" s="38"/>
      <c r="U63" s="38"/>
      <c r="V63" s="38"/>
      <c r="W63" s="38"/>
      <c r="X63" s="38"/>
      <c r="Y63" s="38"/>
      <c r="Z63" s="38"/>
    </row>
    <row r="64" spans="1:26" ht="71.25" customHeight="1" x14ac:dyDescent="0.3">
      <c r="A64" s="27"/>
      <c r="B64" s="350" t="str">
        <f>+LEFT(C64,3)</f>
        <v>1.5</v>
      </c>
      <c r="C64" s="321" t="s">
        <v>144</v>
      </c>
      <c r="D64" s="396" t="s">
        <v>145</v>
      </c>
      <c r="E64" s="403" t="s">
        <v>146</v>
      </c>
      <c r="F64" s="330">
        <v>2</v>
      </c>
      <c r="G64" s="66">
        <v>1</v>
      </c>
      <c r="H64" s="70" t="s">
        <v>147</v>
      </c>
      <c r="I64" s="404" t="s">
        <v>148</v>
      </c>
      <c r="J64" s="399">
        <v>2</v>
      </c>
      <c r="K64" s="402"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315">
        <f>+IF(K64="",0,IF(K64="Deficiencia de control mayor (diseño y ejecución)",4,IF(K64="Deficiencia de control (diseño o ejecución)",20,IF(K64="Oportunidad de mejora",40,60))))</f>
        <v>20</v>
      </c>
      <c r="M64" s="316">
        <v>7.3568999999999996E-2</v>
      </c>
      <c r="N64" s="319">
        <f>+L64+M64</f>
        <v>20.073568999999999</v>
      </c>
      <c r="O64" s="320"/>
      <c r="P64" s="38"/>
      <c r="Q64" s="38"/>
      <c r="R64" s="38"/>
      <c r="S64" s="38"/>
      <c r="T64" s="38"/>
      <c r="U64" s="38"/>
      <c r="V64" s="38"/>
      <c r="W64" s="38"/>
      <c r="X64" s="38"/>
      <c r="Y64" s="38"/>
      <c r="Z64" s="38"/>
    </row>
    <row r="65" spans="1:26" ht="52.5" customHeight="1" x14ac:dyDescent="0.3">
      <c r="A65" s="27"/>
      <c r="B65" s="322"/>
      <c r="C65" s="322"/>
      <c r="D65" s="326"/>
      <c r="E65" s="326"/>
      <c r="F65" s="326"/>
      <c r="G65" s="61">
        <v>2</v>
      </c>
      <c r="H65" s="62"/>
      <c r="I65" s="326"/>
      <c r="J65" s="400"/>
      <c r="K65" s="386"/>
      <c r="L65" s="277"/>
      <c r="M65" s="317"/>
      <c r="N65" s="317"/>
      <c r="O65" s="317"/>
      <c r="P65" s="38"/>
      <c r="Q65" s="38"/>
      <c r="R65" s="38"/>
      <c r="S65" s="38"/>
      <c r="T65" s="38"/>
      <c r="U65" s="38"/>
      <c r="V65" s="38"/>
      <c r="W65" s="38"/>
      <c r="X65" s="38"/>
      <c r="Y65" s="38"/>
      <c r="Z65" s="38"/>
    </row>
    <row r="66" spans="1:26" ht="15.75" customHeight="1" x14ac:dyDescent="0.3">
      <c r="A66" s="27"/>
      <c r="B66" s="322"/>
      <c r="C66" s="322"/>
      <c r="D66" s="326"/>
      <c r="E66" s="326"/>
      <c r="F66" s="326"/>
      <c r="G66" s="61">
        <v>3</v>
      </c>
      <c r="H66" s="63"/>
      <c r="I66" s="326"/>
      <c r="J66" s="400"/>
      <c r="K66" s="386"/>
      <c r="L66" s="277"/>
      <c r="M66" s="317"/>
      <c r="N66" s="317"/>
      <c r="O66" s="317"/>
      <c r="P66" s="38"/>
      <c r="Q66" s="38"/>
      <c r="R66" s="38"/>
      <c r="S66" s="38"/>
      <c r="T66" s="38"/>
      <c r="U66" s="38"/>
      <c r="V66" s="38"/>
      <c r="W66" s="38"/>
      <c r="X66" s="38"/>
      <c r="Y66" s="38"/>
      <c r="Z66" s="38"/>
    </row>
    <row r="67" spans="1:26" ht="15.75" customHeight="1" x14ac:dyDescent="0.3">
      <c r="A67" s="27"/>
      <c r="B67" s="322"/>
      <c r="C67" s="322"/>
      <c r="D67" s="326"/>
      <c r="E67" s="326"/>
      <c r="F67" s="326"/>
      <c r="G67" s="61">
        <v>4</v>
      </c>
      <c r="H67" s="63"/>
      <c r="I67" s="326"/>
      <c r="J67" s="400"/>
      <c r="K67" s="386"/>
      <c r="L67" s="277"/>
      <c r="M67" s="317"/>
      <c r="N67" s="317"/>
      <c r="O67" s="317"/>
      <c r="P67" s="38"/>
      <c r="Q67" s="38"/>
      <c r="R67" s="38"/>
      <c r="S67" s="38"/>
      <c r="T67" s="38"/>
      <c r="U67" s="38"/>
      <c r="V67" s="38"/>
      <c r="W67" s="38"/>
      <c r="X67" s="38"/>
      <c r="Y67" s="38"/>
      <c r="Z67" s="38"/>
    </row>
    <row r="68" spans="1:26" ht="64.5" customHeight="1" x14ac:dyDescent="0.3">
      <c r="A68" s="27"/>
      <c r="B68" s="322"/>
      <c r="C68" s="322"/>
      <c r="D68" s="326"/>
      <c r="E68" s="326"/>
      <c r="F68" s="326"/>
      <c r="G68" s="61">
        <v>5</v>
      </c>
      <c r="H68" s="63"/>
      <c r="I68" s="326"/>
      <c r="J68" s="400"/>
      <c r="K68" s="386"/>
      <c r="L68" s="277"/>
      <c r="M68" s="317"/>
      <c r="N68" s="317"/>
      <c r="O68" s="317"/>
      <c r="P68" s="38"/>
      <c r="Q68" s="38"/>
      <c r="R68" s="38"/>
      <c r="S68" s="38"/>
      <c r="T68" s="38"/>
      <c r="U68" s="38"/>
      <c r="V68" s="38"/>
      <c r="W68" s="38"/>
      <c r="X68" s="38"/>
      <c r="Y68" s="38"/>
      <c r="Z68" s="38"/>
    </row>
    <row r="69" spans="1:26" ht="15.75" customHeight="1" x14ac:dyDescent="0.3">
      <c r="A69" s="27"/>
      <c r="B69" s="322"/>
      <c r="C69" s="322"/>
      <c r="D69" s="326"/>
      <c r="E69" s="326"/>
      <c r="F69" s="326"/>
      <c r="G69" s="61">
        <v>6</v>
      </c>
      <c r="H69" s="63"/>
      <c r="I69" s="326"/>
      <c r="J69" s="400"/>
      <c r="K69" s="386"/>
      <c r="L69" s="277"/>
      <c r="M69" s="317"/>
      <c r="N69" s="317"/>
      <c r="O69" s="317"/>
      <c r="P69" s="38"/>
      <c r="Q69" s="38"/>
      <c r="R69" s="38"/>
      <c r="S69" s="38"/>
      <c r="T69" s="38"/>
      <c r="U69" s="38"/>
      <c r="V69" s="38"/>
      <c r="W69" s="38"/>
      <c r="X69" s="38"/>
      <c r="Y69" s="38"/>
      <c r="Z69" s="38"/>
    </row>
    <row r="70" spans="1:26" ht="15.75" customHeight="1" x14ac:dyDescent="0.3">
      <c r="A70" s="27"/>
      <c r="B70" s="322"/>
      <c r="C70" s="322"/>
      <c r="D70" s="326"/>
      <c r="E70" s="326"/>
      <c r="F70" s="326"/>
      <c r="G70" s="61">
        <v>7</v>
      </c>
      <c r="H70" s="63"/>
      <c r="I70" s="326"/>
      <c r="J70" s="400"/>
      <c r="K70" s="386"/>
      <c r="L70" s="277"/>
      <c r="M70" s="317"/>
      <c r="N70" s="317"/>
      <c r="O70" s="317"/>
      <c r="P70" s="38"/>
      <c r="Q70" s="38"/>
      <c r="R70" s="38"/>
      <c r="S70" s="38"/>
      <c r="T70" s="38"/>
      <c r="U70" s="38"/>
      <c r="V70" s="38"/>
      <c r="W70" s="38"/>
      <c r="X70" s="38"/>
      <c r="Y70" s="38"/>
      <c r="Z70" s="38"/>
    </row>
    <row r="71" spans="1:26" ht="15.75" customHeight="1" x14ac:dyDescent="0.3">
      <c r="A71" s="27"/>
      <c r="B71" s="323"/>
      <c r="C71" s="323"/>
      <c r="D71" s="327"/>
      <c r="E71" s="327"/>
      <c r="F71" s="327"/>
      <c r="G71" s="64">
        <v>8</v>
      </c>
      <c r="H71" s="65"/>
      <c r="I71" s="327"/>
      <c r="J71" s="401"/>
      <c r="K71" s="387"/>
      <c r="L71" s="277"/>
      <c r="M71" s="318"/>
      <c r="N71" s="318"/>
      <c r="O71" s="318"/>
      <c r="P71" s="38"/>
      <c r="Q71" s="38"/>
      <c r="R71" s="38"/>
      <c r="S71" s="38"/>
      <c r="T71" s="38"/>
      <c r="U71" s="38"/>
      <c r="V71" s="38"/>
      <c r="W71" s="38"/>
      <c r="X71" s="38"/>
      <c r="Y71" s="38"/>
      <c r="Z71" s="38"/>
    </row>
    <row r="72" spans="1:26" ht="36.75" customHeight="1" x14ac:dyDescent="0.3">
      <c r="A72" s="27"/>
      <c r="B72" s="418"/>
      <c r="C72" s="419" t="s">
        <v>149</v>
      </c>
      <c r="D72" s="382" t="s">
        <v>8</v>
      </c>
      <c r="E72" s="420" t="s">
        <v>150</v>
      </c>
      <c r="F72" s="417" t="s">
        <v>151</v>
      </c>
      <c r="G72" s="421" t="s">
        <v>116</v>
      </c>
      <c r="H72" s="274"/>
      <c r="I72" s="364"/>
      <c r="J72" s="417" t="s">
        <v>152</v>
      </c>
      <c r="K72" s="417" t="s">
        <v>153</v>
      </c>
      <c r="L72" s="343"/>
      <c r="M72" s="344"/>
      <c r="N72" s="345"/>
      <c r="O72" s="346"/>
      <c r="P72" s="38"/>
      <c r="Q72" s="38"/>
      <c r="R72" s="38"/>
      <c r="S72" s="38"/>
      <c r="T72" s="38"/>
      <c r="U72" s="38"/>
      <c r="V72" s="38"/>
      <c r="W72" s="38"/>
      <c r="X72" s="38"/>
      <c r="Y72" s="38"/>
      <c r="Z72" s="38"/>
    </row>
    <row r="73" spans="1:26" ht="29.25" customHeight="1" x14ac:dyDescent="0.3">
      <c r="A73" s="27"/>
      <c r="B73" s="313"/>
      <c r="C73" s="313"/>
      <c r="D73" s="313"/>
      <c r="E73" s="313"/>
      <c r="F73" s="313"/>
      <c r="G73" s="408" t="s">
        <v>13</v>
      </c>
      <c r="H73" s="382" t="s">
        <v>15</v>
      </c>
      <c r="I73" s="382" t="s">
        <v>119</v>
      </c>
      <c r="J73" s="313"/>
      <c r="K73" s="313"/>
      <c r="L73" s="277"/>
      <c r="M73" s="317"/>
      <c r="N73" s="317"/>
      <c r="O73" s="317"/>
      <c r="P73" s="38"/>
      <c r="Q73" s="38"/>
      <c r="R73" s="38"/>
      <c r="S73" s="38"/>
      <c r="T73" s="38"/>
      <c r="U73" s="38"/>
      <c r="V73" s="38"/>
      <c r="W73" s="38"/>
      <c r="X73" s="38"/>
      <c r="Y73" s="38"/>
      <c r="Z73" s="38"/>
    </row>
    <row r="74" spans="1:26" ht="45.75" customHeight="1" x14ac:dyDescent="0.3">
      <c r="A74" s="27"/>
      <c r="B74" s="368"/>
      <c r="C74" s="368"/>
      <c r="D74" s="337"/>
      <c r="E74" s="337"/>
      <c r="F74" s="368"/>
      <c r="G74" s="368"/>
      <c r="H74" s="368"/>
      <c r="I74" s="337"/>
      <c r="J74" s="368"/>
      <c r="K74" s="368"/>
      <c r="L74" s="277"/>
      <c r="M74" s="318"/>
      <c r="N74" s="318"/>
      <c r="O74" s="318"/>
      <c r="P74" s="38"/>
      <c r="Q74" s="38"/>
      <c r="R74" s="38"/>
      <c r="S74" s="38"/>
      <c r="T74" s="38"/>
      <c r="U74" s="38"/>
      <c r="V74" s="38"/>
      <c r="W74" s="38"/>
      <c r="X74" s="38"/>
      <c r="Y74" s="38"/>
      <c r="Z74" s="38"/>
    </row>
    <row r="75" spans="1:26" ht="192" customHeight="1" x14ac:dyDescent="0.3">
      <c r="A75" s="27"/>
      <c r="B75" s="348" t="str">
        <f>+LEFT(C75,3)</f>
        <v>2.1</v>
      </c>
      <c r="C75" s="321" t="s">
        <v>154</v>
      </c>
      <c r="D75" s="396" t="s">
        <v>155</v>
      </c>
      <c r="E75" s="404" t="s">
        <v>156</v>
      </c>
      <c r="F75" s="341">
        <v>3</v>
      </c>
      <c r="G75" s="66">
        <v>1</v>
      </c>
      <c r="H75" s="71" t="s">
        <v>157</v>
      </c>
      <c r="I75" s="333" t="s">
        <v>158</v>
      </c>
      <c r="J75" s="399">
        <v>3</v>
      </c>
      <c r="K75" s="402"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15">
        <f>+IF(K75="",0,IF(K75="Deficiencia de control mayor (diseño y ejecución)",4,IF(K75="Deficiencia de control (diseño o ejecución)",20,IF(K75="Oportunidad de mejora",40,60))))</f>
        <v>60</v>
      </c>
      <c r="M75" s="316">
        <v>8.8965299999999997E-2</v>
      </c>
      <c r="N75" s="319">
        <f>+L75+M75</f>
        <v>60.088965299999998</v>
      </c>
      <c r="O75" s="320"/>
      <c r="P75" s="38"/>
      <c r="Q75" s="38"/>
      <c r="R75" s="38"/>
      <c r="S75" s="38"/>
      <c r="T75" s="38"/>
      <c r="U75" s="38"/>
      <c r="V75" s="38"/>
      <c r="W75" s="38"/>
      <c r="X75" s="38"/>
      <c r="Y75" s="38"/>
      <c r="Z75" s="38"/>
    </row>
    <row r="76" spans="1:26" ht="246.75" customHeight="1" x14ac:dyDescent="0.3">
      <c r="A76" s="27"/>
      <c r="B76" s="322"/>
      <c r="C76" s="322"/>
      <c r="D76" s="326"/>
      <c r="E76" s="326"/>
      <c r="F76" s="326"/>
      <c r="G76" s="61">
        <v>2</v>
      </c>
      <c r="H76" s="72" t="s">
        <v>159</v>
      </c>
      <c r="I76" s="326"/>
      <c r="J76" s="400"/>
      <c r="K76" s="386"/>
      <c r="L76" s="277"/>
      <c r="M76" s="317"/>
      <c r="N76" s="317"/>
      <c r="O76" s="317"/>
      <c r="P76" s="38"/>
      <c r="Q76" s="38"/>
      <c r="R76" s="38"/>
      <c r="S76" s="38"/>
      <c r="T76" s="38"/>
      <c r="U76" s="38"/>
      <c r="V76" s="38"/>
      <c r="W76" s="38"/>
      <c r="X76" s="38"/>
      <c r="Y76" s="38"/>
      <c r="Z76" s="38"/>
    </row>
    <row r="77" spans="1:26" ht="12" customHeight="1" x14ac:dyDescent="0.3">
      <c r="A77" s="27"/>
      <c r="B77" s="322"/>
      <c r="C77" s="322"/>
      <c r="D77" s="326"/>
      <c r="E77" s="326"/>
      <c r="F77" s="326"/>
      <c r="G77" s="61">
        <v>3</v>
      </c>
      <c r="H77" s="62"/>
      <c r="I77" s="326"/>
      <c r="J77" s="400"/>
      <c r="K77" s="386"/>
      <c r="L77" s="277"/>
      <c r="M77" s="317"/>
      <c r="N77" s="317"/>
      <c r="O77" s="317"/>
      <c r="P77" s="38"/>
      <c r="Q77" s="38"/>
      <c r="R77" s="38"/>
      <c r="S77" s="38"/>
      <c r="T77" s="38"/>
      <c r="U77" s="38"/>
      <c r="V77" s="38"/>
      <c r="W77" s="38"/>
      <c r="X77" s="38"/>
      <c r="Y77" s="38"/>
      <c r="Z77" s="38"/>
    </row>
    <row r="78" spans="1:26" ht="21" customHeight="1" x14ac:dyDescent="0.3">
      <c r="A78" s="27"/>
      <c r="B78" s="322"/>
      <c r="C78" s="322"/>
      <c r="D78" s="326"/>
      <c r="E78" s="326"/>
      <c r="F78" s="326"/>
      <c r="G78" s="61">
        <v>4</v>
      </c>
      <c r="H78" s="63"/>
      <c r="I78" s="326"/>
      <c r="J78" s="400"/>
      <c r="K78" s="386"/>
      <c r="L78" s="277"/>
      <c r="M78" s="317"/>
      <c r="N78" s="317"/>
      <c r="O78" s="317"/>
      <c r="P78" s="38"/>
      <c r="Q78" s="38"/>
      <c r="R78" s="38"/>
      <c r="S78" s="38"/>
      <c r="T78" s="38"/>
      <c r="U78" s="38"/>
      <c r="V78" s="38"/>
      <c r="W78" s="38"/>
      <c r="X78" s="38"/>
      <c r="Y78" s="38"/>
      <c r="Z78" s="38"/>
    </row>
    <row r="79" spans="1:26" ht="21" customHeight="1" x14ac:dyDescent="0.3">
      <c r="A79" s="27"/>
      <c r="B79" s="322"/>
      <c r="C79" s="322"/>
      <c r="D79" s="326"/>
      <c r="E79" s="326"/>
      <c r="F79" s="326"/>
      <c r="G79" s="61">
        <v>5</v>
      </c>
      <c r="H79" s="63"/>
      <c r="I79" s="326"/>
      <c r="J79" s="400"/>
      <c r="K79" s="386"/>
      <c r="L79" s="277"/>
      <c r="M79" s="317"/>
      <c r="N79" s="317"/>
      <c r="O79" s="317"/>
      <c r="P79" s="38"/>
      <c r="Q79" s="38"/>
      <c r="R79" s="38"/>
      <c r="S79" s="38"/>
      <c r="T79" s="38"/>
      <c r="U79" s="38"/>
      <c r="V79" s="38"/>
      <c r="W79" s="38"/>
      <c r="X79" s="38"/>
      <c r="Y79" s="38"/>
      <c r="Z79" s="38"/>
    </row>
    <row r="80" spans="1:26" ht="21" customHeight="1" x14ac:dyDescent="0.3">
      <c r="A80" s="27"/>
      <c r="B80" s="322"/>
      <c r="C80" s="322"/>
      <c r="D80" s="326"/>
      <c r="E80" s="326"/>
      <c r="F80" s="326"/>
      <c r="G80" s="61">
        <v>6</v>
      </c>
      <c r="H80" s="63"/>
      <c r="I80" s="326"/>
      <c r="J80" s="400"/>
      <c r="K80" s="386"/>
      <c r="L80" s="277"/>
      <c r="M80" s="317"/>
      <c r="N80" s="317"/>
      <c r="O80" s="317"/>
      <c r="P80" s="38"/>
      <c r="Q80" s="38"/>
      <c r="R80" s="38"/>
      <c r="S80" s="38"/>
      <c r="T80" s="38"/>
      <c r="U80" s="38"/>
      <c r="V80" s="38"/>
      <c r="W80" s="38"/>
      <c r="X80" s="38"/>
      <c r="Y80" s="38"/>
      <c r="Z80" s="38"/>
    </row>
    <row r="81" spans="1:26" ht="21" customHeight="1" x14ac:dyDescent="0.3">
      <c r="A81" s="27"/>
      <c r="B81" s="322"/>
      <c r="C81" s="322"/>
      <c r="D81" s="326"/>
      <c r="E81" s="326"/>
      <c r="F81" s="326"/>
      <c r="G81" s="61">
        <v>7</v>
      </c>
      <c r="H81" s="63"/>
      <c r="I81" s="326"/>
      <c r="J81" s="400"/>
      <c r="K81" s="386"/>
      <c r="L81" s="277"/>
      <c r="M81" s="317"/>
      <c r="N81" s="317"/>
      <c r="O81" s="317"/>
      <c r="P81" s="38"/>
      <c r="Q81" s="38"/>
      <c r="R81" s="38"/>
      <c r="S81" s="38"/>
      <c r="T81" s="38"/>
      <c r="U81" s="38"/>
      <c r="V81" s="38"/>
      <c r="W81" s="38"/>
      <c r="X81" s="38"/>
      <c r="Y81" s="38"/>
      <c r="Z81" s="38"/>
    </row>
    <row r="82" spans="1:26" ht="21" customHeight="1" x14ac:dyDescent="0.3">
      <c r="A82" s="27"/>
      <c r="B82" s="323"/>
      <c r="C82" s="323"/>
      <c r="D82" s="327"/>
      <c r="E82" s="327"/>
      <c r="F82" s="327"/>
      <c r="G82" s="64">
        <v>8</v>
      </c>
      <c r="H82" s="65"/>
      <c r="I82" s="327"/>
      <c r="J82" s="401"/>
      <c r="K82" s="387"/>
      <c r="L82" s="277"/>
      <c r="M82" s="318"/>
      <c r="N82" s="318"/>
      <c r="O82" s="318"/>
      <c r="P82" s="38"/>
      <c r="Q82" s="38"/>
      <c r="R82" s="38"/>
      <c r="S82" s="38"/>
      <c r="T82" s="38"/>
      <c r="U82" s="38"/>
      <c r="V82" s="38"/>
      <c r="W82" s="38"/>
      <c r="X82" s="38"/>
      <c r="Y82" s="38"/>
      <c r="Z82" s="38"/>
    </row>
    <row r="83" spans="1:26" ht="50.25" customHeight="1" x14ac:dyDescent="0.3">
      <c r="A83" s="27"/>
      <c r="B83" s="423" t="str">
        <f>+LEFT(C83,3)</f>
        <v>2.2</v>
      </c>
      <c r="C83" s="424" t="s">
        <v>160</v>
      </c>
      <c r="D83" s="425" t="s">
        <v>161</v>
      </c>
      <c r="E83" s="426" t="s">
        <v>162</v>
      </c>
      <c r="F83" s="427">
        <v>3</v>
      </c>
      <c r="G83" s="73">
        <v>1</v>
      </c>
      <c r="H83" s="74"/>
      <c r="I83" s="428" t="s">
        <v>163</v>
      </c>
      <c r="J83" s="429">
        <v>3</v>
      </c>
      <c r="K83" s="422"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15">
        <f>+IF(K83="",0,IF(K83="Deficiencia de control mayor (diseño y ejecución)",4,IF(K83="Deficiencia de control (diseño o ejecución)",20,IF(K83="Oportunidad de mejora",40,60))))</f>
        <v>60</v>
      </c>
      <c r="M83" s="316">
        <v>9.8965300000000006E-2</v>
      </c>
      <c r="N83" s="319">
        <f>+L83+M83</f>
        <v>60.098965300000003</v>
      </c>
      <c r="O83" s="320"/>
      <c r="P83" s="38"/>
      <c r="Q83" s="38"/>
      <c r="R83" s="38"/>
      <c r="S83" s="38"/>
      <c r="T83" s="38"/>
      <c r="U83" s="38"/>
      <c r="V83" s="38"/>
      <c r="W83" s="38"/>
      <c r="X83" s="38"/>
      <c r="Y83" s="38"/>
      <c r="Z83" s="38"/>
    </row>
    <row r="84" spans="1:26" ht="49.5" customHeight="1" x14ac:dyDescent="0.3">
      <c r="A84" s="27"/>
      <c r="B84" s="322"/>
      <c r="C84" s="322"/>
      <c r="D84" s="326"/>
      <c r="E84" s="326"/>
      <c r="F84" s="326"/>
      <c r="G84" s="54">
        <v>2</v>
      </c>
      <c r="H84" s="75"/>
      <c r="I84" s="326"/>
      <c r="J84" s="400"/>
      <c r="K84" s="386"/>
      <c r="L84" s="277"/>
      <c r="M84" s="317"/>
      <c r="N84" s="317"/>
      <c r="O84" s="317"/>
      <c r="P84" s="38"/>
      <c r="Q84" s="38"/>
      <c r="R84" s="38"/>
      <c r="S84" s="38"/>
      <c r="T84" s="38"/>
      <c r="U84" s="38"/>
      <c r="V84" s="38"/>
      <c r="W84" s="38"/>
      <c r="X84" s="38"/>
      <c r="Y84" s="38"/>
      <c r="Z84" s="38"/>
    </row>
    <row r="85" spans="1:26" ht="45.75" customHeight="1" x14ac:dyDescent="0.3">
      <c r="A85" s="27"/>
      <c r="B85" s="322"/>
      <c r="C85" s="322"/>
      <c r="D85" s="326"/>
      <c r="E85" s="326"/>
      <c r="F85" s="326"/>
      <c r="G85" s="54">
        <v>3</v>
      </c>
      <c r="H85" s="75"/>
      <c r="I85" s="326"/>
      <c r="J85" s="400"/>
      <c r="K85" s="386"/>
      <c r="L85" s="277"/>
      <c r="M85" s="317"/>
      <c r="N85" s="317"/>
      <c r="O85" s="317"/>
      <c r="P85" s="38"/>
      <c r="Q85" s="38"/>
      <c r="R85" s="38"/>
      <c r="S85" s="38"/>
      <c r="T85" s="38"/>
      <c r="U85" s="38"/>
      <c r="V85" s="38"/>
      <c r="W85" s="38"/>
      <c r="X85" s="38"/>
      <c r="Y85" s="38"/>
      <c r="Z85" s="38"/>
    </row>
    <row r="86" spans="1:26" ht="51.75" customHeight="1" x14ac:dyDescent="0.3">
      <c r="A86" s="27"/>
      <c r="B86" s="322"/>
      <c r="C86" s="322"/>
      <c r="D86" s="326"/>
      <c r="E86" s="326"/>
      <c r="F86" s="326"/>
      <c r="G86" s="54">
        <v>4</v>
      </c>
      <c r="H86" s="75"/>
      <c r="I86" s="326"/>
      <c r="J86" s="400"/>
      <c r="K86" s="386"/>
      <c r="L86" s="277"/>
      <c r="M86" s="317"/>
      <c r="N86" s="317"/>
      <c r="O86" s="317"/>
      <c r="P86" s="38"/>
      <c r="Q86" s="38"/>
      <c r="R86" s="38"/>
      <c r="S86" s="38"/>
      <c r="T86" s="38"/>
      <c r="U86" s="38"/>
      <c r="V86" s="38"/>
      <c r="W86" s="38"/>
      <c r="X86" s="38"/>
      <c r="Y86" s="38"/>
      <c r="Z86" s="38"/>
    </row>
    <row r="87" spans="1:26" ht="15.75" customHeight="1" x14ac:dyDescent="0.3">
      <c r="A87" s="27"/>
      <c r="B87" s="322"/>
      <c r="C87" s="322"/>
      <c r="D87" s="326"/>
      <c r="E87" s="326"/>
      <c r="F87" s="326"/>
      <c r="G87" s="54">
        <v>5</v>
      </c>
      <c r="H87" s="75"/>
      <c r="I87" s="326"/>
      <c r="J87" s="400"/>
      <c r="K87" s="386"/>
      <c r="L87" s="277"/>
      <c r="M87" s="317"/>
      <c r="N87" s="317"/>
      <c r="O87" s="317"/>
      <c r="P87" s="38"/>
      <c r="Q87" s="38"/>
      <c r="R87" s="38"/>
      <c r="S87" s="38"/>
      <c r="T87" s="38"/>
      <c r="U87" s="38"/>
      <c r="V87" s="38"/>
      <c r="W87" s="38"/>
      <c r="X87" s="38"/>
      <c r="Y87" s="38"/>
      <c r="Z87" s="38"/>
    </row>
    <row r="88" spans="1:26" ht="37.5" customHeight="1" x14ac:dyDescent="0.3">
      <c r="A88" s="27"/>
      <c r="B88" s="322"/>
      <c r="C88" s="322"/>
      <c r="D88" s="326"/>
      <c r="E88" s="326"/>
      <c r="F88" s="326"/>
      <c r="G88" s="54">
        <v>6</v>
      </c>
      <c r="H88" s="76"/>
      <c r="I88" s="326"/>
      <c r="J88" s="400"/>
      <c r="K88" s="386"/>
      <c r="L88" s="277"/>
      <c r="M88" s="317"/>
      <c r="N88" s="317"/>
      <c r="O88" s="317"/>
      <c r="P88" s="38"/>
      <c r="Q88" s="38"/>
      <c r="R88" s="38"/>
      <c r="S88" s="38"/>
      <c r="T88" s="38"/>
      <c r="U88" s="38"/>
      <c r="V88" s="38"/>
      <c r="W88" s="38"/>
      <c r="X88" s="38"/>
      <c r="Y88" s="38"/>
      <c r="Z88" s="38"/>
    </row>
    <row r="89" spans="1:26" ht="102" customHeight="1" x14ac:dyDescent="0.3">
      <c r="A89" s="27"/>
      <c r="B89" s="322"/>
      <c r="C89" s="322"/>
      <c r="D89" s="326"/>
      <c r="E89" s="326"/>
      <c r="F89" s="326"/>
      <c r="G89" s="54">
        <v>7</v>
      </c>
      <c r="H89" s="76"/>
      <c r="I89" s="326"/>
      <c r="J89" s="400"/>
      <c r="K89" s="386"/>
      <c r="L89" s="277"/>
      <c r="M89" s="317"/>
      <c r="N89" s="317"/>
      <c r="O89" s="317"/>
      <c r="P89" s="38"/>
      <c r="Q89" s="38"/>
      <c r="R89" s="38"/>
      <c r="S89" s="38"/>
      <c r="T89" s="38"/>
      <c r="U89" s="38"/>
      <c r="V89" s="38"/>
      <c r="W89" s="38"/>
      <c r="X89" s="38"/>
      <c r="Y89" s="38"/>
      <c r="Z89" s="38"/>
    </row>
    <row r="90" spans="1:26" ht="21" customHeight="1" x14ac:dyDescent="0.3">
      <c r="A90" s="27"/>
      <c r="B90" s="323"/>
      <c r="C90" s="323"/>
      <c r="D90" s="327"/>
      <c r="E90" s="327"/>
      <c r="F90" s="327"/>
      <c r="G90" s="77">
        <v>8</v>
      </c>
      <c r="H90" s="78"/>
      <c r="I90" s="327"/>
      <c r="J90" s="401"/>
      <c r="K90" s="387"/>
      <c r="L90" s="277"/>
      <c r="M90" s="318"/>
      <c r="N90" s="318"/>
      <c r="O90" s="318"/>
      <c r="P90" s="38"/>
      <c r="Q90" s="38"/>
      <c r="R90" s="38"/>
      <c r="S90" s="38"/>
      <c r="T90" s="38"/>
      <c r="U90" s="38"/>
      <c r="V90" s="38"/>
      <c r="W90" s="38"/>
      <c r="X90" s="38"/>
      <c r="Y90" s="38"/>
      <c r="Z90" s="38"/>
    </row>
    <row r="91" spans="1:26" ht="197.25" customHeight="1" x14ac:dyDescent="0.3">
      <c r="A91" s="27"/>
      <c r="B91" s="348" t="str">
        <f>+LEFT(C91,3)</f>
        <v>2.3</v>
      </c>
      <c r="C91" s="431" t="s">
        <v>164</v>
      </c>
      <c r="D91" s="403" t="s">
        <v>165</v>
      </c>
      <c r="E91" s="403" t="s">
        <v>166</v>
      </c>
      <c r="F91" s="330">
        <v>3</v>
      </c>
      <c r="G91" s="66">
        <v>1</v>
      </c>
      <c r="H91" s="79" t="s">
        <v>167</v>
      </c>
      <c r="I91" s="398" t="s">
        <v>168</v>
      </c>
      <c r="J91" s="399">
        <v>3</v>
      </c>
      <c r="K91" s="430"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15">
        <f>+IF(K91="",0,IF(K91="Deficiencia de control mayor (diseño y ejecución)",4,IF(K91="Deficiencia de control (diseño o ejecución)",20,IF(K91="Oportunidad de mejora",40,60))))</f>
        <v>60</v>
      </c>
      <c r="M91" s="316">
        <v>0.15698000000000001</v>
      </c>
      <c r="N91" s="319">
        <f>+L91+M91</f>
        <v>60.156979999999997</v>
      </c>
      <c r="O91" s="320"/>
      <c r="P91" s="38"/>
      <c r="Q91" s="38"/>
      <c r="R91" s="38"/>
      <c r="S91" s="38"/>
      <c r="T91" s="38"/>
      <c r="U91" s="38"/>
      <c r="V91" s="38"/>
      <c r="W91" s="38"/>
      <c r="X91" s="38"/>
      <c r="Y91" s="38"/>
      <c r="Z91" s="38"/>
    </row>
    <row r="92" spans="1:26" ht="244.5" customHeight="1" x14ac:dyDescent="0.3">
      <c r="A92" s="27"/>
      <c r="B92" s="322"/>
      <c r="C92" s="322"/>
      <c r="D92" s="326"/>
      <c r="E92" s="326"/>
      <c r="F92" s="326"/>
      <c r="G92" s="61">
        <v>2</v>
      </c>
      <c r="H92" s="72" t="s">
        <v>169</v>
      </c>
      <c r="I92" s="326"/>
      <c r="J92" s="400"/>
      <c r="K92" s="386"/>
      <c r="L92" s="277"/>
      <c r="M92" s="317"/>
      <c r="N92" s="317"/>
      <c r="O92" s="317"/>
      <c r="P92" s="38"/>
      <c r="Q92" s="38"/>
      <c r="R92" s="38"/>
      <c r="S92" s="38"/>
      <c r="T92" s="38"/>
      <c r="U92" s="38"/>
      <c r="V92" s="38"/>
      <c r="W92" s="38"/>
      <c r="X92" s="38"/>
      <c r="Y92" s="38"/>
      <c r="Z92" s="38"/>
    </row>
    <row r="93" spans="1:26" ht="18.75" customHeight="1" x14ac:dyDescent="0.3">
      <c r="A93" s="27"/>
      <c r="B93" s="322"/>
      <c r="C93" s="322"/>
      <c r="D93" s="326"/>
      <c r="E93" s="326"/>
      <c r="F93" s="326"/>
      <c r="G93" s="61">
        <v>3</v>
      </c>
      <c r="H93" s="62"/>
      <c r="I93" s="326"/>
      <c r="J93" s="400"/>
      <c r="K93" s="386"/>
      <c r="L93" s="277"/>
      <c r="M93" s="317"/>
      <c r="N93" s="317"/>
      <c r="O93" s="317"/>
      <c r="P93" s="38"/>
      <c r="Q93" s="38"/>
      <c r="R93" s="38"/>
      <c r="S93" s="38"/>
      <c r="T93" s="38"/>
      <c r="U93" s="38"/>
      <c r="V93" s="38"/>
      <c r="W93" s="38"/>
      <c r="X93" s="38"/>
      <c r="Y93" s="38"/>
      <c r="Z93" s="38"/>
    </row>
    <row r="94" spans="1:26" ht="26.25" customHeight="1" x14ac:dyDescent="0.3">
      <c r="A94" s="27"/>
      <c r="B94" s="322"/>
      <c r="C94" s="322"/>
      <c r="D94" s="326"/>
      <c r="E94" s="326"/>
      <c r="F94" s="326"/>
      <c r="G94" s="61">
        <v>4</v>
      </c>
      <c r="H94" s="62"/>
      <c r="I94" s="326"/>
      <c r="J94" s="400"/>
      <c r="K94" s="386"/>
      <c r="L94" s="277"/>
      <c r="M94" s="317"/>
      <c r="N94" s="317"/>
      <c r="O94" s="317"/>
      <c r="P94" s="38"/>
      <c r="Q94" s="38"/>
      <c r="R94" s="38"/>
      <c r="S94" s="38"/>
      <c r="T94" s="38"/>
      <c r="U94" s="38"/>
      <c r="V94" s="38"/>
      <c r="W94" s="38"/>
      <c r="X94" s="38"/>
      <c r="Y94" s="38"/>
      <c r="Z94" s="38"/>
    </row>
    <row r="95" spans="1:26" ht="17.25" customHeight="1" x14ac:dyDescent="0.3">
      <c r="A95" s="27"/>
      <c r="B95" s="322"/>
      <c r="C95" s="322"/>
      <c r="D95" s="326"/>
      <c r="E95" s="326"/>
      <c r="F95" s="326"/>
      <c r="G95" s="61">
        <v>5</v>
      </c>
      <c r="H95" s="62"/>
      <c r="I95" s="326"/>
      <c r="J95" s="400"/>
      <c r="K95" s="386"/>
      <c r="L95" s="277"/>
      <c r="M95" s="317"/>
      <c r="N95" s="317"/>
      <c r="O95" s="317"/>
      <c r="P95" s="38"/>
      <c r="Q95" s="38"/>
      <c r="R95" s="38"/>
      <c r="S95" s="38"/>
      <c r="T95" s="38"/>
      <c r="U95" s="38"/>
      <c r="V95" s="38"/>
      <c r="W95" s="38"/>
      <c r="X95" s="38"/>
      <c r="Y95" s="38"/>
      <c r="Z95" s="38"/>
    </row>
    <row r="96" spans="1:26" ht="21" customHeight="1" x14ac:dyDescent="0.3">
      <c r="A96" s="27"/>
      <c r="B96" s="322"/>
      <c r="C96" s="322"/>
      <c r="D96" s="326"/>
      <c r="E96" s="326"/>
      <c r="F96" s="326"/>
      <c r="G96" s="61">
        <v>6</v>
      </c>
      <c r="H96" s="63"/>
      <c r="I96" s="326"/>
      <c r="J96" s="400"/>
      <c r="K96" s="386"/>
      <c r="L96" s="277"/>
      <c r="M96" s="317"/>
      <c r="N96" s="317"/>
      <c r="O96" s="317"/>
      <c r="P96" s="38"/>
      <c r="Q96" s="38"/>
      <c r="R96" s="38"/>
      <c r="S96" s="38"/>
      <c r="T96" s="38"/>
      <c r="U96" s="38"/>
      <c r="V96" s="38"/>
      <c r="W96" s="38"/>
      <c r="X96" s="38"/>
      <c r="Y96" s="38"/>
      <c r="Z96" s="38"/>
    </row>
    <row r="97" spans="1:26" ht="21" customHeight="1" x14ac:dyDescent="0.3">
      <c r="A97" s="27"/>
      <c r="B97" s="322"/>
      <c r="C97" s="322"/>
      <c r="D97" s="326"/>
      <c r="E97" s="326"/>
      <c r="F97" s="326"/>
      <c r="G97" s="61">
        <v>7</v>
      </c>
      <c r="H97" s="63"/>
      <c r="I97" s="326"/>
      <c r="J97" s="400"/>
      <c r="K97" s="386"/>
      <c r="L97" s="277"/>
      <c r="M97" s="317"/>
      <c r="N97" s="317"/>
      <c r="O97" s="317"/>
      <c r="P97" s="38"/>
      <c r="Q97" s="38"/>
      <c r="R97" s="38"/>
      <c r="S97" s="38"/>
      <c r="T97" s="38"/>
      <c r="U97" s="38"/>
      <c r="V97" s="38"/>
      <c r="W97" s="38"/>
      <c r="X97" s="38"/>
      <c r="Y97" s="38"/>
      <c r="Z97" s="38"/>
    </row>
    <row r="98" spans="1:26" ht="21" customHeight="1" x14ac:dyDescent="0.3">
      <c r="A98" s="27"/>
      <c r="B98" s="323"/>
      <c r="C98" s="323"/>
      <c r="D98" s="327"/>
      <c r="E98" s="327"/>
      <c r="F98" s="327"/>
      <c r="G98" s="64">
        <v>8</v>
      </c>
      <c r="H98" s="65"/>
      <c r="I98" s="327"/>
      <c r="J98" s="401"/>
      <c r="K98" s="387"/>
      <c r="L98" s="277"/>
      <c r="M98" s="318"/>
      <c r="N98" s="318"/>
      <c r="O98" s="318"/>
      <c r="P98" s="38"/>
      <c r="Q98" s="38"/>
      <c r="R98" s="38"/>
      <c r="S98" s="38"/>
      <c r="T98" s="38"/>
      <c r="U98" s="38"/>
      <c r="V98" s="38"/>
      <c r="W98" s="38"/>
      <c r="X98" s="38"/>
      <c r="Y98" s="38"/>
      <c r="Z98" s="38"/>
    </row>
    <row r="99" spans="1:26" ht="23.25" customHeight="1" x14ac:dyDescent="0.3">
      <c r="A99" s="27"/>
      <c r="B99" s="432"/>
      <c r="C99" s="419" t="s">
        <v>170</v>
      </c>
      <c r="D99" s="382" t="s">
        <v>8</v>
      </c>
      <c r="E99" s="420" t="s">
        <v>171</v>
      </c>
      <c r="F99" s="417" t="s">
        <v>172</v>
      </c>
      <c r="G99" s="421" t="s">
        <v>116</v>
      </c>
      <c r="H99" s="274"/>
      <c r="I99" s="364"/>
      <c r="J99" s="417" t="s">
        <v>173</v>
      </c>
      <c r="K99" s="417" t="s">
        <v>153</v>
      </c>
      <c r="L99" s="343"/>
      <c r="M99" s="344"/>
      <c r="N99" s="345"/>
      <c r="O99" s="346"/>
      <c r="P99" s="38"/>
      <c r="Q99" s="38"/>
      <c r="R99" s="38"/>
      <c r="S99" s="38"/>
      <c r="T99" s="38"/>
      <c r="U99" s="38"/>
      <c r="V99" s="38"/>
      <c r="W99" s="38"/>
      <c r="X99" s="38"/>
      <c r="Y99" s="38"/>
      <c r="Z99" s="38"/>
    </row>
    <row r="100" spans="1:26" ht="18" customHeight="1" x14ac:dyDescent="0.3">
      <c r="A100" s="27"/>
      <c r="B100" s="313"/>
      <c r="C100" s="313"/>
      <c r="D100" s="313"/>
      <c r="E100" s="313"/>
      <c r="F100" s="313"/>
      <c r="G100" s="408" t="s">
        <v>13</v>
      </c>
      <c r="H100" s="382" t="s">
        <v>15</v>
      </c>
      <c r="I100" s="382" t="s">
        <v>119</v>
      </c>
      <c r="J100" s="313"/>
      <c r="K100" s="313"/>
      <c r="L100" s="277"/>
      <c r="M100" s="317"/>
      <c r="N100" s="317"/>
      <c r="O100" s="317"/>
      <c r="P100" s="38"/>
      <c r="Q100" s="38"/>
      <c r="R100" s="38"/>
      <c r="S100" s="38"/>
      <c r="T100" s="38"/>
      <c r="U100" s="38"/>
      <c r="V100" s="38"/>
      <c r="W100" s="38"/>
      <c r="X100" s="38"/>
      <c r="Y100" s="38"/>
      <c r="Z100" s="38"/>
    </row>
    <row r="101" spans="1:26" ht="43.5" customHeight="1" x14ac:dyDescent="0.3">
      <c r="A101" s="27"/>
      <c r="B101" s="368"/>
      <c r="C101" s="368"/>
      <c r="D101" s="337"/>
      <c r="E101" s="337"/>
      <c r="F101" s="368"/>
      <c r="G101" s="368"/>
      <c r="H101" s="368"/>
      <c r="I101" s="337"/>
      <c r="J101" s="368"/>
      <c r="K101" s="368"/>
      <c r="L101" s="277"/>
      <c r="M101" s="318"/>
      <c r="N101" s="318"/>
      <c r="O101" s="318"/>
      <c r="P101" s="38"/>
      <c r="Q101" s="38"/>
      <c r="R101" s="38"/>
      <c r="S101" s="38"/>
      <c r="T101" s="38"/>
      <c r="U101" s="38"/>
      <c r="V101" s="38"/>
      <c r="W101" s="38"/>
      <c r="X101" s="38"/>
      <c r="Y101" s="38"/>
      <c r="Z101" s="38"/>
    </row>
    <row r="102" spans="1:26" ht="102" customHeight="1" x14ac:dyDescent="0.3">
      <c r="A102" s="27"/>
      <c r="B102" s="348" t="str">
        <f>+LEFT(C102,3)</f>
        <v>3.1</v>
      </c>
      <c r="C102" s="332" t="s">
        <v>174</v>
      </c>
      <c r="D102" s="325" t="s">
        <v>175</v>
      </c>
      <c r="E102" s="333" t="s">
        <v>176</v>
      </c>
      <c r="F102" s="329">
        <v>3</v>
      </c>
      <c r="G102" s="80">
        <v>1</v>
      </c>
      <c r="H102" s="81" t="s">
        <v>177</v>
      </c>
      <c r="I102" s="340" t="s">
        <v>178</v>
      </c>
      <c r="J102" s="399">
        <v>3</v>
      </c>
      <c r="K102" s="402"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15">
        <f>+IF(K102="",0,IF(K102="Deficiencia de control mayor (diseño y ejecución)",4,IF(K102="Deficiencia de control (diseño o ejecución)",20,IF(K102="Oportunidad de mejora",40,60))))</f>
        <v>60</v>
      </c>
      <c r="M102" s="316">
        <v>0.28965000000000002</v>
      </c>
      <c r="N102" s="319">
        <f>+L102+M102</f>
        <v>60.289650000000002</v>
      </c>
      <c r="O102" s="320"/>
      <c r="P102" s="38"/>
      <c r="Q102" s="38"/>
      <c r="R102" s="38"/>
      <c r="S102" s="38"/>
      <c r="T102" s="38"/>
      <c r="U102" s="38"/>
      <c r="V102" s="38"/>
      <c r="W102" s="38"/>
      <c r="X102" s="38"/>
      <c r="Y102" s="38"/>
      <c r="Z102" s="38"/>
    </row>
    <row r="103" spans="1:26" ht="122.25" customHeight="1" x14ac:dyDescent="0.3">
      <c r="A103" s="27"/>
      <c r="B103" s="322"/>
      <c r="C103" s="322"/>
      <c r="D103" s="326"/>
      <c r="E103" s="326"/>
      <c r="F103" s="326"/>
      <c r="G103" s="82">
        <v>2</v>
      </c>
      <c r="H103" s="83" t="s">
        <v>179</v>
      </c>
      <c r="I103" s="326"/>
      <c r="J103" s="400"/>
      <c r="K103" s="386"/>
      <c r="L103" s="277"/>
      <c r="M103" s="317"/>
      <c r="N103" s="317"/>
      <c r="O103" s="317"/>
      <c r="P103" s="38"/>
      <c r="Q103" s="38"/>
      <c r="R103" s="38"/>
      <c r="S103" s="38"/>
      <c r="T103" s="38"/>
      <c r="U103" s="38"/>
      <c r="V103" s="38"/>
      <c r="W103" s="38"/>
      <c r="X103" s="38"/>
      <c r="Y103" s="38"/>
      <c r="Z103" s="38"/>
    </row>
    <row r="104" spans="1:26" ht="15.75" customHeight="1" x14ac:dyDescent="0.3">
      <c r="A104" s="27"/>
      <c r="B104" s="322"/>
      <c r="C104" s="322"/>
      <c r="D104" s="326"/>
      <c r="E104" s="326"/>
      <c r="F104" s="326"/>
      <c r="G104" s="82">
        <v>3</v>
      </c>
      <c r="H104" s="84"/>
      <c r="I104" s="326"/>
      <c r="J104" s="400"/>
      <c r="K104" s="386"/>
      <c r="L104" s="277"/>
      <c r="M104" s="317"/>
      <c r="N104" s="317"/>
      <c r="O104" s="317"/>
      <c r="P104" s="38"/>
      <c r="Q104" s="38"/>
      <c r="R104" s="38"/>
      <c r="S104" s="38"/>
      <c r="T104" s="38"/>
      <c r="U104" s="38"/>
      <c r="V104" s="38"/>
      <c r="W104" s="38"/>
      <c r="X104" s="38"/>
      <c r="Y104" s="38"/>
      <c r="Z104" s="38"/>
    </row>
    <row r="105" spans="1:26" ht="15.75" customHeight="1" x14ac:dyDescent="0.3">
      <c r="A105" s="27"/>
      <c r="B105" s="322"/>
      <c r="C105" s="322"/>
      <c r="D105" s="326"/>
      <c r="E105" s="326"/>
      <c r="F105" s="326"/>
      <c r="G105" s="82">
        <v>4</v>
      </c>
      <c r="H105" s="85"/>
      <c r="I105" s="326"/>
      <c r="J105" s="400"/>
      <c r="K105" s="386"/>
      <c r="L105" s="277"/>
      <c r="M105" s="317"/>
      <c r="N105" s="317"/>
      <c r="O105" s="317"/>
      <c r="P105" s="38"/>
      <c r="Q105" s="38"/>
      <c r="R105" s="38"/>
      <c r="S105" s="38"/>
      <c r="T105" s="38"/>
      <c r="U105" s="38"/>
      <c r="V105" s="38"/>
      <c r="W105" s="38"/>
      <c r="X105" s="38"/>
      <c r="Y105" s="38"/>
      <c r="Z105" s="38"/>
    </row>
    <row r="106" spans="1:26" ht="15.75" customHeight="1" x14ac:dyDescent="0.3">
      <c r="A106" s="27"/>
      <c r="B106" s="322"/>
      <c r="C106" s="322"/>
      <c r="D106" s="326"/>
      <c r="E106" s="326"/>
      <c r="F106" s="326"/>
      <c r="G106" s="82">
        <v>5</v>
      </c>
      <c r="H106" s="84"/>
      <c r="I106" s="326"/>
      <c r="J106" s="400"/>
      <c r="K106" s="386"/>
      <c r="L106" s="277"/>
      <c r="M106" s="317"/>
      <c r="N106" s="317"/>
      <c r="O106" s="317"/>
      <c r="P106" s="38"/>
      <c r="Q106" s="38"/>
      <c r="R106" s="38"/>
      <c r="S106" s="38"/>
      <c r="T106" s="38"/>
      <c r="U106" s="38"/>
      <c r="V106" s="38"/>
      <c r="W106" s="38"/>
      <c r="X106" s="38"/>
      <c r="Y106" s="38"/>
      <c r="Z106" s="38"/>
    </row>
    <row r="107" spans="1:26" ht="15.75" customHeight="1" x14ac:dyDescent="0.3">
      <c r="A107" s="27"/>
      <c r="B107" s="322"/>
      <c r="C107" s="322"/>
      <c r="D107" s="326"/>
      <c r="E107" s="326"/>
      <c r="F107" s="326"/>
      <c r="G107" s="82">
        <v>6</v>
      </c>
      <c r="H107" s="84"/>
      <c r="I107" s="326"/>
      <c r="J107" s="400"/>
      <c r="K107" s="386"/>
      <c r="L107" s="277"/>
      <c r="M107" s="317"/>
      <c r="N107" s="317"/>
      <c r="O107" s="317"/>
      <c r="P107" s="38"/>
      <c r="Q107" s="38"/>
      <c r="R107" s="38"/>
      <c r="S107" s="38"/>
      <c r="T107" s="38"/>
      <c r="U107" s="38"/>
      <c r="V107" s="38"/>
      <c r="W107" s="38"/>
      <c r="X107" s="38"/>
      <c r="Y107" s="38"/>
      <c r="Z107" s="38"/>
    </row>
    <row r="108" spans="1:26" ht="15.75" customHeight="1" x14ac:dyDescent="0.3">
      <c r="A108" s="27"/>
      <c r="B108" s="322"/>
      <c r="C108" s="322"/>
      <c r="D108" s="326"/>
      <c r="E108" s="326"/>
      <c r="F108" s="326"/>
      <c r="G108" s="82">
        <v>7</v>
      </c>
      <c r="H108" s="84"/>
      <c r="I108" s="326"/>
      <c r="J108" s="400"/>
      <c r="K108" s="386"/>
      <c r="L108" s="277"/>
      <c r="M108" s="317"/>
      <c r="N108" s="317"/>
      <c r="O108" s="317"/>
      <c r="P108" s="38"/>
      <c r="Q108" s="38"/>
      <c r="R108" s="38"/>
      <c r="S108" s="38"/>
      <c r="T108" s="38"/>
      <c r="U108" s="38"/>
      <c r="V108" s="38"/>
      <c r="W108" s="38"/>
      <c r="X108" s="38"/>
      <c r="Y108" s="38"/>
      <c r="Z108" s="38"/>
    </row>
    <row r="109" spans="1:26" ht="21" customHeight="1" x14ac:dyDescent="0.3">
      <c r="A109" s="27"/>
      <c r="B109" s="323"/>
      <c r="C109" s="323"/>
      <c r="D109" s="327"/>
      <c r="E109" s="327"/>
      <c r="F109" s="327"/>
      <c r="G109" s="86">
        <v>8</v>
      </c>
      <c r="H109" s="87"/>
      <c r="I109" s="327"/>
      <c r="J109" s="401"/>
      <c r="K109" s="387"/>
      <c r="L109" s="277"/>
      <c r="M109" s="318"/>
      <c r="N109" s="318"/>
      <c r="O109" s="318"/>
      <c r="P109" s="38"/>
      <c r="Q109" s="38"/>
      <c r="R109" s="38"/>
      <c r="S109" s="38"/>
      <c r="T109" s="38"/>
      <c r="U109" s="38"/>
      <c r="V109" s="38"/>
      <c r="W109" s="38"/>
      <c r="X109" s="38"/>
      <c r="Y109" s="38"/>
      <c r="Z109" s="38"/>
    </row>
    <row r="110" spans="1:26" ht="108" customHeight="1" x14ac:dyDescent="0.3">
      <c r="A110" s="27"/>
      <c r="B110" s="321" t="str">
        <f>+LEFT(C110,3)</f>
        <v>3.2</v>
      </c>
      <c r="C110" s="332" t="s">
        <v>180</v>
      </c>
      <c r="D110" s="325" t="s">
        <v>181</v>
      </c>
      <c r="E110" s="328" t="s">
        <v>182</v>
      </c>
      <c r="F110" s="329">
        <v>3</v>
      </c>
      <c r="G110" s="80">
        <v>1</v>
      </c>
      <c r="H110" s="81" t="s">
        <v>183</v>
      </c>
      <c r="I110" s="340" t="s">
        <v>184</v>
      </c>
      <c r="J110" s="399">
        <v>3</v>
      </c>
      <c r="K110" s="402"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15">
        <f>+IF(K110="",0,IF(K110="Deficiencia de control mayor (diseño y ejecución)",4,IF(K110="Deficiencia de control (diseño o ejecución)",20,IF(K110="Oportunidad de mejora",40,60))))</f>
        <v>60</v>
      </c>
      <c r="M110" s="316">
        <v>0.38965300000000003</v>
      </c>
      <c r="N110" s="319">
        <f>+L110+M110</f>
        <v>60.389653000000003</v>
      </c>
      <c r="O110" s="320"/>
      <c r="P110" s="38"/>
      <c r="Q110" s="38"/>
      <c r="R110" s="38"/>
      <c r="S110" s="38"/>
      <c r="T110" s="38"/>
      <c r="U110" s="38"/>
      <c r="V110" s="38"/>
      <c r="W110" s="38"/>
      <c r="X110" s="38"/>
      <c r="Y110" s="38"/>
      <c r="Z110" s="38"/>
    </row>
    <row r="111" spans="1:26" ht="21.75" customHeight="1" x14ac:dyDescent="0.3">
      <c r="A111" s="27"/>
      <c r="B111" s="322"/>
      <c r="C111" s="322"/>
      <c r="D111" s="326"/>
      <c r="E111" s="326"/>
      <c r="F111" s="326"/>
      <c r="G111" s="82">
        <v>2</v>
      </c>
      <c r="H111" s="88"/>
      <c r="I111" s="326"/>
      <c r="J111" s="400"/>
      <c r="K111" s="386"/>
      <c r="L111" s="277"/>
      <c r="M111" s="317"/>
      <c r="N111" s="317"/>
      <c r="O111" s="317"/>
      <c r="P111" s="38"/>
      <c r="Q111" s="38"/>
      <c r="R111" s="38"/>
      <c r="S111" s="38"/>
      <c r="T111" s="38"/>
      <c r="U111" s="38"/>
      <c r="V111" s="38"/>
      <c r="W111" s="38"/>
      <c r="X111" s="38"/>
      <c r="Y111" s="38"/>
      <c r="Z111" s="38"/>
    </row>
    <row r="112" spans="1:26" ht="17.25" customHeight="1" x14ac:dyDescent="0.3">
      <c r="A112" s="27"/>
      <c r="B112" s="322"/>
      <c r="C112" s="322"/>
      <c r="D112" s="326"/>
      <c r="E112" s="326"/>
      <c r="F112" s="326"/>
      <c r="G112" s="82">
        <v>3</v>
      </c>
      <c r="H112" s="88"/>
      <c r="I112" s="326"/>
      <c r="J112" s="400"/>
      <c r="K112" s="386"/>
      <c r="L112" s="277"/>
      <c r="M112" s="317"/>
      <c r="N112" s="317"/>
      <c r="O112" s="317"/>
      <c r="P112" s="38"/>
      <c r="Q112" s="38"/>
      <c r="R112" s="38"/>
      <c r="S112" s="38"/>
      <c r="T112" s="38"/>
      <c r="U112" s="38"/>
      <c r="V112" s="38"/>
      <c r="W112" s="38"/>
      <c r="X112" s="38"/>
      <c r="Y112" s="38"/>
      <c r="Z112" s="38"/>
    </row>
    <row r="113" spans="1:26" ht="54" customHeight="1" x14ac:dyDescent="0.3">
      <c r="A113" s="27"/>
      <c r="B113" s="322"/>
      <c r="C113" s="322"/>
      <c r="D113" s="326"/>
      <c r="E113" s="326"/>
      <c r="F113" s="326"/>
      <c r="G113" s="82">
        <v>4</v>
      </c>
      <c r="H113" s="84"/>
      <c r="I113" s="326"/>
      <c r="J113" s="400"/>
      <c r="K113" s="386"/>
      <c r="L113" s="277"/>
      <c r="M113" s="317"/>
      <c r="N113" s="317"/>
      <c r="O113" s="317"/>
      <c r="P113" s="38"/>
      <c r="Q113" s="38"/>
      <c r="R113" s="38"/>
      <c r="S113" s="38"/>
      <c r="T113" s="38"/>
      <c r="U113" s="38"/>
      <c r="V113" s="38"/>
      <c r="W113" s="38"/>
      <c r="X113" s="38"/>
      <c r="Y113" s="38"/>
      <c r="Z113" s="38"/>
    </row>
    <row r="114" spans="1:26" ht="15.75" customHeight="1" x14ac:dyDescent="0.3">
      <c r="A114" s="27"/>
      <c r="B114" s="322"/>
      <c r="C114" s="322"/>
      <c r="D114" s="326"/>
      <c r="E114" s="326"/>
      <c r="F114" s="326"/>
      <c r="G114" s="82">
        <v>5</v>
      </c>
      <c r="H114" s="84"/>
      <c r="I114" s="326"/>
      <c r="J114" s="400"/>
      <c r="K114" s="386"/>
      <c r="L114" s="277"/>
      <c r="M114" s="317"/>
      <c r="N114" s="317"/>
      <c r="O114" s="317"/>
      <c r="P114" s="38"/>
      <c r="Q114" s="38"/>
      <c r="R114" s="38"/>
      <c r="S114" s="38"/>
      <c r="T114" s="38"/>
      <c r="U114" s="38"/>
      <c r="V114" s="38"/>
      <c r="W114" s="38"/>
      <c r="X114" s="38"/>
      <c r="Y114" s="38"/>
      <c r="Z114" s="38"/>
    </row>
    <row r="115" spans="1:26" ht="22.5" customHeight="1" x14ac:dyDescent="0.3">
      <c r="A115" s="27"/>
      <c r="B115" s="322"/>
      <c r="C115" s="322"/>
      <c r="D115" s="326"/>
      <c r="E115" s="326"/>
      <c r="F115" s="326"/>
      <c r="G115" s="82">
        <v>6</v>
      </c>
      <c r="H115" s="84"/>
      <c r="I115" s="326"/>
      <c r="J115" s="400"/>
      <c r="K115" s="386"/>
      <c r="L115" s="277"/>
      <c r="M115" s="317"/>
      <c r="N115" s="317"/>
      <c r="O115" s="317"/>
      <c r="P115" s="38"/>
      <c r="Q115" s="38"/>
      <c r="R115" s="38"/>
      <c r="S115" s="38"/>
      <c r="T115" s="38"/>
      <c r="U115" s="38"/>
      <c r="V115" s="38"/>
      <c r="W115" s="38"/>
      <c r="X115" s="38"/>
      <c r="Y115" s="38"/>
      <c r="Z115" s="38"/>
    </row>
    <row r="116" spans="1:26" ht="24" customHeight="1" x14ac:dyDescent="0.3">
      <c r="A116" s="27"/>
      <c r="B116" s="322"/>
      <c r="C116" s="322"/>
      <c r="D116" s="326"/>
      <c r="E116" s="326"/>
      <c r="F116" s="326"/>
      <c r="G116" s="82">
        <v>7</v>
      </c>
      <c r="H116" s="84"/>
      <c r="I116" s="326"/>
      <c r="J116" s="400"/>
      <c r="K116" s="386"/>
      <c r="L116" s="277"/>
      <c r="M116" s="317"/>
      <c r="N116" s="317"/>
      <c r="O116" s="317"/>
      <c r="P116" s="38"/>
      <c r="Q116" s="38"/>
      <c r="R116" s="38"/>
      <c r="S116" s="38"/>
      <c r="T116" s="38"/>
      <c r="U116" s="38"/>
      <c r="V116" s="38"/>
      <c r="W116" s="38"/>
      <c r="X116" s="38"/>
      <c r="Y116" s="38"/>
      <c r="Z116" s="38"/>
    </row>
    <row r="117" spans="1:26" ht="22.5" customHeight="1" x14ac:dyDescent="0.3">
      <c r="A117" s="27"/>
      <c r="B117" s="323"/>
      <c r="C117" s="323"/>
      <c r="D117" s="327"/>
      <c r="E117" s="327"/>
      <c r="F117" s="327"/>
      <c r="G117" s="86">
        <v>8</v>
      </c>
      <c r="H117" s="87"/>
      <c r="I117" s="327"/>
      <c r="J117" s="401"/>
      <c r="K117" s="387"/>
      <c r="L117" s="277"/>
      <c r="M117" s="318"/>
      <c r="N117" s="318"/>
      <c r="O117" s="318"/>
      <c r="P117" s="38"/>
      <c r="Q117" s="38"/>
      <c r="R117" s="38"/>
      <c r="S117" s="38"/>
      <c r="T117" s="38"/>
      <c r="U117" s="38"/>
      <c r="V117" s="38"/>
      <c r="W117" s="38"/>
      <c r="X117" s="38"/>
      <c r="Y117" s="38"/>
      <c r="Z117" s="38"/>
    </row>
    <row r="118" spans="1:26" ht="409.5" customHeight="1" x14ac:dyDescent="0.3">
      <c r="A118" s="27"/>
      <c r="B118" s="321" t="str">
        <f>+LEFT(C118,3)</f>
        <v>3.3</v>
      </c>
      <c r="C118" s="332" t="s">
        <v>185</v>
      </c>
      <c r="D118" s="325" t="s">
        <v>186</v>
      </c>
      <c r="E118" s="333" t="s">
        <v>187</v>
      </c>
      <c r="F118" s="329">
        <v>3</v>
      </c>
      <c r="G118" s="80">
        <v>1</v>
      </c>
      <c r="H118" s="81" t="s">
        <v>188</v>
      </c>
      <c r="I118" s="325" t="s">
        <v>189</v>
      </c>
      <c r="J118" s="399">
        <v>3</v>
      </c>
      <c r="K118" s="402"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15">
        <f>+IF(K118="",0,IF(K118="Deficiencia de control mayor (diseño y ejecución)",4,IF(K118="Deficiencia de control (diseño o ejecución)",20,IF(K118="Oportunidad de mejora",40,60))))</f>
        <v>60</v>
      </c>
      <c r="M118" s="316">
        <v>0.48964999999999997</v>
      </c>
      <c r="N118" s="319">
        <f>+L118+M118</f>
        <v>60.489649999999997</v>
      </c>
      <c r="O118" s="320"/>
      <c r="P118" s="38"/>
      <c r="Q118" s="38"/>
      <c r="R118" s="38"/>
      <c r="S118" s="38"/>
      <c r="T118" s="38"/>
      <c r="U118" s="38"/>
      <c r="V118" s="38"/>
      <c r="W118" s="38"/>
      <c r="X118" s="38"/>
      <c r="Y118" s="38"/>
      <c r="Z118" s="38"/>
    </row>
    <row r="119" spans="1:26" ht="42.75" customHeight="1" x14ac:dyDescent="0.3">
      <c r="A119" s="27"/>
      <c r="B119" s="322"/>
      <c r="C119" s="322"/>
      <c r="D119" s="326"/>
      <c r="E119" s="326"/>
      <c r="F119" s="326"/>
      <c r="G119" s="82">
        <v>2</v>
      </c>
      <c r="H119" s="88"/>
      <c r="I119" s="326"/>
      <c r="J119" s="400"/>
      <c r="K119" s="386"/>
      <c r="L119" s="277"/>
      <c r="M119" s="317"/>
      <c r="N119" s="317"/>
      <c r="O119" s="317"/>
      <c r="P119" s="38"/>
      <c r="Q119" s="38"/>
      <c r="R119" s="38"/>
      <c r="S119" s="38"/>
      <c r="T119" s="38"/>
      <c r="U119" s="38"/>
      <c r="V119" s="38"/>
      <c r="W119" s="38"/>
      <c r="X119" s="38"/>
      <c r="Y119" s="38"/>
      <c r="Z119" s="38"/>
    </row>
    <row r="120" spans="1:26" ht="27.75" customHeight="1" x14ac:dyDescent="0.3">
      <c r="A120" s="27"/>
      <c r="B120" s="322"/>
      <c r="C120" s="322"/>
      <c r="D120" s="326"/>
      <c r="E120" s="326"/>
      <c r="F120" s="326"/>
      <c r="G120" s="82">
        <v>3</v>
      </c>
      <c r="H120" s="84"/>
      <c r="I120" s="326"/>
      <c r="J120" s="400"/>
      <c r="K120" s="386"/>
      <c r="L120" s="277"/>
      <c r="M120" s="317"/>
      <c r="N120" s="317"/>
      <c r="O120" s="317"/>
      <c r="P120" s="38"/>
      <c r="Q120" s="38"/>
      <c r="R120" s="38"/>
      <c r="S120" s="38"/>
      <c r="T120" s="38"/>
      <c r="U120" s="38"/>
      <c r="V120" s="38"/>
      <c r="W120" s="38"/>
      <c r="X120" s="38"/>
      <c r="Y120" s="38"/>
      <c r="Z120" s="38"/>
    </row>
    <row r="121" spans="1:26" ht="21" customHeight="1" x14ac:dyDescent="0.3">
      <c r="A121" s="27"/>
      <c r="B121" s="322"/>
      <c r="C121" s="322"/>
      <c r="D121" s="326"/>
      <c r="E121" s="326"/>
      <c r="F121" s="326"/>
      <c r="G121" s="82">
        <v>4</v>
      </c>
      <c r="H121" s="84"/>
      <c r="I121" s="326"/>
      <c r="J121" s="400"/>
      <c r="K121" s="386"/>
      <c r="L121" s="277"/>
      <c r="M121" s="317"/>
      <c r="N121" s="317"/>
      <c r="O121" s="317"/>
      <c r="P121" s="38"/>
      <c r="Q121" s="38"/>
      <c r="R121" s="38"/>
      <c r="S121" s="38"/>
      <c r="T121" s="38"/>
      <c r="U121" s="38"/>
      <c r="V121" s="38"/>
      <c r="W121" s="38"/>
      <c r="X121" s="38"/>
      <c r="Y121" s="38"/>
      <c r="Z121" s="38"/>
    </row>
    <row r="122" spans="1:26" ht="21" customHeight="1" x14ac:dyDescent="0.3">
      <c r="A122" s="27"/>
      <c r="B122" s="322"/>
      <c r="C122" s="322"/>
      <c r="D122" s="326"/>
      <c r="E122" s="326"/>
      <c r="F122" s="326"/>
      <c r="G122" s="82">
        <v>5</v>
      </c>
      <c r="H122" s="84"/>
      <c r="I122" s="326"/>
      <c r="J122" s="400"/>
      <c r="K122" s="386"/>
      <c r="L122" s="277"/>
      <c r="M122" s="317"/>
      <c r="N122" s="317"/>
      <c r="O122" s="317"/>
      <c r="P122" s="38"/>
      <c r="Q122" s="38"/>
      <c r="R122" s="38"/>
      <c r="S122" s="38"/>
      <c r="T122" s="38"/>
      <c r="U122" s="38"/>
      <c r="V122" s="38"/>
      <c r="W122" s="38"/>
      <c r="X122" s="38"/>
      <c r="Y122" s="38"/>
      <c r="Z122" s="38"/>
    </row>
    <row r="123" spans="1:26" ht="25.5" customHeight="1" x14ac:dyDescent="0.3">
      <c r="A123" s="27"/>
      <c r="B123" s="322"/>
      <c r="C123" s="322"/>
      <c r="D123" s="326"/>
      <c r="E123" s="326"/>
      <c r="F123" s="326"/>
      <c r="G123" s="82">
        <v>6</v>
      </c>
      <c r="H123" s="84"/>
      <c r="I123" s="326"/>
      <c r="J123" s="400"/>
      <c r="K123" s="386"/>
      <c r="L123" s="277"/>
      <c r="M123" s="317"/>
      <c r="N123" s="317"/>
      <c r="O123" s="317"/>
      <c r="P123" s="38"/>
      <c r="Q123" s="38"/>
      <c r="R123" s="38"/>
      <c r="S123" s="38"/>
      <c r="T123" s="38"/>
      <c r="U123" s="38"/>
      <c r="V123" s="38"/>
      <c r="W123" s="38"/>
      <c r="X123" s="38"/>
      <c r="Y123" s="38"/>
      <c r="Z123" s="38"/>
    </row>
    <row r="124" spans="1:26" ht="21" customHeight="1" x14ac:dyDescent="0.3">
      <c r="A124" s="27"/>
      <c r="B124" s="322"/>
      <c r="C124" s="322"/>
      <c r="D124" s="326"/>
      <c r="E124" s="326"/>
      <c r="F124" s="326"/>
      <c r="G124" s="82">
        <v>7</v>
      </c>
      <c r="H124" s="84"/>
      <c r="I124" s="326"/>
      <c r="J124" s="400"/>
      <c r="K124" s="386"/>
      <c r="L124" s="277"/>
      <c r="M124" s="317"/>
      <c r="N124" s="317"/>
      <c r="O124" s="317"/>
      <c r="P124" s="38"/>
      <c r="Q124" s="38"/>
      <c r="R124" s="38"/>
      <c r="S124" s="38"/>
      <c r="T124" s="38"/>
      <c r="U124" s="38"/>
      <c r="V124" s="38"/>
      <c r="W124" s="38"/>
      <c r="X124" s="38"/>
      <c r="Y124" s="38"/>
      <c r="Z124" s="38"/>
    </row>
    <row r="125" spans="1:26" ht="12.75" customHeight="1" x14ac:dyDescent="0.3">
      <c r="A125" s="27"/>
      <c r="B125" s="323"/>
      <c r="C125" s="323"/>
      <c r="D125" s="327"/>
      <c r="E125" s="327"/>
      <c r="F125" s="327"/>
      <c r="G125" s="86">
        <v>8</v>
      </c>
      <c r="H125" s="87"/>
      <c r="I125" s="327"/>
      <c r="J125" s="401"/>
      <c r="K125" s="387"/>
      <c r="L125" s="277"/>
      <c r="M125" s="318"/>
      <c r="N125" s="318"/>
      <c r="O125" s="318"/>
      <c r="P125" s="38"/>
      <c r="Q125" s="38"/>
      <c r="R125" s="38"/>
      <c r="S125" s="38"/>
      <c r="T125" s="38"/>
      <c r="U125" s="38"/>
      <c r="V125" s="38"/>
      <c r="W125" s="38"/>
      <c r="X125" s="38"/>
      <c r="Y125" s="38"/>
      <c r="Z125" s="38"/>
    </row>
    <row r="126" spans="1:26" ht="27.75" customHeight="1" x14ac:dyDescent="0.3">
      <c r="A126" s="27"/>
      <c r="B126" s="357"/>
      <c r="C126" s="359" t="s">
        <v>190</v>
      </c>
      <c r="D126" s="360" t="s">
        <v>8</v>
      </c>
      <c r="E126" s="361" t="s">
        <v>191</v>
      </c>
      <c r="F126" s="362" t="s">
        <v>192</v>
      </c>
      <c r="G126" s="363" t="s">
        <v>116</v>
      </c>
      <c r="H126" s="274"/>
      <c r="I126" s="364"/>
      <c r="J126" s="342" t="s">
        <v>193</v>
      </c>
      <c r="K126" s="433" t="s">
        <v>153</v>
      </c>
      <c r="L126" s="343"/>
      <c r="M126" s="344"/>
      <c r="N126" s="345"/>
      <c r="O126" s="346"/>
      <c r="P126" s="38"/>
      <c r="Q126" s="38"/>
      <c r="R126" s="38"/>
      <c r="S126" s="38"/>
      <c r="T126" s="38"/>
      <c r="U126" s="38"/>
      <c r="V126" s="38"/>
      <c r="W126" s="38"/>
      <c r="X126" s="38"/>
      <c r="Y126" s="38"/>
      <c r="Z126" s="38"/>
    </row>
    <row r="127" spans="1:26" ht="3.75" customHeight="1" x14ac:dyDescent="0.3">
      <c r="A127" s="27"/>
      <c r="B127" s="358"/>
      <c r="C127" s="358"/>
      <c r="D127" s="313"/>
      <c r="E127" s="313"/>
      <c r="F127" s="313"/>
      <c r="G127" s="365" t="s">
        <v>13</v>
      </c>
      <c r="H127" s="360" t="s">
        <v>15</v>
      </c>
      <c r="I127" s="360" t="s">
        <v>119</v>
      </c>
      <c r="J127" s="313"/>
      <c r="K127" s="313"/>
      <c r="L127" s="277"/>
      <c r="M127" s="317"/>
      <c r="N127" s="317"/>
      <c r="O127" s="317"/>
      <c r="P127" s="38"/>
      <c r="Q127" s="38"/>
      <c r="R127" s="38"/>
      <c r="S127" s="38"/>
      <c r="T127" s="38"/>
      <c r="U127" s="38"/>
      <c r="V127" s="38"/>
      <c r="W127" s="38"/>
      <c r="X127" s="38"/>
      <c r="Y127" s="38"/>
      <c r="Z127" s="38"/>
    </row>
    <row r="128" spans="1:26" ht="45.75" customHeight="1" x14ac:dyDescent="0.3">
      <c r="A128" s="27"/>
      <c r="B128" s="358"/>
      <c r="C128" s="358"/>
      <c r="D128" s="337"/>
      <c r="E128" s="337"/>
      <c r="F128" s="314"/>
      <c r="G128" s="314"/>
      <c r="H128" s="314"/>
      <c r="I128" s="337"/>
      <c r="J128" s="314"/>
      <c r="K128" s="314"/>
      <c r="L128" s="277"/>
      <c r="M128" s="318"/>
      <c r="N128" s="318"/>
      <c r="O128" s="318"/>
      <c r="P128" s="38"/>
      <c r="Q128" s="38"/>
      <c r="R128" s="38"/>
      <c r="S128" s="38"/>
      <c r="T128" s="38"/>
      <c r="U128" s="38"/>
      <c r="V128" s="38"/>
      <c r="W128" s="38"/>
      <c r="X128" s="38"/>
      <c r="Y128" s="38"/>
      <c r="Z128" s="38"/>
    </row>
    <row r="129" spans="1:26" ht="88.5" customHeight="1" x14ac:dyDescent="0.3">
      <c r="A129" s="27"/>
      <c r="B129" s="321" t="str">
        <f>+LEFT(C129,3)</f>
        <v>4.1</v>
      </c>
      <c r="C129" s="332" t="s">
        <v>194</v>
      </c>
      <c r="D129" s="325" t="s">
        <v>195</v>
      </c>
      <c r="E129" s="328" t="s">
        <v>196</v>
      </c>
      <c r="F129" s="329">
        <v>3</v>
      </c>
      <c r="G129" s="80">
        <v>1</v>
      </c>
      <c r="H129" s="81" t="s">
        <v>197</v>
      </c>
      <c r="I129" s="434" t="s">
        <v>198</v>
      </c>
      <c r="J129" s="341">
        <v>3</v>
      </c>
      <c r="K129" s="331"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15">
        <f>+IF(K129="",0,IF(K129="Deficiencia de control mayor (diseño y ejecución)",4,IF(K129="Deficiencia de control (diseño o ejecución)",20,IF(K129="Oportunidad de mejora",40,60))))</f>
        <v>60</v>
      </c>
      <c r="M129" s="316">
        <v>0.58965000000000001</v>
      </c>
      <c r="N129" s="319">
        <f>+L129+M129</f>
        <v>60.589649999999999</v>
      </c>
      <c r="O129" s="320"/>
      <c r="P129" s="38"/>
      <c r="Q129" s="38"/>
      <c r="R129" s="38"/>
      <c r="S129" s="38"/>
      <c r="T129" s="38"/>
      <c r="U129" s="38"/>
      <c r="V129" s="38"/>
      <c r="W129" s="38"/>
      <c r="X129" s="38"/>
      <c r="Y129" s="38"/>
      <c r="Z129" s="38"/>
    </row>
    <row r="130" spans="1:26" ht="46.5" customHeight="1" x14ac:dyDescent="0.3">
      <c r="A130" s="27"/>
      <c r="B130" s="322"/>
      <c r="C130" s="322"/>
      <c r="D130" s="326"/>
      <c r="E130" s="326"/>
      <c r="F130" s="326"/>
      <c r="G130" s="82">
        <v>2</v>
      </c>
      <c r="H130" s="88"/>
      <c r="I130" s="326"/>
      <c r="J130" s="326"/>
      <c r="K130" s="313"/>
      <c r="L130" s="277"/>
      <c r="M130" s="317"/>
      <c r="N130" s="317"/>
      <c r="O130" s="317"/>
      <c r="P130" s="38"/>
      <c r="Q130" s="38"/>
      <c r="R130" s="38"/>
      <c r="S130" s="38"/>
      <c r="T130" s="38"/>
      <c r="U130" s="38"/>
      <c r="V130" s="38"/>
      <c r="W130" s="38"/>
      <c r="X130" s="38"/>
      <c r="Y130" s="38"/>
      <c r="Z130" s="38"/>
    </row>
    <row r="131" spans="1:26" ht="34.5" customHeight="1" x14ac:dyDescent="0.3">
      <c r="A131" s="27"/>
      <c r="B131" s="322"/>
      <c r="C131" s="322"/>
      <c r="D131" s="326"/>
      <c r="E131" s="326"/>
      <c r="F131" s="326"/>
      <c r="G131" s="82">
        <v>3</v>
      </c>
      <c r="H131" s="84"/>
      <c r="I131" s="326"/>
      <c r="J131" s="326"/>
      <c r="K131" s="313"/>
      <c r="L131" s="277"/>
      <c r="M131" s="317"/>
      <c r="N131" s="317"/>
      <c r="O131" s="317"/>
      <c r="P131" s="38"/>
      <c r="Q131" s="38"/>
      <c r="R131" s="38"/>
      <c r="S131" s="38"/>
      <c r="T131" s="38"/>
      <c r="U131" s="38"/>
      <c r="V131" s="38"/>
      <c r="W131" s="38"/>
      <c r="X131" s="38"/>
      <c r="Y131" s="38"/>
      <c r="Z131" s="38"/>
    </row>
    <row r="132" spans="1:26" ht="27.75" customHeight="1" x14ac:dyDescent="0.3">
      <c r="A132" s="27"/>
      <c r="B132" s="322"/>
      <c r="C132" s="322"/>
      <c r="D132" s="326"/>
      <c r="E132" s="326"/>
      <c r="F132" s="326"/>
      <c r="G132" s="82">
        <v>4</v>
      </c>
      <c r="H132" s="88"/>
      <c r="I132" s="326"/>
      <c r="J132" s="326"/>
      <c r="K132" s="313"/>
      <c r="L132" s="277"/>
      <c r="M132" s="317"/>
      <c r="N132" s="317"/>
      <c r="O132" s="317"/>
      <c r="P132" s="38"/>
      <c r="Q132" s="38"/>
      <c r="R132" s="38"/>
      <c r="S132" s="38"/>
      <c r="T132" s="38"/>
      <c r="U132" s="38"/>
      <c r="V132" s="38"/>
      <c r="W132" s="38"/>
      <c r="X132" s="38"/>
      <c r="Y132" s="38"/>
      <c r="Z132" s="38"/>
    </row>
    <row r="133" spans="1:26" ht="22.5" customHeight="1" x14ac:dyDescent="0.3">
      <c r="A133" s="27"/>
      <c r="B133" s="322"/>
      <c r="C133" s="322"/>
      <c r="D133" s="326"/>
      <c r="E133" s="326"/>
      <c r="F133" s="326"/>
      <c r="G133" s="82">
        <v>5</v>
      </c>
      <c r="H133" s="84"/>
      <c r="I133" s="326"/>
      <c r="J133" s="326"/>
      <c r="K133" s="313"/>
      <c r="L133" s="277"/>
      <c r="M133" s="317"/>
      <c r="N133" s="317"/>
      <c r="O133" s="317"/>
      <c r="P133" s="38"/>
      <c r="Q133" s="38"/>
      <c r="R133" s="38"/>
      <c r="S133" s="38"/>
      <c r="T133" s="38"/>
      <c r="U133" s="38"/>
      <c r="V133" s="38"/>
      <c r="W133" s="38"/>
      <c r="X133" s="38"/>
      <c r="Y133" s="38"/>
      <c r="Z133" s="38"/>
    </row>
    <row r="134" spans="1:26" ht="24" customHeight="1" x14ac:dyDescent="0.3">
      <c r="A134" s="27"/>
      <c r="B134" s="322"/>
      <c r="C134" s="322"/>
      <c r="D134" s="326"/>
      <c r="E134" s="326"/>
      <c r="F134" s="326"/>
      <c r="G134" s="82">
        <v>6</v>
      </c>
      <c r="H134" s="84"/>
      <c r="I134" s="326"/>
      <c r="J134" s="326"/>
      <c r="K134" s="313"/>
      <c r="L134" s="277"/>
      <c r="M134" s="317"/>
      <c r="N134" s="317"/>
      <c r="O134" s="317"/>
      <c r="P134" s="38"/>
      <c r="Q134" s="38"/>
      <c r="R134" s="38"/>
      <c r="S134" s="38"/>
      <c r="T134" s="38"/>
      <c r="U134" s="38"/>
      <c r="V134" s="38"/>
      <c r="W134" s="38"/>
      <c r="X134" s="38"/>
      <c r="Y134" s="38"/>
      <c r="Z134" s="38"/>
    </row>
    <row r="135" spans="1:26" ht="30" customHeight="1" x14ac:dyDescent="0.3">
      <c r="A135" s="27"/>
      <c r="B135" s="322"/>
      <c r="C135" s="322"/>
      <c r="D135" s="326"/>
      <c r="E135" s="326"/>
      <c r="F135" s="326"/>
      <c r="G135" s="82">
        <v>7</v>
      </c>
      <c r="H135" s="84"/>
      <c r="I135" s="326"/>
      <c r="J135" s="326"/>
      <c r="K135" s="313"/>
      <c r="L135" s="277"/>
      <c r="M135" s="317"/>
      <c r="N135" s="317"/>
      <c r="O135" s="317"/>
      <c r="P135" s="38"/>
      <c r="Q135" s="38"/>
      <c r="R135" s="38"/>
      <c r="S135" s="38"/>
      <c r="T135" s="38"/>
      <c r="U135" s="38"/>
      <c r="V135" s="38"/>
      <c r="W135" s="38"/>
      <c r="X135" s="38"/>
      <c r="Y135" s="38"/>
      <c r="Z135" s="38"/>
    </row>
    <row r="136" spans="1:26" ht="60" customHeight="1" x14ac:dyDescent="0.3">
      <c r="A136" s="27"/>
      <c r="B136" s="323"/>
      <c r="C136" s="323"/>
      <c r="D136" s="327"/>
      <c r="E136" s="327"/>
      <c r="F136" s="327"/>
      <c r="G136" s="86">
        <v>8</v>
      </c>
      <c r="H136" s="87"/>
      <c r="I136" s="327"/>
      <c r="J136" s="327"/>
      <c r="K136" s="314"/>
      <c r="L136" s="277"/>
      <c r="M136" s="318"/>
      <c r="N136" s="318"/>
      <c r="O136" s="318"/>
      <c r="P136" s="38"/>
      <c r="Q136" s="38"/>
      <c r="R136" s="38"/>
      <c r="S136" s="38"/>
      <c r="T136" s="38"/>
      <c r="U136" s="38"/>
      <c r="V136" s="38"/>
      <c r="W136" s="38"/>
      <c r="X136" s="38"/>
      <c r="Y136" s="38"/>
      <c r="Z136" s="38"/>
    </row>
    <row r="137" spans="1:26" ht="128.25" customHeight="1" x14ac:dyDescent="0.3">
      <c r="A137" s="27"/>
      <c r="B137" s="321" t="str">
        <f>+LEFT(C137,3)</f>
        <v>4.2</v>
      </c>
      <c r="C137" s="332" t="s">
        <v>199</v>
      </c>
      <c r="D137" s="325" t="s">
        <v>195</v>
      </c>
      <c r="E137" s="333" t="s">
        <v>200</v>
      </c>
      <c r="F137" s="329">
        <v>3</v>
      </c>
      <c r="G137" s="80">
        <v>1</v>
      </c>
      <c r="H137" s="89" t="s">
        <v>201</v>
      </c>
      <c r="I137" s="340" t="s">
        <v>202</v>
      </c>
      <c r="J137" s="330">
        <v>3</v>
      </c>
      <c r="K137" s="33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15">
        <f>+IF(K137="",0,IF(K137="Deficiencia de control mayor (diseño y ejecución)",4,IF(K137="Deficiencia de control (diseño o ejecución)",20,IF(K137="Oportunidad de mejora",40,60))))</f>
        <v>60</v>
      </c>
      <c r="M137" s="316">
        <v>0.68964999999999999</v>
      </c>
      <c r="N137" s="319">
        <f>+L137+M137</f>
        <v>60.68965</v>
      </c>
      <c r="O137" s="320"/>
      <c r="P137" s="38"/>
      <c r="Q137" s="38"/>
      <c r="R137" s="38"/>
      <c r="S137" s="38"/>
      <c r="T137" s="38"/>
      <c r="U137" s="38"/>
      <c r="V137" s="38"/>
      <c r="W137" s="38"/>
      <c r="X137" s="38"/>
      <c r="Y137" s="38"/>
      <c r="Z137" s="38"/>
    </row>
    <row r="138" spans="1:26" ht="37.5" customHeight="1" x14ac:dyDescent="0.3">
      <c r="A138" s="27"/>
      <c r="B138" s="322"/>
      <c r="C138" s="322"/>
      <c r="D138" s="326"/>
      <c r="E138" s="326"/>
      <c r="F138" s="326"/>
      <c r="G138" s="82">
        <v>2</v>
      </c>
      <c r="H138" s="89"/>
      <c r="I138" s="326"/>
      <c r="J138" s="326"/>
      <c r="K138" s="313"/>
      <c r="L138" s="277"/>
      <c r="M138" s="317"/>
      <c r="N138" s="317"/>
      <c r="O138" s="317"/>
      <c r="P138" s="38"/>
      <c r="Q138" s="38"/>
      <c r="R138" s="38"/>
      <c r="S138" s="38"/>
      <c r="T138" s="38"/>
      <c r="U138" s="38"/>
      <c r="V138" s="38"/>
      <c r="W138" s="38"/>
      <c r="X138" s="38"/>
      <c r="Y138" s="38"/>
      <c r="Z138" s="38"/>
    </row>
    <row r="139" spans="1:26" ht="25.5" customHeight="1" x14ac:dyDescent="0.3">
      <c r="A139" s="27"/>
      <c r="B139" s="322"/>
      <c r="C139" s="322"/>
      <c r="D139" s="326"/>
      <c r="E139" s="326"/>
      <c r="F139" s="326"/>
      <c r="G139" s="82">
        <v>3</v>
      </c>
      <c r="H139" s="84"/>
      <c r="I139" s="326"/>
      <c r="J139" s="326"/>
      <c r="K139" s="313"/>
      <c r="L139" s="277"/>
      <c r="M139" s="317"/>
      <c r="N139" s="317"/>
      <c r="O139" s="317"/>
      <c r="P139" s="38"/>
      <c r="Q139" s="38"/>
      <c r="R139" s="38"/>
      <c r="S139" s="38"/>
      <c r="T139" s="38"/>
      <c r="U139" s="38"/>
      <c r="V139" s="38"/>
      <c r="W139" s="38"/>
      <c r="X139" s="38"/>
      <c r="Y139" s="38"/>
      <c r="Z139" s="38"/>
    </row>
    <row r="140" spans="1:26" ht="25.5" customHeight="1" x14ac:dyDescent="0.3">
      <c r="A140" s="27"/>
      <c r="B140" s="322"/>
      <c r="C140" s="322"/>
      <c r="D140" s="326"/>
      <c r="E140" s="326"/>
      <c r="F140" s="326"/>
      <c r="G140" s="82">
        <v>4</v>
      </c>
      <c r="H140" s="84"/>
      <c r="I140" s="326"/>
      <c r="J140" s="326"/>
      <c r="K140" s="313"/>
      <c r="L140" s="277"/>
      <c r="M140" s="317"/>
      <c r="N140" s="317"/>
      <c r="O140" s="317"/>
      <c r="P140" s="38"/>
      <c r="Q140" s="38"/>
      <c r="R140" s="38"/>
      <c r="S140" s="38"/>
      <c r="T140" s="38"/>
      <c r="U140" s="38"/>
      <c r="V140" s="38"/>
      <c r="W140" s="38"/>
      <c r="X140" s="38"/>
      <c r="Y140" s="38"/>
      <c r="Z140" s="38"/>
    </row>
    <row r="141" spans="1:26" ht="25.5" customHeight="1" x14ac:dyDescent="0.3">
      <c r="A141" s="27"/>
      <c r="B141" s="322"/>
      <c r="C141" s="322"/>
      <c r="D141" s="326"/>
      <c r="E141" s="326"/>
      <c r="F141" s="326"/>
      <c r="G141" s="82">
        <v>5</v>
      </c>
      <c r="H141" s="84"/>
      <c r="I141" s="326"/>
      <c r="J141" s="326"/>
      <c r="K141" s="313"/>
      <c r="L141" s="277"/>
      <c r="M141" s="317"/>
      <c r="N141" s="317"/>
      <c r="O141" s="317"/>
      <c r="P141" s="38"/>
      <c r="Q141" s="38"/>
      <c r="R141" s="38"/>
      <c r="S141" s="38"/>
      <c r="T141" s="38"/>
      <c r="U141" s="38"/>
      <c r="V141" s="38"/>
      <c r="W141" s="38"/>
      <c r="X141" s="38"/>
      <c r="Y141" s="38"/>
      <c r="Z141" s="38"/>
    </row>
    <row r="142" spans="1:26" ht="25.5" customHeight="1" x14ac:dyDescent="0.3">
      <c r="A142" s="27"/>
      <c r="B142" s="322"/>
      <c r="C142" s="322"/>
      <c r="D142" s="326"/>
      <c r="E142" s="326"/>
      <c r="F142" s="326"/>
      <c r="G142" s="82">
        <v>6</v>
      </c>
      <c r="H142" s="84"/>
      <c r="I142" s="326"/>
      <c r="J142" s="326"/>
      <c r="K142" s="313"/>
      <c r="L142" s="277"/>
      <c r="M142" s="317"/>
      <c r="N142" s="317"/>
      <c r="O142" s="317"/>
      <c r="P142" s="38"/>
      <c r="Q142" s="38"/>
      <c r="R142" s="38"/>
      <c r="S142" s="38"/>
      <c r="T142" s="38"/>
      <c r="U142" s="38"/>
      <c r="V142" s="38"/>
      <c r="W142" s="38"/>
      <c r="X142" s="38"/>
      <c r="Y142" s="38"/>
      <c r="Z142" s="38"/>
    </row>
    <row r="143" spans="1:26" ht="25.5" customHeight="1" x14ac:dyDescent="0.3">
      <c r="A143" s="27"/>
      <c r="B143" s="322"/>
      <c r="C143" s="322"/>
      <c r="D143" s="326"/>
      <c r="E143" s="326"/>
      <c r="F143" s="326"/>
      <c r="G143" s="82">
        <v>7</v>
      </c>
      <c r="H143" s="84"/>
      <c r="I143" s="326"/>
      <c r="J143" s="326"/>
      <c r="K143" s="313"/>
      <c r="L143" s="277"/>
      <c r="M143" s="317"/>
      <c r="N143" s="317"/>
      <c r="O143" s="317"/>
      <c r="P143" s="38"/>
      <c r="Q143" s="38"/>
      <c r="R143" s="38"/>
      <c r="S143" s="38"/>
      <c r="T143" s="38"/>
      <c r="U143" s="38"/>
      <c r="V143" s="38"/>
      <c r="W143" s="38"/>
      <c r="X143" s="38"/>
      <c r="Y143" s="38"/>
      <c r="Z143" s="38"/>
    </row>
    <row r="144" spans="1:26" ht="25.5" customHeight="1" x14ac:dyDescent="0.3">
      <c r="A144" s="27"/>
      <c r="B144" s="323"/>
      <c r="C144" s="323"/>
      <c r="D144" s="327"/>
      <c r="E144" s="327"/>
      <c r="F144" s="327"/>
      <c r="G144" s="86">
        <v>8</v>
      </c>
      <c r="H144" s="87"/>
      <c r="I144" s="327"/>
      <c r="J144" s="327"/>
      <c r="K144" s="314"/>
      <c r="L144" s="277"/>
      <c r="M144" s="318"/>
      <c r="N144" s="318"/>
      <c r="O144" s="318"/>
      <c r="P144" s="38"/>
      <c r="Q144" s="38"/>
      <c r="R144" s="38"/>
      <c r="S144" s="38"/>
      <c r="T144" s="38"/>
      <c r="U144" s="38"/>
      <c r="V144" s="38"/>
      <c r="W144" s="38"/>
      <c r="X144" s="38"/>
      <c r="Y144" s="38"/>
      <c r="Z144" s="38"/>
    </row>
    <row r="145" spans="1:26" ht="57" customHeight="1" x14ac:dyDescent="0.3">
      <c r="A145" s="27"/>
      <c r="B145" s="321" t="str">
        <f>+LEFT(C145,3)</f>
        <v>4.3</v>
      </c>
      <c r="C145" s="332" t="s">
        <v>203</v>
      </c>
      <c r="D145" s="325" t="s">
        <v>195</v>
      </c>
      <c r="E145" s="434" t="s">
        <v>204</v>
      </c>
      <c r="F145" s="329">
        <v>3</v>
      </c>
      <c r="G145" s="80">
        <v>1</v>
      </c>
      <c r="H145" s="81" t="s">
        <v>205</v>
      </c>
      <c r="I145" s="340" t="s">
        <v>206</v>
      </c>
      <c r="J145" s="330">
        <v>3</v>
      </c>
      <c r="K145" s="331"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15">
        <f>+IF(K145="",0,IF(K145="Deficiencia de control mayor (diseño y ejecución)",4,IF(K145="Deficiencia de control (diseño o ejecución)",20,IF(K145="Oportunidad de mejora",40,60))))</f>
        <v>60</v>
      </c>
      <c r="M145" s="316">
        <v>0.78964999999999996</v>
      </c>
      <c r="N145" s="319">
        <f>+L145+M145</f>
        <v>60.789650000000002</v>
      </c>
      <c r="O145" s="320"/>
      <c r="P145" s="38"/>
      <c r="Q145" s="38"/>
      <c r="R145" s="38"/>
      <c r="S145" s="38"/>
      <c r="T145" s="38"/>
      <c r="U145" s="38"/>
      <c r="V145" s="38"/>
      <c r="W145" s="38"/>
      <c r="X145" s="38"/>
      <c r="Y145" s="38"/>
      <c r="Z145" s="38"/>
    </row>
    <row r="146" spans="1:26" ht="30" customHeight="1" x14ac:dyDescent="0.3">
      <c r="A146" s="27"/>
      <c r="B146" s="322"/>
      <c r="C146" s="322"/>
      <c r="D146" s="326"/>
      <c r="E146" s="326"/>
      <c r="F146" s="326"/>
      <c r="G146" s="82">
        <v>2</v>
      </c>
      <c r="H146" s="89"/>
      <c r="I146" s="326"/>
      <c r="J146" s="326"/>
      <c r="K146" s="313"/>
      <c r="L146" s="277"/>
      <c r="M146" s="317"/>
      <c r="N146" s="317"/>
      <c r="O146" s="317"/>
      <c r="P146" s="38"/>
      <c r="Q146" s="38"/>
      <c r="R146" s="38"/>
      <c r="S146" s="38"/>
      <c r="T146" s="38"/>
      <c r="U146" s="38"/>
      <c r="V146" s="38"/>
      <c r="W146" s="38"/>
      <c r="X146" s="38"/>
      <c r="Y146" s="38"/>
      <c r="Z146" s="38"/>
    </row>
    <row r="147" spans="1:26" ht="21" customHeight="1" x14ac:dyDescent="0.3">
      <c r="A147" s="27"/>
      <c r="B147" s="322"/>
      <c r="C147" s="322"/>
      <c r="D147" s="326"/>
      <c r="E147" s="326"/>
      <c r="F147" s="326"/>
      <c r="G147" s="82">
        <v>3</v>
      </c>
      <c r="H147" s="84"/>
      <c r="I147" s="326"/>
      <c r="J147" s="326"/>
      <c r="K147" s="313"/>
      <c r="L147" s="277"/>
      <c r="M147" s="317"/>
      <c r="N147" s="317"/>
      <c r="O147" s="317"/>
      <c r="P147" s="38"/>
      <c r="Q147" s="38"/>
      <c r="R147" s="38"/>
      <c r="S147" s="38"/>
      <c r="T147" s="38"/>
      <c r="U147" s="38"/>
      <c r="V147" s="38"/>
      <c r="W147" s="38"/>
      <c r="X147" s="38"/>
      <c r="Y147" s="38"/>
      <c r="Z147" s="38"/>
    </row>
    <row r="148" spans="1:26" ht="21" customHeight="1" x14ac:dyDescent="0.3">
      <c r="A148" s="27"/>
      <c r="B148" s="322"/>
      <c r="C148" s="322"/>
      <c r="D148" s="326"/>
      <c r="E148" s="326"/>
      <c r="F148" s="326"/>
      <c r="G148" s="82">
        <v>4</v>
      </c>
      <c r="H148" s="84"/>
      <c r="I148" s="326"/>
      <c r="J148" s="326"/>
      <c r="K148" s="313"/>
      <c r="L148" s="277"/>
      <c r="M148" s="317"/>
      <c r="N148" s="317"/>
      <c r="O148" s="317"/>
      <c r="P148" s="38"/>
      <c r="Q148" s="38"/>
      <c r="R148" s="38"/>
      <c r="S148" s="38"/>
      <c r="T148" s="38"/>
      <c r="U148" s="38"/>
      <c r="V148" s="38"/>
      <c r="W148" s="38"/>
      <c r="X148" s="38"/>
      <c r="Y148" s="38"/>
      <c r="Z148" s="38"/>
    </row>
    <row r="149" spans="1:26" ht="21" customHeight="1" x14ac:dyDescent="0.3">
      <c r="A149" s="27"/>
      <c r="B149" s="322"/>
      <c r="C149" s="322"/>
      <c r="D149" s="326"/>
      <c r="E149" s="326"/>
      <c r="F149" s="326"/>
      <c r="G149" s="82">
        <v>5</v>
      </c>
      <c r="H149" s="84"/>
      <c r="I149" s="326"/>
      <c r="J149" s="326"/>
      <c r="K149" s="313"/>
      <c r="L149" s="277"/>
      <c r="M149" s="317"/>
      <c r="N149" s="317"/>
      <c r="O149" s="317"/>
      <c r="P149" s="38"/>
      <c r="Q149" s="38"/>
      <c r="R149" s="38"/>
      <c r="S149" s="38"/>
      <c r="T149" s="38"/>
      <c r="U149" s="38"/>
      <c r="V149" s="38"/>
      <c r="W149" s="38"/>
      <c r="X149" s="38"/>
      <c r="Y149" s="38"/>
      <c r="Z149" s="38"/>
    </row>
    <row r="150" spans="1:26" ht="21" customHeight="1" x14ac:dyDescent="0.3">
      <c r="A150" s="27"/>
      <c r="B150" s="322"/>
      <c r="C150" s="322"/>
      <c r="D150" s="326"/>
      <c r="E150" s="326"/>
      <c r="F150" s="326"/>
      <c r="G150" s="82">
        <v>6</v>
      </c>
      <c r="H150" s="84"/>
      <c r="I150" s="326"/>
      <c r="J150" s="326"/>
      <c r="K150" s="313"/>
      <c r="L150" s="277"/>
      <c r="M150" s="317"/>
      <c r="N150" s="317"/>
      <c r="O150" s="317"/>
      <c r="P150" s="38"/>
      <c r="Q150" s="38"/>
      <c r="R150" s="38"/>
      <c r="S150" s="38"/>
      <c r="T150" s="38"/>
      <c r="U150" s="38"/>
      <c r="V150" s="38"/>
      <c r="W150" s="38"/>
      <c r="X150" s="38"/>
      <c r="Y150" s="38"/>
      <c r="Z150" s="38"/>
    </row>
    <row r="151" spans="1:26" ht="21" customHeight="1" x14ac:dyDescent="0.3">
      <c r="A151" s="27"/>
      <c r="B151" s="322"/>
      <c r="C151" s="322"/>
      <c r="D151" s="326"/>
      <c r="E151" s="326"/>
      <c r="F151" s="326"/>
      <c r="G151" s="82">
        <v>7</v>
      </c>
      <c r="H151" s="84"/>
      <c r="I151" s="326"/>
      <c r="J151" s="326"/>
      <c r="K151" s="313"/>
      <c r="L151" s="277"/>
      <c r="M151" s="317"/>
      <c r="N151" s="317"/>
      <c r="O151" s="317"/>
      <c r="P151" s="38"/>
      <c r="Q151" s="38"/>
      <c r="R151" s="38"/>
      <c r="S151" s="38"/>
      <c r="T151" s="38"/>
      <c r="U151" s="38"/>
      <c r="V151" s="38"/>
      <c r="W151" s="38"/>
      <c r="X151" s="38"/>
      <c r="Y151" s="38"/>
      <c r="Z151" s="38"/>
    </row>
    <row r="152" spans="1:26" ht="21" customHeight="1" x14ac:dyDescent="0.3">
      <c r="A152" s="27"/>
      <c r="B152" s="323"/>
      <c r="C152" s="323"/>
      <c r="D152" s="327"/>
      <c r="E152" s="327"/>
      <c r="F152" s="327"/>
      <c r="G152" s="86">
        <v>8</v>
      </c>
      <c r="H152" s="87"/>
      <c r="I152" s="327"/>
      <c r="J152" s="327"/>
      <c r="K152" s="314"/>
      <c r="L152" s="277"/>
      <c r="M152" s="318"/>
      <c r="N152" s="318"/>
      <c r="O152" s="318"/>
      <c r="P152" s="38"/>
      <c r="Q152" s="38"/>
      <c r="R152" s="38"/>
      <c r="S152" s="38"/>
      <c r="T152" s="38"/>
      <c r="U152" s="38"/>
      <c r="V152" s="38"/>
      <c r="W152" s="38"/>
      <c r="X152" s="38"/>
      <c r="Y152" s="38"/>
      <c r="Z152" s="38"/>
    </row>
    <row r="153" spans="1:26" ht="109.5" customHeight="1" x14ac:dyDescent="0.3">
      <c r="A153" s="27"/>
      <c r="B153" s="321" t="str">
        <f>+LEFT(C153,3)</f>
        <v>4.4</v>
      </c>
      <c r="C153" s="332" t="s">
        <v>207</v>
      </c>
      <c r="D153" s="325" t="s">
        <v>195</v>
      </c>
      <c r="E153" s="333" t="s">
        <v>208</v>
      </c>
      <c r="F153" s="329">
        <v>3</v>
      </c>
      <c r="G153" s="80">
        <v>1</v>
      </c>
      <c r="H153" s="90" t="s">
        <v>209</v>
      </c>
      <c r="I153" s="334" t="s">
        <v>210</v>
      </c>
      <c r="J153" s="330">
        <v>3</v>
      </c>
      <c r="K153" s="331"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15">
        <f>+IF(K153="",0,IF(K153="Deficiencia de control mayor (diseño y ejecución)",4,IF(K153="Deficiencia de control (diseño o ejecución)",20,IF(K153="Oportunidad de mejora",40,60))))</f>
        <v>60</v>
      </c>
      <c r="M153" s="316">
        <v>0.88965000000000005</v>
      </c>
      <c r="N153" s="319">
        <f>+L153+M153</f>
        <v>60.889650000000003</v>
      </c>
      <c r="O153" s="320"/>
      <c r="P153" s="38"/>
      <c r="Q153" s="38"/>
      <c r="R153" s="38"/>
      <c r="S153" s="38"/>
      <c r="T153" s="38"/>
      <c r="U153" s="38"/>
      <c r="V153" s="38"/>
      <c r="W153" s="38"/>
      <c r="X153" s="38"/>
      <c r="Y153" s="38"/>
      <c r="Z153" s="38"/>
    </row>
    <row r="154" spans="1:26" ht="22.5" customHeight="1" x14ac:dyDescent="0.3">
      <c r="A154" s="27"/>
      <c r="B154" s="322"/>
      <c r="C154" s="322"/>
      <c r="D154" s="326"/>
      <c r="E154" s="326"/>
      <c r="F154" s="326"/>
      <c r="G154" s="82">
        <v>2</v>
      </c>
      <c r="H154" s="91"/>
      <c r="I154" s="326"/>
      <c r="J154" s="326"/>
      <c r="K154" s="313"/>
      <c r="L154" s="277"/>
      <c r="M154" s="317"/>
      <c r="N154" s="317"/>
      <c r="O154" s="317"/>
      <c r="P154" s="38"/>
      <c r="Q154" s="38"/>
      <c r="R154" s="38"/>
      <c r="S154" s="38"/>
      <c r="T154" s="38"/>
      <c r="U154" s="38"/>
      <c r="V154" s="38"/>
      <c r="W154" s="38"/>
      <c r="X154" s="38"/>
      <c r="Y154" s="38"/>
      <c r="Z154" s="38"/>
    </row>
    <row r="155" spans="1:26" ht="36" customHeight="1" x14ac:dyDescent="0.3">
      <c r="A155" s="27"/>
      <c r="B155" s="322"/>
      <c r="C155" s="322"/>
      <c r="D155" s="326"/>
      <c r="E155" s="326"/>
      <c r="F155" s="326"/>
      <c r="G155" s="82">
        <v>3</v>
      </c>
      <c r="H155" s="88"/>
      <c r="I155" s="326"/>
      <c r="J155" s="326"/>
      <c r="K155" s="313"/>
      <c r="L155" s="277"/>
      <c r="M155" s="317"/>
      <c r="N155" s="317"/>
      <c r="O155" s="317"/>
      <c r="P155" s="38"/>
      <c r="Q155" s="38"/>
      <c r="R155" s="38"/>
      <c r="S155" s="38"/>
      <c r="T155" s="38"/>
      <c r="U155" s="38"/>
      <c r="V155" s="38"/>
      <c r="W155" s="38"/>
      <c r="X155" s="38"/>
      <c r="Y155" s="38"/>
      <c r="Z155" s="38"/>
    </row>
    <row r="156" spans="1:26" ht="36" customHeight="1" x14ac:dyDescent="0.3">
      <c r="A156" s="27"/>
      <c r="B156" s="322"/>
      <c r="C156" s="322"/>
      <c r="D156" s="326"/>
      <c r="E156" s="326"/>
      <c r="F156" s="326"/>
      <c r="G156" s="82">
        <v>4</v>
      </c>
      <c r="H156" s="88"/>
      <c r="I156" s="326"/>
      <c r="J156" s="326"/>
      <c r="K156" s="313"/>
      <c r="L156" s="277"/>
      <c r="M156" s="317"/>
      <c r="N156" s="317"/>
      <c r="O156" s="317"/>
      <c r="P156" s="38"/>
      <c r="Q156" s="38"/>
      <c r="R156" s="38"/>
      <c r="S156" s="38"/>
      <c r="T156" s="38"/>
      <c r="U156" s="38"/>
      <c r="V156" s="38"/>
      <c r="W156" s="38"/>
      <c r="X156" s="38"/>
      <c r="Y156" s="38"/>
      <c r="Z156" s="38"/>
    </row>
    <row r="157" spans="1:26" ht="21" customHeight="1" x14ac:dyDescent="0.3">
      <c r="A157" s="27"/>
      <c r="B157" s="322"/>
      <c r="C157" s="322"/>
      <c r="D157" s="326"/>
      <c r="E157" s="326"/>
      <c r="F157" s="326"/>
      <c r="G157" s="82">
        <v>5</v>
      </c>
      <c r="H157" s="84"/>
      <c r="I157" s="326"/>
      <c r="J157" s="326"/>
      <c r="K157" s="313"/>
      <c r="L157" s="277"/>
      <c r="M157" s="317"/>
      <c r="N157" s="317"/>
      <c r="O157" s="317"/>
      <c r="P157" s="38"/>
      <c r="Q157" s="38"/>
      <c r="R157" s="38"/>
      <c r="S157" s="38"/>
      <c r="T157" s="38"/>
      <c r="U157" s="38"/>
      <c r="V157" s="38"/>
      <c r="W157" s="38"/>
      <c r="X157" s="38"/>
      <c r="Y157" s="38"/>
      <c r="Z157" s="38"/>
    </row>
    <row r="158" spans="1:26" ht="21" customHeight="1" x14ac:dyDescent="0.3">
      <c r="A158" s="27"/>
      <c r="B158" s="322"/>
      <c r="C158" s="322"/>
      <c r="D158" s="326"/>
      <c r="E158" s="326"/>
      <c r="F158" s="326"/>
      <c r="G158" s="82">
        <v>6</v>
      </c>
      <c r="H158" s="84"/>
      <c r="I158" s="326"/>
      <c r="J158" s="326"/>
      <c r="K158" s="313"/>
      <c r="L158" s="277"/>
      <c r="M158" s="317"/>
      <c r="N158" s="317"/>
      <c r="O158" s="317"/>
      <c r="P158" s="38"/>
      <c r="Q158" s="38"/>
      <c r="R158" s="38"/>
      <c r="S158" s="38"/>
      <c r="T158" s="38"/>
      <c r="U158" s="38"/>
      <c r="V158" s="38"/>
      <c r="W158" s="38"/>
      <c r="X158" s="38"/>
      <c r="Y158" s="38"/>
      <c r="Z158" s="38"/>
    </row>
    <row r="159" spans="1:26" ht="21" customHeight="1" x14ac:dyDescent="0.3">
      <c r="A159" s="27"/>
      <c r="B159" s="322"/>
      <c r="C159" s="322"/>
      <c r="D159" s="326"/>
      <c r="E159" s="326"/>
      <c r="F159" s="326"/>
      <c r="G159" s="82">
        <v>7</v>
      </c>
      <c r="H159" s="84"/>
      <c r="I159" s="326"/>
      <c r="J159" s="326"/>
      <c r="K159" s="313"/>
      <c r="L159" s="277"/>
      <c r="M159" s="317"/>
      <c r="N159" s="317"/>
      <c r="O159" s="317"/>
      <c r="P159" s="38"/>
      <c r="Q159" s="38"/>
      <c r="R159" s="38"/>
      <c r="S159" s="38"/>
      <c r="T159" s="38"/>
      <c r="U159" s="38"/>
      <c r="V159" s="38"/>
      <c r="W159" s="38"/>
      <c r="X159" s="38"/>
      <c r="Y159" s="38"/>
      <c r="Z159" s="38"/>
    </row>
    <row r="160" spans="1:26" ht="14.25" customHeight="1" x14ac:dyDescent="0.3">
      <c r="A160" s="27"/>
      <c r="B160" s="323"/>
      <c r="C160" s="323"/>
      <c r="D160" s="327"/>
      <c r="E160" s="327"/>
      <c r="F160" s="327"/>
      <c r="G160" s="86">
        <v>8</v>
      </c>
      <c r="H160" s="87"/>
      <c r="I160" s="327"/>
      <c r="J160" s="327"/>
      <c r="K160" s="314"/>
      <c r="L160" s="277"/>
      <c r="M160" s="318"/>
      <c r="N160" s="318"/>
      <c r="O160" s="318"/>
      <c r="P160" s="38"/>
      <c r="Q160" s="38"/>
      <c r="R160" s="38"/>
      <c r="S160" s="38"/>
      <c r="T160" s="38"/>
      <c r="U160" s="38"/>
      <c r="V160" s="38"/>
      <c r="W160" s="38"/>
      <c r="X160" s="38"/>
      <c r="Y160" s="38"/>
      <c r="Z160" s="38"/>
    </row>
    <row r="161" spans="1:26" ht="54.75" customHeight="1" x14ac:dyDescent="0.3">
      <c r="A161" s="27"/>
      <c r="B161" s="321" t="str">
        <f>+LEFT(C161,3)</f>
        <v>4.5</v>
      </c>
      <c r="C161" s="332" t="s">
        <v>211</v>
      </c>
      <c r="D161" s="325" t="s">
        <v>195</v>
      </c>
      <c r="E161" s="328" t="s">
        <v>212</v>
      </c>
      <c r="F161" s="329">
        <v>3</v>
      </c>
      <c r="G161" s="80">
        <v>1</v>
      </c>
      <c r="H161" s="92" t="s">
        <v>213</v>
      </c>
      <c r="I161" s="333" t="s">
        <v>214</v>
      </c>
      <c r="J161" s="330">
        <v>3</v>
      </c>
      <c r="K161" s="331"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15">
        <f>+IF(K161="",0,IF(K161="Deficiencia de control mayor (diseño y ejecución)",4,IF(K161="Deficiencia de control (diseño o ejecución)",20,IF(K161="Oportunidad de mejora",40,60))))</f>
        <v>60</v>
      </c>
      <c r="M161" s="316">
        <v>0.98965000000000003</v>
      </c>
      <c r="N161" s="335">
        <f>+L161+M161</f>
        <v>60.989649999999997</v>
      </c>
      <c r="O161" s="336"/>
      <c r="P161" s="38"/>
      <c r="Q161" s="38"/>
      <c r="R161" s="38"/>
      <c r="S161" s="38"/>
      <c r="T161" s="38"/>
      <c r="U161" s="38"/>
      <c r="V161" s="38"/>
      <c r="W161" s="38"/>
      <c r="X161" s="38"/>
      <c r="Y161" s="38"/>
      <c r="Z161" s="38"/>
    </row>
    <row r="162" spans="1:26" ht="45" customHeight="1" x14ac:dyDescent="0.3">
      <c r="A162" s="27"/>
      <c r="B162" s="322"/>
      <c r="C162" s="322"/>
      <c r="D162" s="326"/>
      <c r="E162" s="326"/>
      <c r="F162" s="326"/>
      <c r="G162" s="82">
        <v>2</v>
      </c>
      <c r="H162" s="88"/>
      <c r="I162" s="326"/>
      <c r="J162" s="326"/>
      <c r="K162" s="313"/>
      <c r="L162" s="277"/>
      <c r="M162" s="317"/>
      <c r="N162" s="317"/>
      <c r="O162" s="317"/>
      <c r="P162" s="38"/>
      <c r="Q162" s="38"/>
      <c r="R162" s="38"/>
      <c r="S162" s="38"/>
      <c r="T162" s="38"/>
      <c r="U162" s="38"/>
      <c r="V162" s="38"/>
      <c r="W162" s="38"/>
      <c r="X162" s="38"/>
      <c r="Y162" s="38"/>
      <c r="Z162" s="38"/>
    </row>
    <row r="163" spans="1:26" ht="21" customHeight="1" x14ac:dyDescent="0.3">
      <c r="A163" s="27"/>
      <c r="B163" s="322"/>
      <c r="C163" s="322"/>
      <c r="D163" s="326"/>
      <c r="E163" s="326"/>
      <c r="F163" s="326"/>
      <c r="G163" s="82">
        <v>3</v>
      </c>
      <c r="H163" s="84"/>
      <c r="I163" s="326"/>
      <c r="J163" s="326"/>
      <c r="K163" s="313"/>
      <c r="L163" s="277"/>
      <c r="M163" s="317"/>
      <c r="N163" s="317"/>
      <c r="O163" s="317"/>
      <c r="P163" s="38"/>
      <c r="Q163" s="38"/>
      <c r="R163" s="38"/>
      <c r="S163" s="38"/>
      <c r="T163" s="38"/>
      <c r="U163" s="38"/>
      <c r="V163" s="38"/>
      <c r="W163" s="38"/>
      <c r="X163" s="38"/>
      <c r="Y163" s="38"/>
      <c r="Z163" s="38"/>
    </row>
    <row r="164" spans="1:26" ht="21" customHeight="1" x14ac:dyDescent="0.3">
      <c r="A164" s="27"/>
      <c r="B164" s="322"/>
      <c r="C164" s="322"/>
      <c r="D164" s="326"/>
      <c r="E164" s="326"/>
      <c r="F164" s="326"/>
      <c r="G164" s="82">
        <v>4</v>
      </c>
      <c r="H164" s="84"/>
      <c r="I164" s="326"/>
      <c r="J164" s="326"/>
      <c r="K164" s="313"/>
      <c r="L164" s="277"/>
      <c r="M164" s="317"/>
      <c r="N164" s="317"/>
      <c r="O164" s="317"/>
      <c r="P164" s="38"/>
      <c r="Q164" s="38"/>
      <c r="R164" s="38"/>
      <c r="S164" s="38"/>
      <c r="T164" s="38"/>
      <c r="U164" s="38"/>
      <c r="V164" s="38"/>
      <c r="W164" s="38"/>
      <c r="X164" s="38"/>
      <c r="Y164" s="38"/>
      <c r="Z164" s="38"/>
    </row>
    <row r="165" spans="1:26" ht="21" customHeight="1" x14ac:dyDescent="0.3">
      <c r="A165" s="27"/>
      <c r="B165" s="322"/>
      <c r="C165" s="322"/>
      <c r="D165" s="326"/>
      <c r="E165" s="326"/>
      <c r="F165" s="326"/>
      <c r="G165" s="82">
        <v>5</v>
      </c>
      <c r="H165" s="84"/>
      <c r="I165" s="326"/>
      <c r="J165" s="326"/>
      <c r="K165" s="313"/>
      <c r="L165" s="277"/>
      <c r="M165" s="317"/>
      <c r="N165" s="317"/>
      <c r="O165" s="317"/>
      <c r="P165" s="38"/>
      <c r="Q165" s="38"/>
      <c r="R165" s="38"/>
      <c r="S165" s="38"/>
      <c r="T165" s="38"/>
      <c r="U165" s="38"/>
      <c r="V165" s="38"/>
      <c r="W165" s="38"/>
      <c r="X165" s="38"/>
      <c r="Y165" s="38"/>
      <c r="Z165" s="38"/>
    </row>
    <row r="166" spans="1:26" ht="21" customHeight="1" x14ac:dyDescent="0.3">
      <c r="A166" s="27"/>
      <c r="B166" s="322"/>
      <c r="C166" s="322"/>
      <c r="D166" s="326"/>
      <c r="E166" s="326"/>
      <c r="F166" s="326"/>
      <c r="G166" s="82">
        <v>6</v>
      </c>
      <c r="H166" s="84"/>
      <c r="I166" s="326"/>
      <c r="J166" s="326"/>
      <c r="K166" s="313"/>
      <c r="L166" s="277"/>
      <c r="M166" s="317"/>
      <c r="N166" s="317"/>
      <c r="O166" s="317"/>
      <c r="P166" s="38"/>
      <c r="Q166" s="38"/>
      <c r="R166" s="38"/>
      <c r="S166" s="38"/>
      <c r="T166" s="38"/>
      <c r="U166" s="38"/>
      <c r="V166" s="38"/>
      <c r="W166" s="38"/>
      <c r="X166" s="38"/>
      <c r="Y166" s="38"/>
      <c r="Z166" s="38"/>
    </row>
    <row r="167" spans="1:26" ht="21" customHeight="1" x14ac:dyDescent="0.3">
      <c r="A167" s="27"/>
      <c r="B167" s="322"/>
      <c r="C167" s="322"/>
      <c r="D167" s="326"/>
      <c r="E167" s="326"/>
      <c r="F167" s="326"/>
      <c r="G167" s="82">
        <v>7</v>
      </c>
      <c r="H167" s="84"/>
      <c r="I167" s="326"/>
      <c r="J167" s="326"/>
      <c r="K167" s="313"/>
      <c r="L167" s="277"/>
      <c r="M167" s="317"/>
      <c r="N167" s="317"/>
      <c r="O167" s="317"/>
      <c r="P167" s="38"/>
      <c r="Q167" s="38"/>
      <c r="R167" s="38"/>
      <c r="S167" s="38"/>
      <c r="T167" s="38"/>
      <c r="U167" s="38"/>
      <c r="V167" s="38"/>
      <c r="W167" s="38"/>
      <c r="X167" s="38"/>
      <c r="Y167" s="38"/>
      <c r="Z167" s="38"/>
    </row>
    <row r="168" spans="1:26" ht="21" customHeight="1" x14ac:dyDescent="0.3">
      <c r="A168" s="27"/>
      <c r="B168" s="323"/>
      <c r="C168" s="323"/>
      <c r="D168" s="327"/>
      <c r="E168" s="327"/>
      <c r="F168" s="327"/>
      <c r="G168" s="86">
        <v>8</v>
      </c>
      <c r="H168" s="87"/>
      <c r="I168" s="327"/>
      <c r="J168" s="327"/>
      <c r="K168" s="314"/>
      <c r="L168" s="277"/>
      <c r="M168" s="318"/>
      <c r="N168" s="318"/>
      <c r="O168" s="318"/>
      <c r="P168" s="38"/>
      <c r="Q168" s="38"/>
      <c r="R168" s="38"/>
      <c r="S168" s="38"/>
      <c r="T168" s="38"/>
      <c r="U168" s="38"/>
      <c r="V168" s="38"/>
      <c r="W168" s="38"/>
      <c r="X168" s="38"/>
      <c r="Y168" s="38"/>
      <c r="Z168" s="38"/>
    </row>
    <row r="169" spans="1:26" ht="126.75" customHeight="1" x14ac:dyDescent="0.3">
      <c r="A169" s="27"/>
      <c r="B169" s="321" t="str">
        <f>+LEFT(C169,3)</f>
        <v>4.6</v>
      </c>
      <c r="C169" s="332" t="s">
        <v>215</v>
      </c>
      <c r="D169" s="325" t="s">
        <v>195</v>
      </c>
      <c r="E169" s="333" t="s">
        <v>216</v>
      </c>
      <c r="F169" s="329">
        <v>3</v>
      </c>
      <c r="G169" s="80">
        <v>1</v>
      </c>
      <c r="H169" s="91" t="s">
        <v>217</v>
      </c>
      <c r="I169" s="340" t="s">
        <v>218</v>
      </c>
      <c r="J169" s="341"/>
      <c r="K169" s="331"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
      </c>
      <c r="L169" s="315">
        <f>+IF(K169="",0,IF(K169="Deficiencia de control mayor (diseño y ejecución)",4,IF(K169="Deficiencia de control (diseño o ejecución)",20,IF(K169="Oportunidad de mejora",40,60))))</f>
        <v>0</v>
      </c>
      <c r="M169" s="316">
        <v>0.98965199999999998</v>
      </c>
      <c r="N169" s="338">
        <f>+L169+M169</f>
        <v>0.98965199999999998</v>
      </c>
      <c r="O169" s="339"/>
      <c r="P169" s="38"/>
      <c r="Q169" s="38"/>
      <c r="R169" s="38"/>
      <c r="S169" s="38"/>
      <c r="T169" s="38"/>
      <c r="U169" s="38"/>
      <c r="V169" s="38"/>
      <c r="W169" s="38"/>
      <c r="X169" s="38"/>
      <c r="Y169" s="38"/>
      <c r="Z169" s="38"/>
    </row>
    <row r="170" spans="1:26" ht="139.5" customHeight="1" x14ac:dyDescent="0.3">
      <c r="A170" s="27"/>
      <c r="B170" s="322"/>
      <c r="C170" s="322"/>
      <c r="D170" s="326"/>
      <c r="E170" s="326"/>
      <c r="F170" s="326"/>
      <c r="G170" s="82">
        <v>2</v>
      </c>
      <c r="H170" s="93"/>
      <c r="I170" s="326"/>
      <c r="J170" s="326"/>
      <c r="K170" s="313"/>
      <c r="L170" s="277"/>
      <c r="M170" s="317"/>
      <c r="N170" s="317"/>
      <c r="O170" s="317"/>
      <c r="P170" s="38"/>
      <c r="Q170" s="38"/>
      <c r="R170" s="38"/>
      <c r="S170" s="38"/>
      <c r="T170" s="38"/>
      <c r="U170" s="38"/>
      <c r="V170" s="38"/>
      <c r="W170" s="38"/>
      <c r="X170" s="38"/>
      <c r="Y170" s="38"/>
      <c r="Z170" s="38"/>
    </row>
    <row r="171" spans="1:26" ht="21" customHeight="1" x14ac:dyDescent="0.3">
      <c r="A171" s="27"/>
      <c r="B171" s="322"/>
      <c r="C171" s="322"/>
      <c r="D171" s="326"/>
      <c r="E171" s="326"/>
      <c r="F171" s="326"/>
      <c r="G171" s="82">
        <v>3</v>
      </c>
      <c r="H171" s="84"/>
      <c r="I171" s="326"/>
      <c r="J171" s="326"/>
      <c r="K171" s="313"/>
      <c r="L171" s="277"/>
      <c r="M171" s="317"/>
      <c r="N171" s="317"/>
      <c r="O171" s="317"/>
      <c r="P171" s="38"/>
      <c r="Q171" s="38"/>
      <c r="R171" s="38"/>
      <c r="S171" s="38"/>
      <c r="T171" s="38"/>
      <c r="U171" s="38"/>
      <c r="V171" s="38"/>
      <c r="W171" s="38"/>
      <c r="X171" s="38"/>
      <c r="Y171" s="38"/>
      <c r="Z171" s="38"/>
    </row>
    <row r="172" spans="1:26" ht="21" customHeight="1" x14ac:dyDescent="0.3">
      <c r="A172" s="27"/>
      <c r="B172" s="322"/>
      <c r="C172" s="322"/>
      <c r="D172" s="326"/>
      <c r="E172" s="326"/>
      <c r="F172" s="326"/>
      <c r="G172" s="82">
        <v>4</v>
      </c>
      <c r="H172" s="84"/>
      <c r="I172" s="326"/>
      <c r="J172" s="326"/>
      <c r="K172" s="313"/>
      <c r="L172" s="277"/>
      <c r="M172" s="317"/>
      <c r="N172" s="317"/>
      <c r="O172" s="317"/>
      <c r="P172" s="38"/>
      <c r="Q172" s="38"/>
      <c r="R172" s="38"/>
      <c r="S172" s="38"/>
      <c r="T172" s="38"/>
      <c r="U172" s="38"/>
      <c r="V172" s="38"/>
      <c r="W172" s="38"/>
      <c r="X172" s="38"/>
      <c r="Y172" s="38"/>
      <c r="Z172" s="38"/>
    </row>
    <row r="173" spans="1:26" ht="21" customHeight="1" x14ac:dyDescent="0.3">
      <c r="A173" s="27"/>
      <c r="B173" s="322"/>
      <c r="C173" s="322"/>
      <c r="D173" s="326"/>
      <c r="E173" s="326"/>
      <c r="F173" s="326"/>
      <c r="G173" s="82">
        <v>5</v>
      </c>
      <c r="H173" s="84"/>
      <c r="I173" s="326"/>
      <c r="J173" s="326"/>
      <c r="K173" s="313"/>
      <c r="L173" s="277"/>
      <c r="M173" s="317"/>
      <c r="N173" s="317"/>
      <c r="O173" s="317"/>
      <c r="P173" s="38"/>
      <c r="Q173" s="38"/>
      <c r="R173" s="38"/>
      <c r="S173" s="38"/>
      <c r="T173" s="38"/>
      <c r="U173" s="38"/>
      <c r="V173" s="38"/>
      <c r="W173" s="38"/>
      <c r="X173" s="38"/>
      <c r="Y173" s="38"/>
      <c r="Z173" s="38"/>
    </row>
    <row r="174" spans="1:26" ht="21" customHeight="1" x14ac:dyDescent="0.3">
      <c r="A174" s="27"/>
      <c r="B174" s="322"/>
      <c r="C174" s="322"/>
      <c r="D174" s="326"/>
      <c r="E174" s="326"/>
      <c r="F174" s="326"/>
      <c r="G174" s="82">
        <v>6</v>
      </c>
      <c r="H174" s="84"/>
      <c r="I174" s="326"/>
      <c r="J174" s="326"/>
      <c r="K174" s="313"/>
      <c r="L174" s="277"/>
      <c r="M174" s="317"/>
      <c r="N174" s="317"/>
      <c r="O174" s="317"/>
      <c r="P174" s="38"/>
      <c r="Q174" s="38"/>
      <c r="R174" s="38"/>
      <c r="S174" s="38"/>
      <c r="T174" s="38"/>
      <c r="U174" s="38"/>
      <c r="V174" s="38"/>
      <c r="W174" s="38"/>
      <c r="X174" s="38"/>
      <c r="Y174" s="38"/>
      <c r="Z174" s="38"/>
    </row>
    <row r="175" spans="1:26" ht="21" customHeight="1" x14ac:dyDescent="0.3">
      <c r="A175" s="27"/>
      <c r="B175" s="322"/>
      <c r="C175" s="322"/>
      <c r="D175" s="326"/>
      <c r="E175" s="326"/>
      <c r="F175" s="326"/>
      <c r="G175" s="82">
        <v>7</v>
      </c>
      <c r="H175" s="84"/>
      <c r="I175" s="326"/>
      <c r="J175" s="326"/>
      <c r="K175" s="313"/>
      <c r="L175" s="277"/>
      <c r="M175" s="317"/>
      <c r="N175" s="317"/>
      <c r="O175" s="317"/>
      <c r="P175" s="38"/>
      <c r="Q175" s="38"/>
      <c r="R175" s="38"/>
      <c r="S175" s="38"/>
      <c r="T175" s="38"/>
      <c r="U175" s="38"/>
      <c r="V175" s="38"/>
      <c r="W175" s="38"/>
      <c r="X175" s="38"/>
      <c r="Y175" s="38"/>
      <c r="Z175" s="38"/>
    </row>
    <row r="176" spans="1:26" ht="74.25" customHeight="1" x14ac:dyDescent="0.3">
      <c r="A176" s="27"/>
      <c r="B176" s="323"/>
      <c r="C176" s="323"/>
      <c r="D176" s="327"/>
      <c r="E176" s="327"/>
      <c r="F176" s="327"/>
      <c r="G176" s="86">
        <v>8</v>
      </c>
      <c r="H176" s="87"/>
      <c r="I176" s="327"/>
      <c r="J176" s="327"/>
      <c r="K176" s="337"/>
      <c r="L176" s="277"/>
      <c r="M176" s="318"/>
      <c r="N176" s="318"/>
      <c r="O176" s="318"/>
      <c r="P176" s="38"/>
      <c r="Q176" s="38"/>
      <c r="R176" s="38"/>
      <c r="S176" s="38"/>
      <c r="T176" s="38"/>
      <c r="U176" s="38"/>
      <c r="V176" s="38"/>
      <c r="W176" s="38"/>
      <c r="X176" s="38"/>
      <c r="Y176" s="38"/>
      <c r="Z176" s="38"/>
    </row>
    <row r="177" spans="1:26" ht="85.5" customHeight="1" x14ac:dyDescent="0.3">
      <c r="A177" s="27"/>
      <c r="B177" s="321" t="str">
        <f>+LEFT(C177,3)</f>
        <v>4.7</v>
      </c>
      <c r="C177" s="324" t="s">
        <v>219</v>
      </c>
      <c r="D177" s="325" t="s">
        <v>195</v>
      </c>
      <c r="E177" s="328" t="s">
        <v>220</v>
      </c>
      <c r="F177" s="329">
        <v>3</v>
      </c>
      <c r="G177" s="80">
        <v>1</v>
      </c>
      <c r="H177" s="90" t="s">
        <v>221</v>
      </c>
      <c r="I177" s="328" t="s">
        <v>222</v>
      </c>
      <c r="J177" s="330">
        <v>3</v>
      </c>
      <c r="K177" s="312"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315">
        <f>+IF(K177="",0,IF(K177="Deficiencia de control mayor (diseño y ejecución)",4,IF(K177="Deficiencia de control (diseño o ejecución)",20,IF(K177="Oportunidad de mejora",40,60))))</f>
        <v>60</v>
      </c>
      <c r="M177" s="316">
        <v>1.8962300000000001</v>
      </c>
      <c r="N177" s="319">
        <f>+L177+M177</f>
        <v>61.896230000000003</v>
      </c>
      <c r="O177" s="320"/>
      <c r="P177" s="38"/>
      <c r="Q177" s="38"/>
      <c r="R177" s="38"/>
      <c r="S177" s="38"/>
      <c r="T177" s="38"/>
      <c r="U177" s="38"/>
      <c r="V177" s="38"/>
      <c r="W177" s="38"/>
      <c r="X177" s="38"/>
      <c r="Y177" s="38"/>
      <c r="Z177" s="38"/>
    </row>
    <row r="178" spans="1:26" ht="14.25" customHeight="1" x14ac:dyDescent="0.3">
      <c r="A178" s="27"/>
      <c r="B178" s="322"/>
      <c r="C178" s="322"/>
      <c r="D178" s="326"/>
      <c r="E178" s="326"/>
      <c r="F178" s="326"/>
      <c r="G178" s="82">
        <v>2</v>
      </c>
      <c r="H178" s="84"/>
      <c r="I178" s="326"/>
      <c r="J178" s="326"/>
      <c r="K178" s="313"/>
      <c r="L178" s="277"/>
      <c r="M178" s="317"/>
      <c r="N178" s="317"/>
      <c r="O178" s="317"/>
      <c r="P178" s="38"/>
      <c r="Q178" s="38"/>
      <c r="R178" s="38"/>
      <c r="S178" s="38"/>
      <c r="T178" s="38"/>
      <c r="U178" s="38"/>
      <c r="V178" s="38"/>
      <c r="W178" s="38"/>
      <c r="X178" s="38"/>
      <c r="Y178" s="38"/>
      <c r="Z178" s="38"/>
    </row>
    <row r="179" spans="1:26" ht="21" customHeight="1" x14ac:dyDescent="0.3">
      <c r="A179" s="27"/>
      <c r="B179" s="322"/>
      <c r="C179" s="322"/>
      <c r="D179" s="326"/>
      <c r="E179" s="326"/>
      <c r="F179" s="326"/>
      <c r="G179" s="82">
        <v>3</v>
      </c>
      <c r="H179" s="84"/>
      <c r="I179" s="326"/>
      <c r="J179" s="326"/>
      <c r="K179" s="313"/>
      <c r="L179" s="277"/>
      <c r="M179" s="317"/>
      <c r="N179" s="317"/>
      <c r="O179" s="317"/>
      <c r="P179" s="38"/>
      <c r="Q179" s="38"/>
      <c r="R179" s="38"/>
      <c r="S179" s="38"/>
      <c r="T179" s="38"/>
      <c r="U179" s="38"/>
      <c r="V179" s="38"/>
      <c r="W179" s="38"/>
      <c r="X179" s="38"/>
      <c r="Y179" s="38"/>
      <c r="Z179" s="38"/>
    </row>
    <row r="180" spans="1:26" ht="31.5" customHeight="1" x14ac:dyDescent="0.3">
      <c r="A180" s="27"/>
      <c r="B180" s="322"/>
      <c r="C180" s="322"/>
      <c r="D180" s="326"/>
      <c r="E180" s="326"/>
      <c r="F180" s="326"/>
      <c r="G180" s="82">
        <v>4</v>
      </c>
      <c r="H180" s="88"/>
      <c r="I180" s="326"/>
      <c r="J180" s="326"/>
      <c r="K180" s="313"/>
      <c r="L180" s="277"/>
      <c r="M180" s="317"/>
      <c r="N180" s="317"/>
      <c r="O180" s="317"/>
      <c r="P180" s="38"/>
      <c r="Q180" s="38"/>
      <c r="R180" s="38"/>
      <c r="S180" s="38"/>
      <c r="T180" s="38"/>
      <c r="U180" s="38"/>
      <c r="V180" s="38"/>
      <c r="W180" s="38"/>
      <c r="X180" s="38"/>
      <c r="Y180" s="38"/>
      <c r="Z180" s="38"/>
    </row>
    <row r="181" spans="1:26" ht="21" customHeight="1" x14ac:dyDescent="0.3">
      <c r="A181" s="27"/>
      <c r="B181" s="322"/>
      <c r="C181" s="322"/>
      <c r="D181" s="326"/>
      <c r="E181" s="326"/>
      <c r="F181" s="326"/>
      <c r="G181" s="82">
        <v>5</v>
      </c>
      <c r="H181" s="84"/>
      <c r="I181" s="326"/>
      <c r="J181" s="326"/>
      <c r="K181" s="313"/>
      <c r="L181" s="277"/>
      <c r="M181" s="317"/>
      <c r="N181" s="317"/>
      <c r="O181" s="317"/>
      <c r="P181" s="38"/>
      <c r="Q181" s="38"/>
      <c r="R181" s="38"/>
      <c r="S181" s="38"/>
      <c r="T181" s="38"/>
      <c r="U181" s="38"/>
      <c r="V181" s="38"/>
      <c r="W181" s="38"/>
      <c r="X181" s="38"/>
      <c r="Y181" s="38"/>
      <c r="Z181" s="38"/>
    </row>
    <row r="182" spans="1:26" ht="21" customHeight="1" x14ac:dyDescent="0.3">
      <c r="A182" s="27"/>
      <c r="B182" s="322"/>
      <c r="C182" s="322"/>
      <c r="D182" s="326"/>
      <c r="E182" s="326"/>
      <c r="F182" s="326"/>
      <c r="G182" s="82">
        <v>6</v>
      </c>
      <c r="H182" s="84"/>
      <c r="I182" s="326"/>
      <c r="J182" s="326"/>
      <c r="K182" s="313"/>
      <c r="L182" s="277"/>
      <c r="M182" s="317"/>
      <c r="N182" s="317"/>
      <c r="O182" s="317"/>
      <c r="P182" s="38"/>
      <c r="Q182" s="38"/>
      <c r="R182" s="38"/>
      <c r="S182" s="38"/>
      <c r="T182" s="38"/>
      <c r="U182" s="38"/>
      <c r="V182" s="38"/>
      <c r="W182" s="38"/>
      <c r="X182" s="38"/>
      <c r="Y182" s="38"/>
      <c r="Z182" s="38"/>
    </row>
    <row r="183" spans="1:26" ht="21" customHeight="1" x14ac:dyDescent="0.3">
      <c r="A183" s="27"/>
      <c r="B183" s="322"/>
      <c r="C183" s="322"/>
      <c r="D183" s="326"/>
      <c r="E183" s="326"/>
      <c r="F183" s="326"/>
      <c r="G183" s="82">
        <v>7</v>
      </c>
      <c r="H183" s="84"/>
      <c r="I183" s="326"/>
      <c r="J183" s="326"/>
      <c r="K183" s="313"/>
      <c r="L183" s="277"/>
      <c r="M183" s="317"/>
      <c r="N183" s="317"/>
      <c r="O183" s="317"/>
      <c r="P183" s="38"/>
      <c r="Q183" s="38"/>
      <c r="R183" s="38"/>
      <c r="S183" s="38"/>
      <c r="T183" s="38"/>
      <c r="U183" s="38"/>
      <c r="V183" s="38"/>
      <c r="W183" s="38"/>
      <c r="X183" s="38"/>
      <c r="Y183" s="38"/>
      <c r="Z183" s="38"/>
    </row>
    <row r="184" spans="1:26" ht="21" customHeight="1" x14ac:dyDescent="0.3">
      <c r="A184" s="27"/>
      <c r="B184" s="323"/>
      <c r="C184" s="323"/>
      <c r="D184" s="327"/>
      <c r="E184" s="327"/>
      <c r="F184" s="327"/>
      <c r="G184" s="86">
        <v>8</v>
      </c>
      <c r="H184" s="87"/>
      <c r="I184" s="327"/>
      <c r="J184" s="327"/>
      <c r="K184" s="314"/>
      <c r="L184" s="277"/>
      <c r="M184" s="318"/>
      <c r="N184" s="318"/>
      <c r="O184" s="318"/>
      <c r="P184" s="38"/>
      <c r="Q184" s="38"/>
      <c r="R184" s="38"/>
      <c r="S184" s="38"/>
      <c r="T184" s="38"/>
      <c r="U184" s="38"/>
      <c r="V184" s="38"/>
      <c r="W184" s="38"/>
      <c r="X184" s="38"/>
      <c r="Y184" s="38"/>
      <c r="Z184" s="38"/>
    </row>
    <row r="185" spans="1:26" ht="34.5" customHeight="1" x14ac:dyDescent="0.3">
      <c r="A185" s="27"/>
      <c r="B185" s="357"/>
      <c r="C185" s="359" t="s">
        <v>223</v>
      </c>
      <c r="D185" s="360" t="s">
        <v>8</v>
      </c>
      <c r="E185" s="361" t="s">
        <v>224</v>
      </c>
      <c r="F185" s="362" t="s">
        <v>225</v>
      </c>
      <c r="G185" s="363" t="s">
        <v>116</v>
      </c>
      <c r="H185" s="274"/>
      <c r="I185" s="364"/>
      <c r="J185" s="342" t="s">
        <v>226</v>
      </c>
      <c r="K185" s="342" t="s">
        <v>153</v>
      </c>
      <c r="L185" s="343"/>
      <c r="M185" s="344"/>
      <c r="N185" s="345"/>
      <c r="O185" s="346"/>
      <c r="P185" s="38"/>
      <c r="Q185" s="38"/>
      <c r="R185" s="38"/>
      <c r="S185" s="38"/>
      <c r="T185" s="38"/>
      <c r="U185" s="38"/>
      <c r="V185" s="38"/>
      <c r="W185" s="38"/>
      <c r="X185" s="38"/>
      <c r="Y185" s="38"/>
      <c r="Z185" s="38"/>
    </row>
    <row r="186" spans="1:26" ht="6" customHeight="1" x14ac:dyDescent="0.3">
      <c r="A186" s="27"/>
      <c r="B186" s="358"/>
      <c r="C186" s="358"/>
      <c r="D186" s="313"/>
      <c r="E186" s="313"/>
      <c r="F186" s="313"/>
      <c r="G186" s="365" t="s">
        <v>13</v>
      </c>
      <c r="H186" s="360" t="s">
        <v>15</v>
      </c>
      <c r="I186" s="360" t="s">
        <v>119</v>
      </c>
      <c r="J186" s="313"/>
      <c r="K186" s="313"/>
      <c r="L186" s="277"/>
      <c r="M186" s="317"/>
      <c r="N186" s="317"/>
      <c r="O186" s="317"/>
      <c r="P186" s="38"/>
      <c r="Q186" s="38"/>
      <c r="R186" s="38"/>
      <c r="S186" s="38"/>
      <c r="T186" s="38"/>
      <c r="U186" s="38"/>
      <c r="V186" s="38"/>
      <c r="W186" s="38"/>
      <c r="X186" s="38"/>
      <c r="Y186" s="38"/>
      <c r="Z186" s="38"/>
    </row>
    <row r="187" spans="1:26" ht="24" customHeight="1" x14ac:dyDescent="0.3">
      <c r="A187" s="27"/>
      <c r="B187" s="358"/>
      <c r="C187" s="358"/>
      <c r="D187" s="337"/>
      <c r="E187" s="337"/>
      <c r="F187" s="314"/>
      <c r="G187" s="314"/>
      <c r="H187" s="314"/>
      <c r="I187" s="337"/>
      <c r="J187" s="314"/>
      <c r="K187" s="314"/>
      <c r="L187" s="277"/>
      <c r="M187" s="318"/>
      <c r="N187" s="318"/>
      <c r="O187" s="318"/>
      <c r="P187" s="38"/>
      <c r="Q187" s="38"/>
      <c r="R187" s="38"/>
      <c r="S187" s="38"/>
      <c r="T187" s="38"/>
      <c r="U187" s="38"/>
      <c r="V187" s="38"/>
      <c r="W187" s="38"/>
      <c r="X187" s="38"/>
      <c r="Y187" s="38"/>
      <c r="Z187" s="38"/>
    </row>
    <row r="188" spans="1:26" ht="182.25" customHeight="1" x14ac:dyDescent="0.3">
      <c r="A188" s="27"/>
      <c r="B188" s="350" t="str">
        <f>+LEFT(C188,3)</f>
        <v>5.1</v>
      </c>
      <c r="C188" s="332" t="s">
        <v>227</v>
      </c>
      <c r="D188" s="325" t="s">
        <v>228</v>
      </c>
      <c r="E188" s="333" t="s">
        <v>229</v>
      </c>
      <c r="F188" s="329">
        <v>3</v>
      </c>
      <c r="G188" s="80">
        <v>1</v>
      </c>
      <c r="H188" s="81" t="s">
        <v>230</v>
      </c>
      <c r="I188" s="333" t="s">
        <v>231</v>
      </c>
      <c r="J188" s="330">
        <v>3</v>
      </c>
      <c r="K188" s="331"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315">
        <f>+IF(K188="",0,IF(K188="Deficiencia de control mayor (diseño y ejecución)",4,IF(K188="Deficiencia de control (diseño o ejecución)",20,IF(K188="Oportunidad de mejora",40,60))))</f>
        <v>60</v>
      </c>
      <c r="M188" s="316">
        <v>1.1896</v>
      </c>
      <c r="N188" s="319">
        <f>+L188+M188</f>
        <v>61.189599999999999</v>
      </c>
      <c r="O188" s="320"/>
      <c r="P188" s="38"/>
      <c r="Q188" s="38"/>
      <c r="R188" s="38"/>
      <c r="S188" s="38"/>
      <c r="T188" s="38"/>
      <c r="U188" s="38"/>
      <c r="V188" s="38"/>
      <c r="W188" s="38"/>
      <c r="X188" s="38"/>
      <c r="Y188" s="38"/>
      <c r="Z188" s="38"/>
    </row>
    <row r="189" spans="1:26" ht="254.25" customHeight="1" x14ac:dyDescent="0.3">
      <c r="A189" s="27"/>
      <c r="B189" s="322"/>
      <c r="C189" s="322"/>
      <c r="D189" s="326"/>
      <c r="E189" s="326"/>
      <c r="F189" s="326"/>
      <c r="G189" s="82">
        <v>2</v>
      </c>
      <c r="H189" s="81" t="s">
        <v>232</v>
      </c>
      <c r="I189" s="326"/>
      <c r="J189" s="326"/>
      <c r="K189" s="313"/>
      <c r="L189" s="277"/>
      <c r="M189" s="317"/>
      <c r="N189" s="317"/>
      <c r="O189" s="317"/>
      <c r="P189" s="38"/>
      <c r="Q189" s="38"/>
      <c r="R189" s="38"/>
      <c r="S189" s="38"/>
      <c r="T189" s="38"/>
      <c r="U189" s="38"/>
      <c r="V189" s="38"/>
      <c r="W189" s="38"/>
      <c r="X189" s="38"/>
      <c r="Y189" s="38"/>
      <c r="Z189" s="38"/>
    </row>
    <row r="190" spans="1:26" ht="23.25" customHeight="1" x14ac:dyDescent="0.3">
      <c r="A190" s="27"/>
      <c r="B190" s="322"/>
      <c r="C190" s="322"/>
      <c r="D190" s="326"/>
      <c r="E190" s="326"/>
      <c r="F190" s="326"/>
      <c r="G190" s="82">
        <v>3</v>
      </c>
      <c r="H190" s="84"/>
      <c r="I190" s="326"/>
      <c r="J190" s="326"/>
      <c r="K190" s="313"/>
      <c r="L190" s="277"/>
      <c r="M190" s="317"/>
      <c r="N190" s="317"/>
      <c r="O190" s="317"/>
      <c r="P190" s="38"/>
      <c r="Q190" s="38"/>
      <c r="R190" s="38"/>
      <c r="S190" s="38"/>
      <c r="T190" s="38"/>
      <c r="U190" s="38"/>
      <c r="V190" s="38"/>
      <c r="W190" s="38"/>
      <c r="X190" s="38"/>
      <c r="Y190" s="38"/>
      <c r="Z190" s="38"/>
    </row>
    <row r="191" spans="1:26" ht="15.75" customHeight="1" x14ac:dyDescent="0.3">
      <c r="A191" s="27"/>
      <c r="B191" s="322"/>
      <c r="C191" s="322"/>
      <c r="D191" s="326"/>
      <c r="E191" s="326"/>
      <c r="F191" s="326"/>
      <c r="G191" s="82">
        <v>4</v>
      </c>
      <c r="H191" s="84"/>
      <c r="I191" s="326"/>
      <c r="J191" s="326"/>
      <c r="K191" s="313"/>
      <c r="L191" s="277"/>
      <c r="M191" s="317"/>
      <c r="N191" s="317"/>
      <c r="O191" s="317"/>
      <c r="P191" s="38"/>
      <c r="Q191" s="38"/>
      <c r="R191" s="38"/>
      <c r="S191" s="38"/>
      <c r="T191" s="38"/>
      <c r="U191" s="38"/>
      <c r="V191" s="38"/>
      <c r="W191" s="38"/>
      <c r="X191" s="38"/>
      <c r="Y191" s="38"/>
      <c r="Z191" s="38"/>
    </row>
    <row r="192" spans="1:26" ht="15.75" customHeight="1" x14ac:dyDescent="0.3">
      <c r="A192" s="27"/>
      <c r="B192" s="322"/>
      <c r="C192" s="322"/>
      <c r="D192" s="326"/>
      <c r="E192" s="326"/>
      <c r="F192" s="326"/>
      <c r="G192" s="82">
        <v>5</v>
      </c>
      <c r="H192" s="84"/>
      <c r="I192" s="326"/>
      <c r="J192" s="326"/>
      <c r="K192" s="313"/>
      <c r="L192" s="277"/>
      <c r="M192" s="317"/>
      <c r="N192" s="317"/>
      <c r="O192" s="317"/>
      <c r="P192" s="38"/>
      <c r="Q192" s="38"/>
      <c r="R192" s="38"/>
      <c r="S192" s="38"/>
      <c r="T192" s="38"/>
      <c r="U192" s="38"/>
      <c r="V192" s="38"/>
      <c r="W192" s="38"/>
      <c r="X192" s="38"/>
      <c r="Y192" s="38"/>
      <c r="Z192" s="38"/>
    </row>
    <row r="193" spans="1:26" ht="15.75" customHeight="1" x14ac:dyDescent="0.3">
      <c r="A193" s="27"/>
      <c r="B193" s="322"/>
      <c r="C193" s="322"/>
      <c r="D193" s="326"/>
      <c r="E193" s="326"/>
      <c r="F193" s="326"/>
      <c r="G193" s="82">
        <v>6</v>
      </c>
      <c r="H193" s="84"/>
      <c r="I193" s="326"/>
      <c r="J193" s="326"/>
      <c r="K193" s="313"/>
      <c r="L193" s="277"/>
      <c r="M193" s="317"/>
      <c r="N193" s="317"/>
      <c r="O193" s="317"/>
      <c r="P193" s="38"/>
      <c r="Q193" s="38"/>
      <c r="R193" s="38"/>
      <c r="S193" s="38"/>
      <c r="T193" s="38"/>
      <c r="U193" s="38"/>
      <c r="V193" s="38"/>
      <c r="W193" s="38"/>
      <c r="X193" s="38"/>
      <c r="Y193" s="38"/>
      <c r="Z193" s="38"/>
    </row>
    <row r="194" spans="1:26" ht="15.75" customHeight="1" x14ac:dyDescent="0.3">
      <c r="A194" s="27"/>
      <c r="B194" s="322"/>
      <c r="C194" s="322"/>
      <c r="D194" s="326"/>
      <c r="E194" s="326"/>
      <c r="F194" s="326"/>
      <c r="G194" s="82">
        <v>7</v>
      </c>
      <c r="H194" s="84"/>
      <c r="I194" s="326"/>
      <c r="J194" s="326"/>
      <c r="K194" s="313"/>
      <c r="L194" s="277"/>
      <c r="M194" s="317"/>
      <c r="N194" s="317"/>
      <c r="O194" s="317"/>
      <c r="P194" s="38"/>
      <c r="Q194" s="38"/>
      <c r="R194" s="38"/>
      <c r="S194" s="38"/>
      <c r="T194" s="38"/>
      <c r="U194" s="38"/>
      <c r="V194" s="38"/>
      <c r="W194" s="38"/>
      <c r="X194" s="38"/>
      <c r="Y194" s="38"/>
      <c r="Z194" s="38"/>
    </row>
    <row r="195" spans="1:26" ht="15.75" customHeight="1" x14ac:dyDescent="0.3">
      <c r="A195" s="27"/>
      <c r="B195" s="323"/>
      <c r="C195" s="323"/>
      <c r="D195" s="327"/>
      <c r="E195" s="327"/>
      <c r="F195" s="327"/>
      <c r="G195" s="86">
        <v>8</v>
      </c>
      <c r="H195" s="87"/>
      <c r="I195" s="327"/>
      <c r="J195" s="327"/>
      <c r="K195" s="314"/>
      <c r="L195" s="277"/>
      <c r="M195" s="318"/>
      <c r="N195" s="318"/>
      <c r="O195" s="318"/>
      <c r="P195" s="38"/>
      <c r="Q195" s="38"/>
      <c r="R195" s="38"/>
      <c r="S195" s="38"/>
      <c r="T195" s="38"/>
      <c r="U195" s="38"/>
      <c r="V195" s="38"/>
      <c r="W195" s="38"/>
      <c r="X195" s="38"/>
      <c r="Y195" s="38"/>
      <c r="Z195" s="38"/>
    </row>
    <row r="196" spans="1:26" ht="88.5" customHeight="1" x14ac:dyDescent="0.3">
      <c r="A196" s="27"/>
      <c r="B196" s="321" t="str">
        <f>+LEFT(C196,3)</f>
        <v>5.2</v>
      </c>
      <c r="C196" s="332" t="s">
        <v>233</v>
      </c>
      <c r="D196" s="325" t="s">
        <v>234</v>
      </c>
      <c r="E196" s="328" t="s">
        <v>235</v>
      </c>
      <c r="F196" s="329">
        <v>3</v>
      </c>
      <c r="G196" s="80">
        <v>1</v>
      </c>
      <c r="H196" s="81" t="s">
        <v>236</v>
      </c>
      <c r="I196" s="366" t="s">
        <v>237</v>
      </c>
      <c r="J196" s="341">
        <v>3</v>
      </c>
      <c r="K196" s="331"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315">
        <f>+IF(K196="",0,IF(K196="Deficiencia de control mayor (diseño y ejecución)",4,IF(K196="Deficiencia de control (diseño o ejecución)",20,IF(K196="Oportunidad de mejora",40,60))))</f>
        <v>60</v>
      </c>
      <c r="M196" s="316">
        <v>1.28965</v>
      </c>
      <c r="N196" s="319">
        <f>+L196+M196</f>
        <v>61.289650000000002</v>
      </c>
      <c r="O196" s="320"/>
      <c r="P196" s="38"/>
      <c r="Q196" s="38"/>
      <c r="R196" s="38"/>
      <c r="S196" s="38"/>
      <c r="T196" s="38"/>
      <c r="U196" s="38"/>
      <c r="V196" s="38"/>
      <c r="W196" s="38"/>
      <c r="X196" s="38"/>
      <c r="Y196" s="38"/>
      <c r="Z196" s="38"/>
    </row>
    <row r="197" spans="1:26" ht="110.25" customHeight="1" x14ac:dyDescent="0.3">
      <c r="A197" s="27"/>
      <c r="B197" s="322"/>
      <c r="C197" s="322"/>
      <c r="D197" s="326"/>
      <c r="E197" s="326"/>
      <c r="F197" s="326"/>
      <c r="G197" s="82">
        <v>2</v>
      </c>
      <c r="H197" s="94"/>
      <c r="I197" s="326"/>
      <c r="J197" s="326"/>
      <c r="K197" s="313"/>
      <c r="L197" s="277"/>
      <c r="M197" s="317"/>
      <c r="N197" s="317"/>
      <c r="O197" s="317"/>
      <c r="P197" s="38"/>
      <c r="Q197" s="38"/>
      <c r="R197" s="38"/>
      <c r="S197" s="38"/>
      <c r="T197" s="38"/>
      <c r="U197" s="38"/>
      <c r="V197" s="38"/>
      <c r="W197" s="38"/>
      <c r="X197" s="38"/>
      <c r="Y197" s="38"/>
      <c r="Z197" s="38"/>
    </row>
    <row r="198" spans="1:26" ht="15.75" customHeight="1" x14ac:dyDescent="0.3">
      <c r="A198" s="27"/>
      <c r="B198" s="322"/>
      <c r="C198" s="322"/>
      <c r="D198" s="326"/>
      <c r="E198" s="326"/>
      <c r="F198" s="326"/>
      <c r="G198" s="82">
        <v>3</v>
      </c>
      <c r="H198" s="84"/>
      <c r="I198" s="326"/>
      <c r="J198" s="326"/>
      <c r="K198" s="313"/>
      <c r="L198" s="277"/>
      <c r="M198" s="317"/>
      <c r="N198" s="317"/>
      <c r="O198" s="317"/>
      <c r="P198" s="38"/>
      <c r="Q198" s="38"/>
      <c r="R198" s="38"/>
      <c r="S198" s="38"/>
      <c r="T198" s="38"/>
      <c r="U198" s="38"/>
      <c r="V198" s="38"/>
      <c r="W198" s="38"/>
      <c r="X198" s="38"/>
      <c r="Y198" s="38"/>
      <c r="Z198" s="38"/>
    </row>
    <row r="199" spans="1:26" ht="15.75" customHeight="1" x14ac:dyDescent="0.3">
      <c r="A199" s="27"/>
      <c r="B199" s="322"/>
      <c r="C199" s="322"/>
      <c r="D199" s="326"/>
      <c r="E199" s="326"/>
      <c r="F199" s="326"/>
      <c r="G199" s="82">
        <v>4</v>
      </c>
      <c r="H199" s="84"/>
      <c r="I199" s="326"/>
      <c r="J199" s="326"/>
      <c r="K199" s="313"/>
      <c r="L199" s="277"/>
      <c r="M199" s="317"/>
      <c r="N199" s="317"/>
      <c r="O199" s="317"/>
      <c r="P199" s="38"/>
      <c r="Q199" s="38"/>
      <c r="R199" s="38"/>
      <c r="S199" s="38"/>
      <c r="T199" s="38"/>
      <c r="U199" s="38"/>
      <c r="V199" s="38"/>
      <c r="W199" s="38"/>
      <c r="X199" s="38"/>
      <c r="Y199" s="38"/>
      <c r="Z199" s="38"/>
    </row>
    <row r="200" spans="1:26" ht="15.75" customHeight="1" x14ac:dyDescent="0.3">
      <c r="A200" s="27"/>
      <c r="B200" s="322"/>
      <c r="C200" s="322"/>
      <c r="D200" s="326"/>
      <c r="E200" s="326"/>
      <c r="F200" s="326"/>
      <c r="G200" s="82">
        <v>5</v>
      </c>
      <c r="H200" s="84"/>
      <c r="I200" s="326"/>
      <c r="J200" s="326"/>
      <c r="K200" s="313"/>
      <c r="L200" s="277"/>
      <c r="M200" s="317"/>
      <c r="N200" s="317"/>
      <c r="O200" s="317"/>
      <c r="P200" s="38"/>
      <c r="Q200" s="38"/>
      <c r="R200" s="38"/>
      <c r="S200" s="38"/>
      <c r="T200" s="38"/>
      <c r="U200" s="38"/>
      <c r="V200" s="38"/>
      <c r="W200" s="38"/>
      <c r="X200" s="38"/>
      <c r="Y200" s="38"/>
      <c r="Z200" s="38"/>
    </row>
    <row r="201" spans="1:26" ht="15.75" customHeight="1" x14ac:dyDescent="0.3">
      <c r="A201" s="27"/>
      <c r="B201" s="322"/>
      <c r="C201" s="322"/>
      <c r="D201" s="326"/>
      <c r="E201" s="326"/>
      <c r="F201" s="326"/>
      <c r="G201" s="82">
        <v>6</v>
      </c>
      <c r="H201" s="84"/>
      <c r="I201" s="326"/>
      <c r="J201" s="326"/>
      <c r="K201" s="313"/>
      <c r="L201" s="277"/>
      <c r="M201" s="317"/>
      <c r="N201" s="317"/>
      <c r="O201" s="317"/>
      <c r="P201" s="38"/>
      <c r="Q201" s="38"/>
      <c r="R201" s="38"/>
      <c r="S201" s="38"/>
      <c r="T201" s="38"/>
      <c r="U201" s="38"/>
      <c r="V201" s="38"/>
      <c r="W201" s="38"/>
      <c r="X201" s="38"/>
      <c r="Y201" s="38"/>
      <c r="Z201" s="38"/>
    </row>
    <row r="202" spans="1:26" ht="15.75" customHeight="1" x14ac:dyDescent="0.3">
      <c r="A202" s="27"/>
      <c r="B202" s="322"/>
      <c r="C202" s="322"/>
      <c r="D202" s="326"/>
      <c r="E202" s="326"/>
      <c r="F202" s="326"/>
      <c r="G202" s="82">
        <v>7</v>
      </c>
      <c r="H202" s="84"/>
      <c r="I202" s="326"/>
      <c r="J202" s="326"/>
      <c r="K202" s="313"/>
      <c r="L202" s="277"/>
      <c r="M202" s="317"/>
      <c r="N202" s="317"/>
      <c r="O202" s="317"/>
      <c r="P202" s="38"/>
      <c r="Q202" s="38"/>
      <c r="R202" s="38"/>
      <c r="S202" s="38"/>
      <c r="T202" s="38"/>
      <c r="U202" s="38"/>
      <c r="V202" s="38"/>
      <c r="W202" s="38"/>
      <c r="X202" s="38"/>
      <c r="Y202" s="38"/>
      <c r="Z202" s="38"/>
    </row>
    <row r="203" spans="1:26" ht="37.5" customHeight="1" x14ac:dyDescent="0.3">
      <c r="A203" s="27"/>
      <c r="B203" s="323"/>
      <c r="C203" s="323"/>
      <c r="D203" s="327"/>
      <c r="E203" s="327"/>
      <c r="F203" s="327"/>
      <c r="G203" s="86">
        <v>8</v>
      </c>
      <c r="H203" s="87"/>
      <c r="I203" s="327"/>
      <c r="J203" s="327"/>
      <c r="K203" s="314"/>
      <c r="L203" s="277"/>
      <c r="M203" s="318"/>
      <c r="N203" s="318"/>
      <c r="O203" s="318"/>
      <c r="P203" s="38"/>
      <c r="Q203" s="38"/>
      <c r="R203" s="38"/>
      <c r="S203" s="38"/>
      <c r="T203" s="38"/>
      <c r="U203" s="38"/>
      <c r="V203" s="38"/>
      <c r="W203" s="38"/>
      <c r="X203" s="38"/>
      <c r="Y203" s="38"/>
      <c r="Z203" s="38"/>
    </row>
    <row r="204" spans="1:26" ht="161.25" customHeight="1" x14ac:dyDescent="0.3">
      <c r="A204" s="95"/>
      <c r="B204" s="321" t="str">
        <f>+LEFT(C204,3)</f>
        <v>5.3</v>
      </c>
      <c r="C204" s="332" t="s">
        <v>238</v>
      </c>
      <c r="D204" s="325" t="s">
        <v>239</v>
      </c>
      <c r="E204" s="328" t="s">
        <v>240</v>
      </c>
      <c r="F204" s="329">
        <v>3</v>
      </c>
      <c r="G204" s="80">
        <v>1</v>
      </c>
      <c r="H204" s="47" t="s">
        <v>241</v>
      </c>
      <c r="I204" s="333"/>
      <c r="J204" s="330">
        <v>3</v>
      </c>
      <c r="K204" s="331"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347">
        <f>+IF(K204="",0,IF(K204="Deficiencia de control mayor (diseño y ejecución)",4,IF(K204="Deficiencia de control (diseño o ejecución)",20,IF(K204="Oportunidad de mejora",40,60))))</f>
        <v>60</v>
      </c>
      <c r="M204" s="316">
        <v>1.3896299999999999</v>
      </c>
      <c r="N204" s="319">
        <f>+L204+M204</f>
        <v>61.389629999999997</v>
      </c>
      <c r="O204" s="320"/>
      <c r="P204" s="38"/>
      <c r="Q204" s="38"/>
      <c r="R204" s="38"/>
      <c r="S204" s="38"/>
      <c r="T204" s="38"/>
      <c r="U204" s="38"/>
      <c r="V204" s="38"/>
      <c r="W204" s="38"/>
      <c r="X204" s="38"/>
      <c r="Y204" s="38"/>
      <c r="Z204" s="38"/>
    </row>
    <row r="205" spans="1:26" ht="409.5" customHeight="1" x14ac:dyDescent="0.3">
      <c r="A205" s="95"/>
      <c r="B205" s="322"/>
      <c r="C205" s="322"/>
      <c r="D205" s="326"/>
      <c r="E205" s="326"/>
      <c r="F205" s="326"/>
      <c r="G205" s="82">
        <v>2</v>
      </c>
      <c r="H205" s="94" t="s">
        <v>242</v>
      </c>
      <c r="I205" s="326"/>
      <c r="J205" s="326"/>
      <c r="K205" s="313"/>
      <c r="L205" s="317"/>
      <c r="M205" s="317"/>
      <c r="N205" s="317"/>
      <c r="O205" s="317"/>
      <c r="P205" s="38"/>
      <c r="Q205" s="38"/>
      <c r="R205" s="38"/>
      <c r="S205" s="38"/>
      <c r="T205" s="38"/>
      <c r="U205" s="38"/>
      <c r="V205" s="38"/>
      <c r="W205" s="38"/>
      <c r="X205" s="38"/>
      <c r="Y205" s="38"/>
      <c r="Z205" s="38"/>
    </row>
    <row r="206" spans="1:26" ht="15.75" customHeight="1" x14ac:dyDescent="0.3">
      <c r="A206" s="95"/>
      <c r="B206" s="322"/>
      <c r="C206" s="322"/>
      <c r="D206" s="326"/>
      <c r="E206" s="326"/>
      <c r="F206" s="326"/>
      <c r="G206" s="82">
        <v>3</v>
      </c>
      <c r="H206" s="84"/>
      <c r="I206" s="326"/>
      <c r="J206" s="326"/>
      <c r="K206" s="313"/>
      <c r="L206" s="317"/>
      <c r="M206" s="317"/>
      <c r="N206" s="317"/>
      <c r="O206" s="317"/>
      <c r="P206" s="38"/>
      <c r="Q206" s="38"/>
      <c r="R206" s="38"/>
      <c r="S206" s="38"/>
      <c r="T206" s="38"/>
      <c r="U206" s="38"/>
      <c r="V206" s="38"/>
      <c r="W206" s="38"/>
      <c r="X206" s="38"/>
      <c r="Y206" s="38"/>
      <c r="Z206" s="38"/>
    </row>
    <row r="207" spans="1:26" ht="15.75" customHeight="1" x14ac:dyDescent="0.3">
      <c r="A207" s="95"/>
      <c r="B207" s="322"/>
      <c r="C207" s="322"/>
      <c r="D207" s="326"/>
      <c r="E207" s="326"/>
      <c r="F207" s="326"/>
      <c r="G207" s="82">
        <v>4</v>
      </c>
      <c r="H207" s="84"/>
      <c r="I207" s="326"/>
      <c r="J207" s="326"/>
      <c r="K207" s="313"/>
      <c r="L207" s="317"/>
      <c r="M207" s="317"/>
      <c r="N207" s="317"/>
      <c r="O207" s="317"/>
      <c r="P207" s="38"/>
      <c r="Q207" s="38"/>
      <c r="R207" s="38"/>
      <c r="S207" s="38"/>
      <c r="T207" s="38"/>
      <c r="U207" s="38"/>
      <c r="V207" s="38"/>
      <c r="W207" s="38"/>
      <c r="X207" s="38"/>
      <c r="Y207" s="38"/>
      <c r="Z207" s="38"/>
    </row>
    <row r="208" spans="1:26" ht="15.75" customHeight="1" x14ac:dyDescent="0.3">
      <c r="A208" s="95"/>
      <c r="B208" s="322"/>
      <c r="C208" s="322"/>
      <c r="D208" s="326"/>
      <c r="E208" s="326"/>
      <c r="F208" s="326"/>
      <c r="G208" s="82">
        <v>5</v>
      </c>
      <c r="H208" s="84"/>
      <c r="I208" s="326"/>
      <c r="J208" s="326"/>
      <c r="K208" s="313"/>
      <c r="L208" s="317"/>
      <c r="M208" s="317"/>
      <c r="N208" s="317"/>
      <c r="O208" s="317"/>
      <c r="P208" s="38"/>
      <c r="Q208" s="38"/>
      <c r="R208" s="38"/>
      <c r="S208" s="38"/>
      <c r="T208" s="38"/>
      <c r="U208" s="38"/>
      <c r="V208" s="38"/>
      <c r="W208" s="38"/>
      <c r="X208" s="38"/>
      <c r="Y208" s="38"/>
      <c r="Z208" s="38"/>
    </row>
    <row r="209" spans="1:26" ht="15.75" customHeight="1" x14ac:dyDescent="0.3">
      <c r="A209" s="95"/>
      <c r="B209" s="322"/>
      <c r="C209" s="322"/>
      <c r="D209" s="326"/>
      <c r="E209" s="326"/>
      <c r="F209" s="326"/>
      <c r="G209" s="82">
        <v>6</v>
      </c>
      <c r="H209" s="84"/>
      <c r="I209" s="326"/>
      <c r="J209" s="326"/>
      <c r="K209" s="313"/>
      <c r="L209" s="317"/>
      <c r="M209" s="317"/>
      <c r="N209" s="317"/>
      <c r="O209" s="317"/>
      <c r="P209" s="38"/>
      <c r="Q209" s="38"/>
      <c r="R209" s="38"/>
      <c r="S209" s="38"/>
      <c r="T209" s="38"/>
      <c r="U209" s="38"/>
      <c r="V209" s="38"/>
      <c r="W209" s="38"/>
      <c r="X209" s="38"/>
      <c r="Y209" s="38"/>
      <c r="Z209" s="38"/>
    </row>
    <row r="210" spans="1:26" ht="15.75" customHeight="1" x14ac:dyDescent="0.3">
      <c r="A210" s="95"/>
      <c r="B210" s="322"/>
      <c r="C210" s="322"/>
      <c r="D210" s="326"/>
      <c r="E210" s="326"/>
      <c r="F210" s="326"/>
      <c r="G210" s="82">
        <v>7</v>
      </c>
      <c r="H210" s="84"/>
      <c r="I210" s="326"/>
      <c r="J210" s="326"/>
      <c r="K210" s="313"/>
      <c r="L210" s="317"/>
      <c r="M210" s="317"/>
      <c r="N210" s="317"/>
      <c r="O210" s="317"/>
      <c r="P210" s="38"/>
      <c r="Q210" s="38"/>
      <c r="R210" s="38"/>
      <c r="S210" s="38"/>
      <c r="T210" s="38"/>
      <c r="U210" s="38"/>
      <c r="V210" s="38"/>
      <c r="W210" s="38"/>
      <c r="X210" s="38"/>
      <c r="Y210" s="38"/>
      <c r="Z210" s="38"/>
    </row>
    <row r="211" spans="1:26" ht="15.75" customHeight="1" x14ac:dyDescent="0.3">
      <c r="A211" s="95"/>
      <c r="B211" s="323"/>
      <c r="C211" s="323"/>
      <c r="D211" s="327"/>
      <c r="E211" s="327"/>
      <c r="F211" s="327"/>
      <c r="G211" s="86">
        <v>8</v>
      </c>
      <c r="H211" s="87"/>
      <c r="I211" s="327"/>
      <c r="J211" s="327"/>
      <c r="K211" s="314"/>
      <c r="L211" s="318"/>
      <c r="M211" s="318"/>
      <c r="N211" s="318"/>
      <c r="O211" s="318"/>
      <c r="P211" s="38"/>
      <c r="Q211" s="38"/>
      <c r="R211" s="38"/>
      <c r="S211" s="38"/>
      <c r="T211" s="38"/>
      <c r="U211" s="38"/>
      <c r="V211" s="38"/>
      <c r="W211" s="38"/>
      <c r="X211" s="38"/>
      <c r="Y211" s="38"/>
      <c r="Z211" s="38"/>
    </row>
    <row r="212" spans="1:26" ht="165.75" customHeight="1" x14ac:dyDescent="0.3">
      <c r="A212" s="27"/>
      <c r="B212" s="348" t="str">
        <f>+LEFT(C212,3)</f>
        <v>5.4</v>
      </c>
      <c r="C212" s="332" t="s">
        <v>243</v>
      </c>
      <c r="D212" s="325" t="s">
        <v>244</v>
      </c>
      <c r="E212" s="328" t="s">
        <v>240</v>
      </c>
      <c r="F212" s="329">
        <v>3</v>
      </c>
      <c r="G212" s="80">
        <v>1</v>
      </c>
      <c r="H212" s="96" t="s">
        <v>245</v>
      </c>
      <c r="I212" s="340" t="s">
        <v>246</v>
      </c>
      <c r="J212" s="330">
        <v>2</v>
      </c>
      <c r="K212" s="331"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Deficiencia de control (diseño o ejecución)</v>
      </c>
      <c r="L212" s="347">
        <f>+IF(K212="",0,IF(K212="Deficiencia de control mayor (diseño y ejecución)",4,IF(K212="Deficiencia de control (diseño o ejecución)",20,IF(K212="Oportunidad de mejora",40,60))))</f>
        <v>20</v>
      </c>
      <c r="M212" s="316">
        <v>1.48963</v>
      </c>
      <c r="N212" s="319">
        <f>+L212+M212</f>
        <v>21.489629999999998</v>
      </c>
      <c r="O212" s="320"/>
      <c r="P212" s="38"/>
      <c r="Q212" s="38"/>
      <c r="R212" s="38"/>
      <c r="S212" s="38"/>
      <c r="T212" s="38"/>
      <c r="U212" s="38"/>
      <c r="V212" s="38"/>
      <c r="W212" s="38"/>
      <c r="X212" s="38"/>
      <c r="Y212" s="38"/>
      <c r="Z212" s="38"/>
    </row>
    <row r="213" spans="1:26" ht="220.5" customHeight="1" x14ac:dyDescent="0.3">
      <c r="A213" s="27"/>
      <c r="B213" s="322"/>
      <c r="C213" s="322"/>
      <c r="D213" s="326"/>
      <c r="E213" s="326"/>
      <c r="F213" s="326"/>
      <c r="G213" s="82">
        <v>2</v>
      </c>
      <c r="H213" s="97"/>
      <c r="I213" s="326"/>
      <c r="J213" s="326"/>
      <c r="K213" s="313"/>
      <c r="L213" s="317"/>
      <c r="M213" s="317"/>
      <c r="N213" s="317"/>
      <c r="O213" s="317"/>
      <c r="P213" s="38"/>
      <c r="Q213" s="38"/>
      <c r="R213" s="38"/>
      <c r="S213" s="38"/>
      <c r="T213" s="38"/>
      <c r="U213" s="38"/>
      <c r="V213" s="38"/>
      <c r="W213" s="38"/>
      <c r="X213" s="38"/>
      <c r="Y213" s="38"/>
      <c r="Z213" s="38"/>
    </row>
    <row r="214" spans="1:26" ht="47.25" customHeight="1" x14ac:dyDescent="0.3">
      <c r="A214" s="27"/>
      <c r="B214" s="322"/>
      <c r="C214" s="322"/>
      <c r="D214" s="326"/>
      <c r="E214" s="326"/>
      <c r="F214" s="326"/>
      <c r="G214" s="82">
        <v>3</v>
      </c>
      <c r="H214" s="84"/>
      <c r="I214" s="326"/>
      <c r="J214" s="326"/>
      <c r="K214" s="313"/>
      <c r="L214" s="317"/>
      <c r="M214" s="317"/>
      <c r="N214" s="317"/>
      <c r="O214" s="317"/>
      <c r="P214" s="38"/>
      <c r="Q214" s="38"/>
      <c r="R214" s="38"/>
      <c r="S214" s="38"/>
      <c r="T214" s="38"/>
      <c r="U214" s="38"/>
      <c r="V214" s="38"/>
      <c r="W214" s="38"/>
      <c r="X214" s="38"/>
      <c r="Y214" s="38"/>
      <c r="Z214" s="38"/>
    </row>
    <row r="215" spans="1:26" ht="20.25" customHeight="1" x14ac:dyDescent="0.3">
      <c r="A215" s="27"/>
      <c r="B215" s="322"/>
      <c r="C215" s="322"/>
      <c r="D215" s="326"/>
      <c r="E215" s="326"/>
      <c r="F215" s="326"/>
      <c r="G215" s="82">
        <v>4</v>
      </c>
      <c r="H215" s="84"/>
      <c r="I215" s="326"/>
      <c r="J215" s="326"/>
      <c r="K215" s="313"/>
      <c r="L215" s="317"/>
      <c r="M215" s="317"/>
      <c r="N215" s="317"/>
      <c r="O215" s="317"/>
      <c r="P215" s="38"/>
      <c r="Q215" s="38"/>
      <c r="R215" s="38"/>
      <c r="S215" s="38"/>
      <c r="T215" s="38"/>
      <c r="U215" s="38"/>
      <c r="V215" s="38"/>
      <c r="W215" s="38"/>
      <c r="X215" s="38"/>
      <c r="Y215" s="38"/>
      <c r="Z215" s="38"/>
    </row>
    <row r="216" spans="1:26" ht="20.25" customHeight="1" x14ac:dyDescent="0.3">
      <c r="A216" s="27"/>
      <c r="B216" s="322"/>
      <c r="C216" s="322"/>
      <c r="D216" s="326"/>
      <c r="E216" s="326"/>
      <c r="F216" s="326"/>
      <c r="G216" s="82">
        <v>5</v>
      </c>
      <c r="H216" s="84"/>
      <c r="I216" s="326"/>
      <c r="J216" s="326"/>
      <c r="K216" s="313"/>
      <c r="L216" s="317"/>
      <c r="M216" s="317"/>
      <c r="N216" s="317"/>
      <c r="O216" s="317"/>
      <c r="P216" s="38"/>
      <c r="Q216" s="38"/>
      <c r="R216" s="38"/>
      <c r="S216" s="38"/>
      <c r="T216" s="38"/>
      <c r="U216" s="38"/>
      <c r="V216" s="38"/>
      <c r="W216" s="38"/>
      <c r="X216" s="38"/>
      <c r="Y216" s="38"/>
      <c r="Z216" s="38"/>
    </row>
    <row r="217" spans="1:26" ht="20.25" customHeight="1" x14ac:dyDescent="0.3">
      <c r="A217" s="27"/>
      <c r="B217" s="322"/>
      <c r="C217" s="322"/>
      <c r="D217" s="326"/>
      <c r="E217" s="326"/>
      <c r="F217" s="326"/>
      <c r="G217" s="82">
        <v>6</v>
      </c>
      <c r="H217" s="84"/>
      <c r="I217" s="326"/>
      <c r="J217" s="326"/>
      <c r="K217" s="313"/>
      <c r="L217" s="317"/>
      <c r="M217" s="317"/>
      <c r="N217" s="317"/>
      <c r="O217" s="317"/>
      <c r="P217" s="38"/>
      <c r="Q217" s="38"/>
      <c r="R217" s="38"/>
      <c r="S217" s="38"/>
      <c r="T217" s="38"/>
      <c r="U217" s="38"/>
      <c r="V217" s="38"/>
      <c r="W217" s="38"/>
      <c r="X217" s="38"/>
      <c r="Y217" s="38"/>
      <c r="Z217" s="38"/>
    </row>
    <row r="218" spans="1:26" ht="37.5" customHeight="1" x14ac:dyDescent="0.3">
      <c r="A218" s="27"/>
      <c r="B218" s="322"/>
      <c r="C218" s="322"/>
      <c r="D218" s="326"/>
      <c r="E218" s="326"/>
      <c r="F218" s="326"/>
      <c r="G218" s="82">
        <v>7</v>
      </c>
      <c r="H218" s="84"/>
      <c r="I218" s="326"/>
      <c r="J218" s="326"/>
      <c r="K218" s="313"/>
      <c r="L218" s="317"/>
      <c r="M218" s="317"/>
      <c r="N218" s="317"/>
      <c r="O218" s="317"/>
      <c r="P218" s="38"/>
      <c r="Q218" s="38"/>
      <c r="R218" s="38"/>
      <c r="S218" s="38"/>
      <c r="T218" s="38"/>
      <c r="U218" s="38"/>
      <c r="V218" s="38"/>
      <c r="W218" s="38"/>
      <c r="X218" s="38"/>
      <c r="Y218" s="38"/>
      <c r="Z218" s="38"/>
    </row>
    <row r="219" spans="1:26" ht="65.25" customHeight="1" x14ac:dyDescent="0.3">
      <c r="A219" s="27"/>
      <c r="B219" s="323"/>
      <c r="C219" s="323"/>
      <c r="D219" s="327"/>
      <c r="E219" s="327"/>
      <c r="F219" s="327"/>
      <c r="G219" s="86">
        <v>8</v>
      </c>
      <c r="H219" s="87"/>
      <c r="I219" s="327"/>
      <c r="J219" s="327"/>
      <c r="K219" s="314"/>
      <c r="L219" s="318"/>
      <c r="M219" s="318"/>
      <c r="N219" s="318"/>
      <c r="O219" s="318"/>
      <c r="P219" s="38"/>
      <c r="Q219" s="38"/>
      <c r="R219" s="38"/>
      <c r="S219" s="38"/>
      <c r="T219" s="38"/>
      <c r="U219" s="38"/>
      <c r="V219" s="38"/>
      <c r="W219" s="38"/>
      <c r="X219" s="38"/>
      <c r="Y219" s="38"/>
      <c r="Z219" s="38"/>
    </row>
    <row r="220" spans="1:26" ht="210" customHeight="1" x14ac:dyDescent="0.3">
      <c r="A220" s="27"/>
      <c r="B220" s="350" t="str">
        <f>+LEFT(C220,3)</f>
        <v>5.5</v>
      </c>
      <c r="C220" s="351" t="s">
        <v>247</v>
      </c>
      <c r="D220" s="352" t="s">
        <v>248</v>
      </c>
      <c r="E220" s="353" t="s">
        <v>249</v>
      </c>
      <c r="F220" s="354">
        <v>3</v>
      </c>
      <c r="G220" s="98">
        <v>1</v>
      </c>
      <c r="H220" s="47" t="s">
        <v>250</v>
      </c>
      <c r="I220" s="355" t="s">
        <v>251</v>
      </c>
      <c r="J220" s="356">
        <v>3</v>
      </c>
      <c r="K220" s="349"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315">
        <f>+IF(K220="",0,IF(K220="Deficiencia de control mayor (diseño y ejecución)",4,IF(K220="Deficiencia de control (diseño o ejecución)",20,IF(K220="Oportunidad de mejora",40,60))))</f>
        <v>60</v>
      </c>
      <c r="M220" s="316">
        <v>1.58965</v>
      </c>
      <c r="N220" s="319">
        <f>+L220+M220</f>
        <v>61.589649999999999</v>
      </c>
      <c r="O220" s="320"/>
      <c r="P220" s="38"/>
      <c r="Q220" s="38"/>
      <c r="R220" s="38"/>
      <c r="S220" s="38"/>
      <c r="T220" s="38"/>
      <c r="U220" s="38"/>
      <c r="V220" s="38"/>
      <c r="W220" s="38"/>
      <c r="X220" s="38"/>
      <c r="Y220" s="38"/>
      <c r="Z220" s="38"/>
    </row>
    <row r="221" spans="1:26" ht="20.25" customHeight="1" x14ac:dyDescent="0.3">
      <c r="A221" s="27"/>
      <c r="B221" s="322"/>
      <c r="C221" s="322"/>
      <c r="D221" s="326"/>
      <c r="E221" s="326"/>
      <c r="F221" s="326"/>
      <c r="G221" s="99">
        <v>2</v>
      </c>
      <c r="H221" s="100"/>
      <c r="I221" s="326"/>
      <c r="J221" s="326"/>
      <c r="K221" s="313"/>
      <c r="L221" s="277"/>
      <c r="M221" s="317"/>
      <c r="N221" s="317"/>
      <c r="O221" s="317"/>
      <c r="P221" s="38"/>
      <c r="Q221" s="38"/>
      <c r="R221" s="38"/>
      <c r="S221" s="38"/>
      <c r="T221" s="38"/>
      <c r="U221" s="38"/>
      <c r="V221" s="38"/>
      <c r="W221" s="38"/>
      <c r="X221" s="38"/>
      <c r="Y221" s="38"/>
      <c r="Z221" s="38"/>
    </row>
    <row r="222" spans="1:26" ht="20.25" customHeight="1" x14ac:dyDescent="0.3">
      <c r="A222" s="27"/>
      <c r="B222" s="322"/>
      <c r="C222" s="322"/>
      <c r="D222" s="326"/>
      <c r="E222" s="326"/>
      <c r="F222" s="326"/>
      <c r="G222" s="99">
        <v>3</v>
      </c>
      <c r="H222" s="100"/>
      <c r="I222" s="326"/>
      <c r="J222" s="326"/>
      <c r="K222" s="313"/>
      <c r="L222" s="277"/>
      <c r="M222" s="317"/>
      <c r="N222" s="317"/>
      <c r="O222" s="317"/>
      <c r="P222" s="38"/>
      <c r="Q222" s="38"/>
      <c r="R222" s="38"/>
      <c r="S222" s="38"/>
      <c r="T222" s="38"/>
      <c r="U222" s="38"/>
      <c r="V222" s="38"/>
      <c r="W222" s="38"/>
      <c r="X222" s="38"/>
      <c r="Y222" s="38"/>
      <c r="Z222" s="38"/>
    </row>
    <row r="223" spans="1:26" ht="20.25" customHeight="1" x14ac:dyDescent="0.3">
      <c r="A223" s="27"/>
      <c r="B223" s="322"/>
      <c r="C223" s="322"/>
      <c r="D223" s="326"/>
      <c r="E223" s="326"/>
      <c r="F223" s="326"/>
      <c r="G223" s="99">
        <v>4</v>
      </c>
      <c r="H223" s="100"/>
      <c r="I223" s="326"/>
      <c r="J223" s="326"/>
      <c r="K223" s="313"/>
      <c r="L223" s="277"/>
      <c r="M223" s="317"/>
      <c r="N223" s="317"/>
      <c r="O223" s="317"/>
      <c r="P223" s="38"/>
      <c r="Q223" s="38"/>
      <c r="R223" s="38"/>
      <c r="S223" s="38"/>
      <c r="T223" s="38"/>
      <c r="U223" s="38"/>
      <c r="V223" s="38"/>
      <c r="W223" s="38"/>
      <c r="X223" s="38"/>
      <c r="Y223" s="38"/>
      <c r="Z223" s="38"/>
    </row>
    <row r="224" spans="1:26" ht="20.25" customHeight="1" x14ac:dyDescent="0.3">
      <c r="A224" s="27"/>
      <c r="B224" s="322"/>
      <c r="C224" s="322"/>
      <c r="D224" s="326"/>
      <c r="E224" s="326"/>
      <c r="F224" s="326"/>
      <c r="G224" s="99">
        <v>5</v>
      </c>
      <c r="H224" s="100"/>
      <c r="I224" s="326"/>
      <c r="J224" s="326"/>
      <c r="K224" s="313"/>
      <c r="L224" s="277"/>
      <c r="M224" s="317"/>
      <c r="N224" s="317"/>
      <c r="O224" s="317"/>
      <c r="P224" s="38"/>
      <c r="Q224" s="38"/>
      <c r="R224" s="38"/>
      <c r="S224" s="38"/>
      <c r="T224" s="38"/>
      <c r="U224" s="38"/>
      <c r="V224" s="38"/>
      <c r="W224" s="38"/>
      <c r="X224" s="38"/>
      <c r="Y224" s="38"/>
      <c r="Z224" s="38"/>
    </row>
    <row r="225" spans="1:26" ht="20.25" customHeight="1" x14ac:dyDescent="0.3">
      <c r="A225" s="27"/>
      <c r="B225" s="322"/>
      <c r="C225" s="322"/>
      <c r="D225" s="326"/>
      <c r="E225" s="326"/>
      <c r="F225" s="326"/>
      <c r="G225" s="99">
        <v>6</v>
      </c>
      <c r="H225" s="100"/>
      <c r="I225" s="326"/>
      <c r="J225" s="326"/>
      <c r="K225" s="313"/>
      <c r="L225" s="277"/>
      <c r="M225" s="317"/>
      <c r="N225" s="317"/>
      <c r="O225" s="317"/>
      <c r="P225" s="38"/>
      <c r="Q225" s="38"/>
      <c r="R225" s="38"/>
      <c r="S225" s="38"/>
      <c r="T225" s="38"/>
      <c r="U225" s="38"/>
      <c r="V225" s="38"/>
      <c r="W225" s="38"/>
      <c r="X225" s="38"/>
      <c r="Y225" s="38"/>
      <c r="Z225" s="38"/>
    </row>
    <row r="226" spans="1:26" ht="20.25" customHeight="1" x14ac:dyDescent="0.3">
      <c r="A226" s="27"/>
      <c r="B226" s="322"/>
      <c r="C226" s="322"/>
      <c r="D226" s="326"/>
      <c r="E226" s="326"/>
      <c r="F226" s="326"/>
      <c r="G226" s="99">
        <v>7</v>
      </c>
      <c r="H226" s="100"/>
      <c r="I226" s="326"/>
      <c r="J226" s="326"/>
      <c r="K226" s="313"/>
      <c r="L226" s="277"/>
      <c r="M226" s="317"/>
      <c r="N226" s="317"/>
      <c r="O226" s="317"/>
      <c r="P226" s="38"/>
      <c r="Q226" s="38"/>
      <c r="R226" s="38"/>
      <c r="S226" s="38"/>
      <c r="T226" s="38"/>
      <c r="U226" s="38"/>
      <c r="V226" s="38"/>
      <c r="W226" s="38"/>
      <c r="X226" s="38"/>
      <c r="Y226" s="38"/>
      <c r="Z226" s="38"/>
    </row>
    <row r="227" spans="1:26" ht="20.25" customHeight="1" x14ac:dyDescent="0.3">
      <c r="A227" s="27"/>
      <c r="B227" s="323"/>
      <c r="C227" s="323"/>
      <c r="D227" s="327"/>
      <c r="E227" s="327"/>
      <c r="F227" s="327"/>
      <c r="G227" s="101">
        <v>8</v>
      </c>
      <c r="H227" s="102"/>
      <c r="I227" s="327"/>
      <c r="J227" s="327"/>
      <c r="K227" s="314"/>
      <c r="L227" s="277"/>
      <c r="M227" s="318"/>
      <c r="N227" s="318"/>
      <c r="O227" s="318"/>
      <c r="P227" s="38"/>
      <c r="Q227" s="38"/>
      <c r="R227" s="38"/>
      <c r="S227" s="38"/>
      <c r="T227" s="38"/>
      <c r="U227" s="38"/>
      <c r="V227" s="38"/>
      <c r="W227" s="38"/>
      <c r="X227" s="38"/>
      <c r="Y227" s="38"/>
      <c r="Z227" s="38"/>
    </row>
    <row r="228" spans="1:26" ht="211.5" customHeight="1" x14ac:dyDescent="0.3">
      <c r="A228" s="27"/>
      <c r="B228" s="350" t="str">
        <f>+LEFT(C228,3)</f>
        <v>5.6</v>
      </c>
      <c r="C228" s="351" t="s">
        <v>252</v>
      </c>
      <c r="D228" s="352" t="s">
        <v>248</v>
      </c>
      <c r="E228" s="353" t="s">
        <v>253</v>
      </c>
      <c r="F228" s="354">
        <v>3</v>
      </c>
      <c r="G228" s="98">
        <v>1</v>
      </c>
      <c r="H228" s="103" t="s">
        <v>250</v>
      </c>
      <c r="I228" s="355" t="s">
        <v>254</v>
      </c>
      <c r="J228" s="356">
        <v>3</v>
      </c>
      <c r="K228" s="349"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315">
        <f>+IF(K228="",0,IF(K228="Deficiencia de control mayor (diseño y ejecución)",4,IF(K228="Deficiencia de control (diseño o ejecución)",20,IF(K228="Oportunidad de mejora",40,60))))</f>
        <v>60</v>
      </c>
      <c r="M228" s="316">
        <v>1.6896530000000001</v>
      </c>
      <c r="N228" s="319">
        <f>+L228+M228</f>
        <v>61.689653</v>
      </c>
      <c r="O228" s="320"/>
      <c r="P228" s="38"/>
      <c r="Q228" s="38"/>
      <c r="R228" s="38"/>
      <c r="S228" s="38"/>
      <c r="T228" s="38"/>
      <c r="U228" s="38"/>
      <c r="V228" s="38"/>
      <c r="W228" s="38"/>
      <c r="X228" s="38"/>
      <c r="Y228" s="38"/>
      <c r="Z228" s="38"/>
    </row>
    <row r="229" spans="1:26" ht="33.75" customHeight="1" x14ac:dyDescent="0.3">
      <c r="A229" s="27"/>
      <c r="B229" s="322"/>
      <c r="C229" s="322"/>
      <c r="D229" s="326"/>
      <c r="E229" s="326"/>
      <c r="F229" s="326"/>
      <c r="G229" s="99">
        <v>2</v>
      </c>
      <c r="H229" s="104"/>
      <c r="I229" s="326"/>
      <c r="J229" s="326"/>
      <c r="K229" s="313"/>
      <c r="L229" s="277"/>
      <c r="M229" s="317"/>
      <c r="N229" s="317"/>
      <c r="O229" s="317"/>
      <c r="P229" s="38"/>
      <c r="Q229" s="38"/>
      <c r="R229" s="38"/>
      <c r="S229" s="38"/>
      <c r="T229" s="38"/>
      <c r="U229" s="38"/>
      <c r="V229" s="38"/>
      <c r="W229" s="38"/>
      <c r="X229" s="38"/>
      <c r="Y229" s="38"/>
      <c r="Z229" s="38"/>
    </row>
    <row r="230" spans="1:26" ht="19.5" customHeight="1" x14ac:dyDescent="0.3">
      <c r="A230" s="27"/>
      <c r="B230" s="322"/>
      <c r="C230" s="322"/>
      <c r="D230" s="326"/>
      <c r="E230" s="326"/>
      <c r="F230" s="326"/>
      <c r="G230" s="99">
        <v>3</v>
      </c>
      <c r="H230" s="100"/>
      <c r="I230" s="326"/>
      <c r="J230" s="326"/>
      <c r="K230" s="313"/>
      <c r="L230" s="277"/>
      <c r="M230" s="317"/>
      <c r="N230" s="317"/>
      <c r="O230" s="317"/>
      <c r="P230" s="38"/>
      <c r="Q230" s="38"/>
      <c r="R230" s="38"/>
      <c r="S230" s="38"/>
      <c r="T230" s="38"/>
      <c r="U230" s="38"/>
      <c r="V230" s="38"/>
      <c r="W230" s="38"/>
      <c r="X230" s="38"/>
      <c r="Y230" s="38"/>
      <c r="Z230" s="38"/>
    </row>
    <row r="231" spans="1:26" ht="19.5" customHeight="1" x14ac:dyDescent="0.3">
      <c r="A231" s="27"/>
      <c r="B231" s="322"/>
      <c r="C231" s="322"/>
      <c r="D231" s="326"/>
      <c r="E231" s="326"/>
      <c r="F231" s="326"/>
      <c r="G231" s="99">
        <v>4</v>
      </c>
      <c r="H231" s="100"/>
      <c r="I231" s="326"/>
      <c r="J231" s="326"/>
      <c r="K231" s="313"/>
      <c r="L231" s="277"/>
      <c r="M231" s="317"/>
      <c r="N231" s="317"/>
      <c r="O231" s="317"/>
      <c r="P231" s="38"/>
      <c r="Q231" s="38"/>
      <c r="R231" s="38"/>
      <c r="S231" s="38"/>
      <c r="T231" s="38"/>
      <c r="U231" s="38"/>
      <c r="V231" s="38"/>
      <c r="W231" s="38"/>
      <c r="X231" s="38"/>
      <c r="Y231" s="38"/>
      <c r="Z231" s="38"/>
    </row>
    <row r="232" spans="1:26" ht="19.5" customHeight="1" x14ac:dyDescent="0.3">
      <c r="A232" s="27"/>
      <c r="B232" s="322"/>
      <c r="C232" s="322"/>
      <c r="D232" s="326"/>
      <c r="E232" s="326"/>
      <c r="F232" s="326"/>
      <c r="G232" s="99">
        <v>5</v>
      </c>
      <c r="H232" s="100"/>
      <c r="I232" s="326"/>
      <c r="J232" s="326"/>
      <c r="K232" s="313"/>
      <c r="L232" s="277"/>
      <c r="M232" s="317"/>
      <c r="N232" s="317"/>
      <c r="O232" s="317"/>
      <c r="P232" s="38"/>
      <c r="Q232" s="38"/>
      <c r="R232" s="38"/>
      <c r="S232" s="38"/>
      <c r="T232" s="38"/>
      <c r="U232" s="38"/>
      <c r="V232" s="38"/>
      <c r="W232" s="38"/>
      <c r="X232" s="38"/>
      <c r="Y232" s="38"/>
      <c r="Z232" s="38"/>
    </row>
    <row r="233" spans="1:26" ht="19.5" customHeight="1" x14ac:dyDescent="0.3">
      <c r="A233" s="27"/>
      <c r="B233" s="322"/>
      <c r="C233" s="322"/>
      <c r="D233" s="326"/>
      <c r="E233" s="326"/>
      <c r="F233" s="326"/>
      <c r="G233" s="99">
        <v>6</v>
      </c>
      <c r="H233" s="100"/>
      <c r="I233" s="326"/>
      <c r="J233" s="326"/>
      <c r="K233" s="313"/>
      <c r="L233" s="277"/>
      <c r="M233" s="317"/>
      <c r="N233" s="317"/>
      <c r="O233" s="317"/>
      <c r="P233" s="38"/>
      <c r="Q233" s="38"/>
      <c r="R233" s="38"/>
      <c r="S233" s="38"/>
      <c r="T233" s="38"/>
      <c r="U233" s="38"/>
      <c r="V233" s="38"/>
      <c r="W233" s="38"/>
      <c r="X233" s="38"/>
      <c r="Y233" s="38"/>
      <c r="Z233" s="38"/>
    </row>
    <row r="234" spans="1:26" ht="19.5" customHeight="1" x14ac:dyDescent="0.3">
      <c r="A234" s="27"/>
      <c r="B234" s="322"/>
      <c r="C234" s="322"/>
      <c r="D234" s="326"/>
      <c r="E234" s="326"/>
      <c r="F234" s="326"/>
      <c r="G234" s="99">
        <v>7</v>
      </c>
      <c r="H234" s="100"/>
      <c r="I234" s="326"/>
      <c r="J234" s="326"/>
      <c r="K234" s="313"/>
      <c r="L234" s="277"/>
      <c r="M234" s="317"/>
      <c r="N234" s="317"/>
      <c r="O234" s="317"/>
      <c r="P234" s="38"/>
      <c r="Q234" s="38"/>
      <c r="R234" s="38"/>
      <c r="S234" s="38"/>
      <c r="T234" s="38"/>
      <c r="U234" s="38"/>
      <c r="V234" s="38"/>
      <c r="W234" s="38"/>
      <c r="X234" s="38"/>
      <c r="Y234" s="38"/>
      <c r="Z234" s="38"/>
    </row>
    <row r="235" spans="1:26" ht="19.5" customHeight="1" x14ac:dyDescent="0.3">
      <c r="A235" s="27"/>
      <c r="B235" s="323"/>
      <c r="C235" s="323"/>
      <c r="D235" s="327"/>
      <c r="E235" s="327"/>
      <c r="F235" s="327"/>
      <c r="G235" s="101">
        <v>8</v>
      </c>
      <c r="H235" s="102"/>
      <c r="I235" s="327"/>
      <c r="J235" s="327"/>
      <c r="K235" s="314"/>
      <c r="L235" s="277"/>
      <c r="M235" s="318"/>
      <c r="N235" s="318"/>
      <c r="O235" s="318"/>
      <c r="P235" s="38"/>
      <c r="Q235" s="38"/>
      <c r="R235" s="38"/>
      <c r="S235" s="38"/>
      <c r="T235" s="38"/>
      <c r="U235" s="38"/>
      <c r="V235" s="38"/>
      <c r="W235" s="38"/>
      <c r="X235" s="38"/>
      <c r="Y235" s="38"/>
      <c r="Z235" s="38"/>
    </row>
    <row r="236" spans="1:26" ht="22.5" customHeight="1" x14ac:dyDescent="0.3">
      <c r="A236" s="38"/>
      <c r="B236" s="38"/>
      <c r="C236" s="105"/>
      <c r="D236" s="105"/>
      <c r="E236" s="105"/>
      <c r="F236" s="105"/>
      <c r="G236" s="105"/>
      <c r="H236" s="105"/>
      <c r="I236" s="105"/>
      <c r="J236" s="38"/>
      <c r="K236" s="38"/>
      <c r="L236" s="39"/>
      <c r="M236" s="39"/>
      <c r="N236" s="40"/>
      <c r="O236" s="41"/>
      <c r="P236" s="38"/>
      <c r="Q236" s="38"/>
      <c r="R236" s="38"/>
      <c r="S236" s="38"/>
      <c r="T236" s="38"/>
      <c r="U236" s="38"/>
      <c r="V236" s="38"/>
      <c r="W236" s="38"/>
      <c r="X236" s="38"/>
      <c r="Y236" s="38"/>
      <c r="Z236" s="38"/>
    </row>
    <row r="237" spans="1:26" ht="12" customHeight="1" x14ac:dyDescent="0.3">
      <c r="A237" s="38"/>
      <c r="B237" s="38"/>
      <c r="C237" s="105"/>
      <c r="D237" s="105"/>
      <c r="E237" s="105"/>
      <c r="F237" s="105"/>
      <c r="G237" s="105"/>
      <c r="H237" s="105"/>
      <c r="I237" s="105"/>
      <c r="J237" s="38"/>
      <c r="K237" s="38"/>
      <c r="L237" s="39"/>
      <c r="M237" s="39"/>
      <c r="N237" s="40"/>
      <c r="O237" s="41"/>
      <c r="P237" s="38"/>
      <c r="Q237" s="38"/>
      <c r="R237" s="38"/>
      <c r="S237" s="38"/>
      <c r="T237" s="38"/>
      <c r="U237" s="38"/>
      <c r="V237" s="38"/>
      <c r="W237" s="38"/>
      <c r="X237" s="38"/>
      <c r="Y237" s="38"/>
      <c r="Z237" s="38"/>
    </row>
    <row r="238" spans="1:26" ht="22.5" customHeight="1" x14ac:dyDescent="0.3">
      <c r="A238" s="38"/>
      <c r="B238" s="38"/>
      <c r="C238" s="105"/>
      <c r="D238" s="105"/>
      <c r="E238" s="105"/>
      <c r="F238" s="105"/>
      <c r="G238" s="105"/>
      <c r="H238" s="105"/>
      <c r="I238" s="105"/>
      <c r="J238" s="38"/>
      <c r="K238" s="38"/>
      <c r="L238" s="39"/>
      <c r="M238" s="39"/>
      <c r="N238" s="40"/>
      <c r="O238" s="41"/>
      <c r="P238" s="38"/>
      <c r="Q238" s="38"/>
      <c r="R238" s="38"/>
      <c r="S238" s="38"/>
      <c r="T238" s="38"/>
      <c r="U238" s="38"/>
      <c r="V238" s="38"/>
      <c r="W238" s="38"/>
      <c r="X238" s="38"/>
      <c r="Y238" s="38"/>
      <c r="Z238" s="38"/>
    </row>
    <row r="239" spans="1:26" ht="22.5" customHeight="1" x14ac:dyDescent="0.3">
      <c r="A239" s="38"/>
      <c r="B239" s="38"/>
      <c r="C239" s="105"/>
      <c r="D239" s="105"/>
      <c r="E239" s="105"/>
      <c r="F239" s="105"/>
      <c r="G239" s="105"/>
      <c r="H239" s="105"/>
      <c r="I239" s="105"/>
      <c r="J239" s="38"/>
      <c r="K239" s="38"/>
      <c r="L239" s="39"/>
      <c r="M239" s="39"/>
      <c r="N239" s="40"/>
      <c r="O239" s="41"/>
      <c r="P239" s="38"/>
      <c r="Q239" s="38"/>
      <c r="R239" s="38"/>
      <c r="S239" s="38"/>
      <c r="T239" s="38"/>
      <c r="U239" s="38"/>
      <c r="V239" s="38"/>
      <c r="W239" s="38"/>
      <c r="X239" s="38"/>
      <c r="Y239" s="38"/>
      <c r="Z239" s="38"/>
    </row>
    <row r="240" spans="1:26" ht="22.5" customHeight="1" x14ac:dyDescent="0.3">
      <c r="A240" s="38"/>
      <c r="B240" s="38"/>
      <c r="C240" s="105"/>
      <c r="D240" s="105"/>
      <c r="E240" s="105"/>
      <c r="F240" s="105"/>
      <c r="G240" s="105"/>
      <c r="H240" s="105"/>
      <c r="I240" s="105"/>
      <c r="J240" s="38"/>
      <c r="K240" s="38"/>
      <c r="L240" s="39"/>
      <c r="M240" s="39"/>
      <c r="N240" s="40"/>
      <c r="O240" s="41"/>
      <c r="P240" s="38"/>
      <c r="Q240" s="38"/>
      <c r="R240" s="38"/>
      <c r="S240" s="38"/>
      <c r="T240" s="38"/>
      <c r="U240" s="38"/>
      <c r="V240" s="38"/>
      <c r="W240" s="38"/>
      <c r="X240" s="38"/>
      <c r="Y240" s="38"/>
      <c r="Z240" s="38"/>
    </row>
    <row r="241" spans="1:26" ht="22.5" customHeight="1" x14ac:dyDescent="0.3">
      <c r="A241" s="38"/>
      <c r="B241" s="38"/>
      <c r="C241" s="105"/>
      <c r="D241" s="105"/>
      <c r="E241" s="105"/>
      <c r="F241" s="105"/>
      <c r="G241" s="105"/>
      <c r="H241" s="105"/>
      <c r="I241" s="105"/>
      <c r="J241" s="38"/>
      <c r="K241" s="38"/>
      <c r="L241" s="39"/>
      <c r="M241" s="39"/>
      <c r="N241" s="40"/>
      <c r="O241" s="41"/>
      <c r="P241" s="38"/>
      <c r="Q241" s="38"/>
      <c r="R241" s="38"/>
      <c r="S241" s="38"/>
      <c r="T241" s="38"/>
      <c r="U241" s="38"/>
      <c r="V241" s="38"/>
      <c r="W241" s="38"/>
      <c r="X241" s="38"/>
      <c r="Y241" s="38"/>
      <c r="Z241" s="38"/>
    </row>
    <row r="242" spans="1:26" ht="22.5" customHeight="1" x14ac:dyDescent="0.3">
      <c r="A242" s="38"/>
      <c r="B242" s="38"/>
      <c r="C242" s="105"/>
      <c r="D242" s="105"/>
      <c r="E242" s="105"/>
      <c r="F242" s="105"/>
      <c r="G242" s="105"/>
      <c r="H242" s="105"/>
      <c r="I242" s="105"/>
      <c r="J242" s="38"/>
      <c r="K242" s="38"/>
      <c r="L242" s="39"/>
      <c r="M242" s="39"/>
      <c r="N242" s="40"/>
      <c r="O242" s="41"/>
      <c r="P242" s="38"/>
      <c r="Q242" s="38"/>
      <c r="R242" s="38"/>
      <c r="S242" s="38"/>
      <c r="T242" s="38"/>
      <c r="U242" s="38"/>
      <c r="V242" s="38"/>
      <c r="W242" s="38"/>
      <c r="X242" s="38"/>
      <c r="Y242" s="38"/>
      <c r="Z242" s="38"/>
    </row>
    <row r="243" spans="1:26" ht="22.5" customHeight="1" x14ac:dyDescent="0.3">
      <c r="A243" s="38"/>
      <c r="B243" s="38"/>
      <c r="C243" s="105"/>
      <c r="D243" s="105"/>
      <c r="E243" s="105"/>
      <c r="F243" s="105"/>
      <c r="G243" s="105"/>
      <c r="H243" s="105"/>
      <c r="I243" s="105"/>
      <c r="J243" s="38"/>
      <c r="K243" s="38"/>
      <c r="L243" s="39"/>
      <c r="M243" s="39"/>
      <c r="N243" s="40"/>
      <c r="O243" s="41"/>
      <c r="P243" s="38"/>
      <c r="Q243" s="38"/>
      <c r="R243" s="38"/>
      <c r="S243" s="38"/>
      <c r="T243" s="38"/>
      <c r="U243" s="38"/>
      <c r="V243" s="38"/>
      <c r="W243" s="38"/>
      <c r="X243" s="38"/>
      <c r="Y243" s="38"/>
      <c r="Z243" s="38"/>
    </row>
    <row r="244" spans="1:26" ht="22.5" customHeight="1" x14ac:dyDescent="0.3">
      <c r="A244" s="38"/>
      <c r="B244" s="38"/>
      <c r="C244" s="105"/>
      <c r="D244" s="105"/>
      <c r="E244" s="105"/>
      <c r="F244" s="105"/>
      <c r="G244" s="105"/>
      <c r="H244" s="105"/>
      <c r="I244" s="105"/>
      <c r="J244" s="38"/>
      <c r="K244" s="38"/>
      <c r="L244" s="39"/>
      <c r="M244" s="39"/>
      <c r="N244" s="40"/>
      <c r="O244" s="41"/>
      <c r="P244" s="38"/>
      <c r="Q244" s="38"/>
      <c r="R244" s="38"/>
      <c r="S244" s="38"/>
      <c r="T244" s="38"/>
      <c r="U244" s="38"/>
      <c r="V244" s="38"/>
      <c r="W244" s="38"/>
      <c r="X244" s="38"/>
      <c r="Y244" s="38"/>
      <c r="Z244" s="38"/>
    </row>
    <row r="245" spans="1:26" ht="22.5" customHeight="1" x14ac:dyDescent="0.3">
      <c r="A245" s="38"/>
      <c r="B245" s="38"/>
      <c r="C245" s="105"/>
      <c r="D245" s="105"/>
      <c r="E245" s="105"/>
      <c r="F245" s="105"/>
      <c r="G245" s="105"/>
      <c r="H245" s="105"/>
      <c r="I245" s="105"/>
      <c r="J245" s="38"/>
      <c r="K245" s="38"/>
      <c r="L245" s="39"/>
      <c r="M245" s="39"/>
      <c r="N245" s="40"/>
      <c r="O245" s="41"/>
      <c r="P245" s="38"/>
      <c r="Q245" s="38"/>
      <c r="R245" s="38"/>
      <c r="S245" s="38"/>
      <c r="T245" s="38"/>
      <c r="U245" s="38"/>
      <c r="V245" s="38"/>
      <c r="W245" s="38"/>
      <c r="X245" s="38"/>
      <c r="Y245" s="38"/>
      <c r="Z245" s="38"/>
    </row>
    <row r="246" spans="1:26" ht="22.5" customHeight="1" x14ac:dyDescent="0.3">
      <c r="A246" s="38"/>
      <c r="B246" s="38"/>
      <c r="C246" s="105"/>
      <c r="D246" s="105"/>
      <c r="E246" s="105"/>
      <c r="F246" s="105"/>
      <c r="G246" s="105"/>
      <c r="H246" s="105"/>
      <c r="I246" s="105"/>
      <c r="J246" s="38"/>
      <c r="K246" s="38"/>
      <c r="L246" s="39"/>
      <c r="M246" s="39"/>
      <c r="N246" s="40"/>
      <c r="O246" s="41"/>
      <c r="P246" s="38"/>
      <c r="Q246" s="38"/>
      <c r="R246" s="38"/>
      <c r="S246" s="38"/>
      <c r="T246" s="38"/>
      <c r="U246" s="38"/>
      <c r="V246" s="38"/>
      <c r="W246" s="38"/>
      <c r="X246" s="38"/>
      <c r="Y246" s="38"/>
      <c r="Z246" s="38"/>
    </row>
    <row r="247" spans="1:26" ht="22.5" customHeight="1" x14ac:dyDescent="0.3">
      <c r="A247" s="38"/>
      <c r="B247" s="38"/>
      <c r="C247" s="105"/>
      <c r="D247" s="105"/>
      <c r="E247" s="105"/>
      <c r="F247" s="105"/>
      <c r="G247" s="105"/>
      <c r="H247" s="105"/>
      <c r="I247" s="105"/>
      <c r="J247" s="38"/>
      <c r="K247" s="38"/>
      <c r="L247" s="39"/>
      <c r="M247" s="39"/>
      <c r="N247" s="40"/>
      <c r="O247" s="41"/>
      <c r="P247" s="38"/>
      <c r="Q247" s="38"/>
      <c r="R247" s="38"/>
      <c r="S247" s="38"/>
      <c r="T247" s="38"/>
      <c r="U247" s="38"/>
      <c r="V247" s="38"/>
      <c r="W247" s="38"/>
      <c r="X247" s="38"/>
      <c r="Y247" s="38"/>
      <c r="Z247" s="38"/>
    </row>
    <row r="248" spans="1:26" ht="22.5" customHeight="1" x14ac:dyDescent="0.3">
      <c r="A248" s="38"/>
      <c r="B248" s="38"/>
      <c r="C248" s="105"/>
      <c r="D248" s="105"/>
      <c r="E248" s="105"/>
      <c r="F248" s="105"/>
      <c r="G248" s="105"/>
      <c r="H248" s="105"/>
      <c r="I248" s="105"/>
      <c r="J248" s="38"/>
      <c r="K248" s="38"/>
      <c r="L248" s="39"/>
      <c r="M248" s="39"/>
      <c r="N248" s="40"/>
      <c r="O248" s="41"/>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mergeCells count="381">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B129:B136"/>
    <mergeCell ref="C129:C136"/>
    <mergeCell ref="D129:D136"/>
    <mergeCell ref="E129:E136"/>
    <mergeCell ref="F129:F136"/>
    <mergeCell ref="K137:K144"/>
    <mergeCell ref="L137:L144"/>
    <mergeCell ref="M137:M144"/>
    <mergeCell ref="N137:N144"/>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L99:L101"/>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B75:B82"/>
    <mergeCell ref="C75:C82"/>
    <mergeCell ref="D75:D82"/>
    <mergeCell ref="E75:E82"/>
    <mergeCell ref="F75:F82"/>
    <mergeCell ref="K83:K90"/>
    <mergeCell ref="L83:L90"/>
    <mergeCell ref="M83:M90"/>
    <mergeCell ref="N83:N90"/>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C40:C47"/>
    <mergeCell ref="D40:D47"/>
    <mergeCell ref="N40:N47"/>
    <mergeCell ref="O40:O47"/>
    <mergeCell ref="E40:E47"/>
    <mergeCell ref="F40:F47"/>
    <mergeCell ref="I40:I47"/>
    <mergeCell ref="J40:J47"/>
    <mergeCell ref="K40:K47"/>
    <mergeCell ref="L40:L47"/>
    <mergeCell ref="M40:M47"/>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xr:uid="{00000000-0002-0000-0200-000000000000}">
      <formula1>"1.0,2.0,3.0"</formula1>
    </dataValidation>
  </dataValidations>
  <hyperlinks>
    <hyperlink ref="I153" r:id="rId1" xr:uid="{00000000-0004-0000-0200-000000000000}"/>
    <hyperlink ref="I196" r:id="rId2" xr:uid="{00000000-0004-0000-0200-000001000000}"/>
    <hyperlink ref="H212" r:id="rId3" xr:uid="{00000000-0004-0000-0200-000002000000}"/>
  </hyperlinks>
  <pageMargins left="0.7" right="0.7" top="0.75" bottom="0.75" header="0" footer="0"/>
  <pageSetup orientation="portrait"/>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3A343"/>
  </sheetPr>
  <dimension ref="A1:Z1000"/>
  <sheetViews>
    <sheetView showGridLines="0" workbookViewId="0"/>
  </sheetViews>
  <sheetFormatPr baseColWidth="10" defaultColWidth="14.42578125" defaultRowHeight="15" customHeight="1" x14ac:dyDescent="0.2"/>
  <cols>
    <col min="1" max="1" width="2.5703125" customWidth="1"/>
    <col min="2" max="2" width="3.42578125" hidden="1" customWidth="1"/>
    <col min="3" max="4" width="42.5703125" customWidth="1"/>
    <col min="5" max="5" width="38" customWidth="1"/>
    <col min="6" max="6" width="7.42578125" customWidth="1"/>
    <col min="7" max="7" width="3.5703125" customWidth="1"/>
    <col min="8" max="8" width="46.7109375" customWidth="1"/>
    <col min="9" max="9" width="61.5703125"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38"/>
      <c r="B1" s="38"/>
      <c r="C1" s="38"/>
      <c r="D1" s="38"/>
      <c r="E1" s="38"/>
      <c r="F1" s="38"/>
      <c r="G1" s="38"/>
      <c r="H1" s="38"/>
      <c r="I1" s="38"/>
      <c r="J1" s="38"/>
      <c r="K1" s="38"/>
      <c r="L1" s="106"/>
      <c r="M1" s="106"/>
      <c r="N1" s="107"/>
      <c r="O1" s="108"/>
      <c r="P1" s="109"/>
      <c r="Q1" s="38"/>
      <c r="R1" s="38"/>
      <c r="S1" s="38"/>
      <c r="T1" s="38"/>
      <c r="U1" s="38"/>
      <c r="V1" s="38"/>
      <c r="W1" s="38"/>
      <c r="X1" s="38"/>
      <c r="Y1" s="38"/>
      <c r="Z1" s="38"/>
    </row>
    <row r="2" spans="1:26" ht="22.5" customHeight="1" x14ac:dyDescent="0.3">
      <c r="A2" s="38"/>
      <c r="B2" s="38"/>
      <c r="C2" s="38"/>
      <c r="D2" s="38"/>
      <c r="E2" s="38"/>
      <c r="F2" s="38"/>
      <c r="G2" s="38"/>
      <c r="H2" s="38"/>
      <c r="I2" s="38"/>
      <c r="J2" s="38"/>
      <c r="K2" s="38"/>
      <c r="L2" s="106"/>
      <c r="M2" s="106"/>
      <c r="N2" s="107"/>
      <c r="O2" s="108"/>
      <c r="P2" s="109"/>
      <c r="Q2" s="38"/>
      <c r="R2" s="38"/>
      <c r="S2" s="38"/>
      <c r="T2" s="38"/>
      <c r="U2" s="38"/>
      <c r="V2" s="38"/>
      <c r="W2" s="38"/>
      <c r="X2" s="38"/>
      <c r="Y2" s="38"/>
      <c r="Z2" s="38"/>
    </row>
    <row r="3" spans="1:26" ht="22.5" customHeight="1" x14ac:dyDescent="0.3">
      <c r="A3" s="38"/>
      <c r="B3" s="38"/>
      <c r="C3" s="38"/>
      <c r="D3" s="38"/>
      <c r="E3" s="38"/>
      <c r="F3" s="38"/>
      <c r="G3" s="38"/>
      <c r="H3" s="38"/>
      <c r="I3" s="38"/>
      <c r="J3" s="38"/>
      <c r="K3" s="38"/>
      <c r="L3" s="106"/>
      <c r="M3" s="106"/>
      <c r="N3" s="107"/>
      <c r="O3" s="108"/>
      <c r="P3" s="109"/>
      <c r="Q3" s="38"/>
      <c r="R3" s="38"/>
      <c r="S3" s="38"/>
      <c r="T3" s="38"/>
      <c r="U3" s="38"/>
      <c r="V3" s="38"/>
      <c r="W3" s="38"/>
      <c r="X3" s="38"/>
      <c r="Y3" s="38"/>
      <c r="Z3" s="38"/>
    </row>
    <row r="4" spans="1:26" ht="22.5" customHeight="1" x14ac:dyDescent="0.3">
      <c r="A4" s="38"/>
      <c r="B4" s="38"/>
      <c r="C4" s="38"/>
      <c r="D4" s="38"/>
      <c r="E4" s="38"/>
      <c r="F4" s="38"/>
      <c r="G4" s="38"/>
      <c r="H4" s="38"/>
      <c r="I4" s="38"/>
      <c r="J4" s="38"/>
      <c r="K4" s="38"/>
      <c r="L4" s="106"/>
      <c r="M4" s="106"/>
      <c r="N4" s="107"/>
      <c r="O4" s="108"/>
      <c r="P4" s="109"/>
      <c r="Q4" s="38"/>
      <c r="R4" s="38"/>
      <c r="S4" s="38"/>
      <c r="T4" s="38"/>
      <c r="U4" s="38"/>
      <c r="V4" s="38"/>
      <c r="W4" s="38"/>
      <c r="X4" s="38"/>
      <c r="Y4" s="38"/>
      <c r="Z4" s="38"/>
    </row>
    <row r="5" spans="1:26" ht="9.75" customHeight="1" x14ac:dyDescent="0.3">
      <c r="A5" s="38"/>
      <c r="B5" s="38"/>
      <c r="C5" s="38"/>
      <c r="D5" s="38"/>
      <c r="E5" s="38"/>
      <c r="F5" s="38"/>
      <c r="G5" s="38"/>
      <c r="H5" s="38"/>
      <c r="I5" s="38"/>
      <c r="J5" s="38"/>
      <c r="K5" s="38"/>
      <c r="L5" s="106"/>
      <c r="M5" s="106"/>
      <c r="N5" s="107"/>
      <c r="O5" s="108"/>
      <c r="P5" s="109"/>
      <c r="Q5" s="38"/>
      <c r="R5" s="38"/>
      <c r="S5" s="38"/>
      <c r="T5" s="38"/>
      <c r="U5" s="38"/>
      <c r="V5" s="38"/>
      <c r="W5" s="38"/>
      <c r="X5" s="38"/>
      <c r="Y5" s="38"/>
      <c r="Z5" s="38"/>
    </row>
    <row r="6" spans="1:26" ht="31.5" customHeight="1" x14ac:dyDescent="0.3">
      <c r="A6" s="38"/>
      <c r="B6" s="38"/>
      <c r="C6" s="38"/>
      <c r="D6" s="38"/>
      <c r="E6" s="38"/>
      <c r="F6" s="38"/>
      <c r="G6" s="38"/>
      <c r="H6" s="38"/>
      <c r="I6" s="38"/>
      <c r="J6" s="38"/>
      <c r="K6" s="38"/>
      <c r="L6" s="106"/>
      <c r="M6" s="106"/>
      <c r="N6" s="107"/>
      <c r="O6" s="108"/>
      <c r="P6" s="109"/>
      <c r="Q6" s="38"/>
      <c r="R6" s="38"/>
      <c r="S6" s="38"/>
      <c r="T6" s="38"/>
      <c r="U6" s="38"/>
      <c r="V6" s="38"/>
      <c r="W6" s="38"/>
      <c r="X6" s="38"/>
      <c r="Y6" s="38"/>
      <c r="Z6" s="38"/>
    </row>
    <row r="7" spans="1:26" ht="30.75" customHeight="1" x14ac:dyDescent="0.3">
      <c r="A7" s="38"/>
      <c r="B7" s="38"/>
      <c r="C7" s="38"/>
      <c r="D7" s="38"/>
      <c r="E7" s="110"/>
      <c r="F7" s="110"/>
      <c r="G7" s="38"/>
      <c r="H7" s="38"/>
      <c r="I7" s="38"/>
      <c r="J7" s="38"/>
      <c r="K7" s="38"/>
      <c r="L7" s="106"/>
      <c r="M7" s="106"/>
      <c r="N7" s="107"/>
      <c r="O7" s="108"/>
      <c r="P7" s="109"/>
      <c r="Q7" s="38"/>
      <c r="R7" s="38"/>
      <c r="S7" s="38"/>
      <c r="T7" s="38"/>
      <c r="U7" s="38"/>
      <c r="V7" s="38"/>
      <c r="W7" s="38"/>
      <c r="X7" s="38"/>
      <c r="Y7" s="38"/>
      <c r="Z7" s="38"/>
    </row>
    <row r="8" spans="1:26" ht="20.25" customHeight="1" x14ac:dyDescent="0.3">
      <c r="A8" s="38"/>
      <c r="B8" s="38"/>
      <c r="C8" s="38"/>
      <c r="D8" s="38"/>
      <c r="E8" s="38"/>
      <c r="F8" s="38"/>
      <c r="G8" s="38"/>
      <c r="H8" s="38"/>
      <c r="I8" s="38"/>
      <c r="J8" s="38"/>
      <c r="K8" s="38"/>
      <c r="L8" s="106"/>
      <c r="M8" s="106"/>
      <c r="N8" s="107"/>
      <c r="O8" s="108"/>
      <c r="P8" s="109"/>
      <c r="Q8" s="38"/>
      <c r="R8" s="38"/>
      <c r="S8" s="38"/>
      <c r="T8" s="38"/>
      <c r="U8" s="38"/>
      <c r="V8" s="38"/>
      <c r="W8" s="38"/>
      <c r="X8" s="38"/>
      <c r="Y8" s="38"/>
      <c r="Z8" s="38"/>
    </row>
    <row r="9" spans="1:26" ht="9.75" customHeight="1" x14ac:dyDescent="0.3">
      <c r="A9" s="38"/>
      <c r="B9" s="38"/>
      <c r="C9" s="38"/>
      <c r="D9" s="38"/>
      <c r="E9" s="38"/>
      <c r="F9" s="38"/>
      <c r="G9" s="38"/>
      <c r="H9" s="38"/>
      <c r="I9" s="38"/>
      <c r="J9" s="38"/>
      <c r="K9" s="38"/>
      <c r="L9" s="106"/>
      <c r="M9" s="106"/>
      <c r="N9" s="107"/>
      <c r="O9" s="108"/>
      <c r="P9" s="109"/>
      <c r="Q9" s="38"/>
      <c r="R9" s="38"/>
      <c r="S9" s="38"/>
      <c r="T9" s="38"/>
      <c r="U9" s="38"/>
      <c r="V9" s="38"/>
      <c r="W9" s="38"/>
      <c r="X9" s="38"/>
      <c r="Y9" s="38"/>
      <c r="Z9" s="38"/>
    </row>
    <row r="10" spans="1:26" ht="19.5" customHeight="1" x14ac:dyDescent="0.3">
      <c r="A10" s="38"/>
      <c r="B10" s="38"/>
      <c r="C10" s="465" t="s">
        <v>255</v>
      </c>
      <c r="D10" s="377"/>
      <c r="E10" s="377"/>
      <c r="F10" s="377"/>
      <c r="G10" s="377"/>
      <c r="H10" s="377"/>
      <c r="I10" s="377"/>
      <c r="J10" s="377"/>
      <c r="K10" s="311"/>
      <c r="L10" s="106"/>
      <c r="M10" s="106"/>
      <c r="N10" s="107"/>
      <c r="O10" s="108"/>
      <c r="P10" s="109"/>
      <c r="Q10" s="38"/>
      <c r="R10" s="38"/>
      <c r="S10" s="38"/>
      <c r="T10" s="38"/>
      <c r="U10" s="38"/>
      <c r="V10" s="38"/>
      <c r="W10" s="38"/>
      <c r="X10" s="38"/>
      <c r="Y10" s="38"/>
      <c r="Z10" s="38"/>
    </row>
    <row r="11" spans="1:26" ht="71.25" customHeight="1" x14ac:dyDescent="0.3">
      <c r="A11" s="38"/>
      <c r="B11" s="38"/>
      <c r="C11" s="466" t="s">
        <v>256</v>
      </c>
      <c r="D11" s="377"/>
      <c r="E11" s="377"/>
      <c r="F11" s="377"/>
      <c r="G11" s="377"/>
      <c r="H11" s="377"/>
      <c r="I11" s="377"/>
      <c r="J11" s="377"/>
      <c r="K11" s="311"/>
      <c r="L11" s="106"/>
      <c r="M11" s="106"/>
      <c r="N11" s="107"/>
      <c r="O11" s="108"/>
      <c r="P11" s="109"/>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106"/>
      <c r="M12" s="106"/>
      <c r="N12" s="107"/>
      <c r="O12" s="108"/>
      <c r="P12" s="109"/>
      <c r="Q12" s="38"/>
      <c r="R12" s="38"/>
      <c r="S12" s="38"/>
      <c r="T12" s="38"/>
      <c r="U12" s="38"/>
      <c r="V12" s="38"/>
      <c r="W12" s="38"/>
      <c r="X12" s="38"/>
      <c r="Y12" s="38"/>
      <c r="Z12" s="38"/>
    </row>
    <row r="13" spans="1:26" ht="36.75" customHeight="1" x14ac:dyDescent="0.3">
      <c r="A13" s="38"/>
      <c r="B13" s="467" t="s">
        <v>111</v>
      </c>
      <c r="C13" s="468" t="s">
        <v>257</v>
      </c>
      <c r="D13" s="464" t="s">
        <v>8</v>
      </c>
      <c r="E13" s="464" t="s">
        <v>258</v>
      </c>
      <c r="F13" s="462" t="s">
        <v>259</v>
      </c>
      <c r="G13" s="461" t="s">
        <v>116</v>
      </c>
      <c r="H13" s="391"/>
      <c r="I13" s="451"/>
      <c r="J13" s="462" t="s">
        <v>260</v>
      </c>
      <c r="K13" s="462" t="s">
        <v>153</v>
      </c>
      <c r="L13" s="343"/>
      <c r="M13" s="343"/>
      <c r="N13" s="452"/>
      <c r="O13" s="453"/>
      <c r="P13" s="454"/>
      <c r="Q13" s="38"/>
      <c r="R13" s="38"/>
      <c r="S13" s="38"/>
      <c r="T13" s="38"/>
      <c r="U13" s="38"/>
      <c r="V13" s="38"/>
      <c r="W13" s="38"/>
      <c r="X13" s="38"/>
      <c r="Y13" s="38"/>
      <c r="Z13" s="38"/>
    </row>
    <row r="14" spans="1:26" ht="29.25" customHeight="1" x14ac:dyDescent="0.3">
      <c r="A14" s="38"/>
      <c r="B14" s="313"/>
      <c r="C14" s="313"/>
      <c r="D14" s="313"/>
      <c r="E14" s="313"/>
      <c r="F14" s="313"/>
      <c r="G14" s="463" t="s">
        <v>13</v>
      </c>
      <c r="H14" s="464" t="s">
        <v>15</v>
      </c>
      <c r="I14" s="464" t="s">
        <v>17</v>
      </c>
      <c r="J14" s="313"/>
      <c r="K14" s="313"/>
      <c r="L14" s="277"/>
      <c r="M14" s="277"/>
      <c r="N14" s="277"/>
      <c r="O14" s="277"/>
      <c r="P14" s="277"/>
      <c r="Q14" s="38"/>
      <c r="R14" s="38"/>
      <c r="S14" s="38"/>
      <c r="T14" s="38"/>
      <c r="U14" s="38"/>
      <c r="V14" s="38"/>
      <c r="W14" s="38"/>
      <c r="X14" s="38"/>
      <c r="Y14" s="38"/>
      <c r="Z14" s="38"/>
    </row>
    <row r="15" spans="1:26" ht="99.75" customHeight="1" x14ac:dyDescent="0.3">
      <c r="A15" s="38"/>
      <c r="B15" s="368"/>
      <c r="C15" s="368"/>
      <c r="D15" s="337"/>
      <c r="E15" s="337"/>
      <c r="F15" s="368"/>
      <c r="G15" s="368"/>
      <c r="H15" s="337"/>
      <c r="I15" s="337"/>
      <c r="J15" s="368"/>
      <c r="K15" s="368"/>
      <c r="L15" s="277"/>
      <c r="M15" s="277"/>
      <c r="N15" s="277"/>
      <c r="O15" s="277"/>
      <c r="P15" s="277"/>
      <c r="Q15" s="38"/>
      <c r="R15" s="38"/>
      <c r="S15" s="38"/>
      <c r="T15" s="38"/>
      <c r="U15" s="38"/>
      <c r="V15" s="38"/>
      <c r="W15" s="38"/>
      <c r="X15" s="38"/>
      <c r="Y15" s="38"/>
      <c r="Z15" s="38"/>
    </row>
    <row r="16" spans="1:26" ht="216" customHeight="1" x14ac:dyDescent="0.3">
      <c r="A16" s="38"/>
      <c r="B16" s="350" t="str">
        <f>+LEFT(C16,3)</f>
        <v>6.1</v>
      </c>
      <c r="C16" s="321" t="s">
        <v>261</v>
      </c>
      <c r="D16" s="396" t="s">
        <v>262</v>
      </c>
      <c r="E16" s="404" t="s">
        <v>263</v>
      </c>
      <c r="F16" s="330">
        <v>3</v>
      </c>
      <c r="G16" s="66">
        <v>1</v>
      </c>
      <c r="H16" s="111" t="s">
        <v>264</v>
      </c>
      <c r="I16" s="469" t="s">
        <v>265</v>
      </c>
      <c r="J16" s="470">
        <v>3</v>
      </c>
      <c r="K16" s="435"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16">
        <f>+IF(K16="",75,IF(K16="Deficiencia de control mayor (diseño y ejecución)",80,IF(K16="Deficiencia de control (diseño o ejecución)",100,IF(K16="Oportunidad de mejora",120,140))))</f>
        <v>140</v>
      </c>
      <c r="M16" s="315">
        <v>1.7896000000000001</v>
      </c>
      <c r="N16" s="436">
        <f>+L16+M16</f>
        <v>141.78960000000001</v>
      </c>
      <c r="O16" s="108"/>
      <c r="P16" s="438"/>
      <c r="Q16" s="38"/>
      <c r="R16" s="38"/>
      <c r="S16" s="38"/>
      <c r="T16" s="38"/>
      <c r="U16" s="38"/>
      <c r="V16" s="38"/>
      <c r="W16" s="38"/>
      <c r="X16" s="38"/>
      <c r="Y16" s="38"/>
      <c r="Z16" s="38"/>
    </row>
    <row r="17" spans="1:26" ht="189.75" customHeight="1" x14ac:dyDescent="0.3">
      <c r="A17" s="38"/>
      <c r="B17" s="322"/>
      <c r="C17" s="322"/>
      <c r="D17" s="326"/>
      <c r="E17" s="326"/>
      <c r="F17" s="326"/>
      <c r="G17" s="61">
        <v>2</v>
      </c>
      <c r="H17" s="112"/>
      <c r="I17" s="326"/>
      <c r="J17" s="471"/>
      <c r="K17" s="386"/>
      <c r="L17" s="317"/>
      <c r="M17" s="277"/>
      <c r="N17" s="277"/>
      <c r="O17" s="108"/>
      <c r="P17" s="277"/>
      <c r="Q17" s="38"/>
      <c r="R17" s="38"/>
      <c r="S17" s="38"/>
      <c r="T17" s="38"/>
      <c r="U17" s="38"/>
      <c r="V17" s="38"/>
      <c r="W17" s="38"/>
      <c r="X17" s="38"/>
      <c r="Y17" s="38"/>
      <c r="Z17" s="38"/>
    </row>
    <row r="18" spans="1:26" ht="26.25" customHeight="1" x14ac:dyDescent="0.3">
      <c r="A18" s="38"/>
      <c r="B18" s="322"/>
      <c r="C18" s="322"/>
      <c r="D18" s="326"/>
      <c r="E18" s="326"/>
      <c r="F18" s="326"/>
      <c r="G18" s="61">
        <v>3</v>
      </c>
      <c r="H18" s="61"/>
      <c r="I18" s="326"/>
      <c r="J18" s="471"/>
      <c r="K18" s="386"/>
      <c r="L18" s="317"/>
      <c r="M18" s="277"/>
      <c r="N18" s="277"/>
      <c r="O18" s="108"/>
      <c r="P18" s="277"/>
      <c r="Q18" s="38"/>
      <c r="R18" s="38"/>
      <c r="S18" s="38"/>
      <c r="T18" s="38"/>
      <c r="U18" s="38"/>
      <c r="V18" s="38"/>
      <c r="W18" s="38"/>
      <c r="X18" s="38"/>
      <c r="Y18" s="38"/>
      <c r="Z18" s="38"/>
    </row>
    <row r="19" spans="1:26" ht="26.25" customHeight="1" x14ac:dyDescent="0.3">
      <c r="A19" s="38"/>
      <c r="B19" s="322"/>
      <c r="C19" s="322"/>
      <c r="D19" s="326"/>
      <c r="E19" s="326"/>
      <c r="F19" s="326"/>
      <c r="G19" s="61">
        <v>4</v>
      </c>
      <c r="H19" s="61"/>
      <c r="I19" s="326"/>
      <c r="J19" s="471"/>
      <c r="K19" s="386"/>
      <c r="L19" s="317"/>
      <c r="M19" s="277"/>
      <c r="N19" s="277"/>
      <c r="O19" s="108"/>
      <c r="P19" s="277"/>
      <c r="Q19" s="38"/>
      <c r="R19" s="38"/>
      <c r="S19" s="38"/>
      <c r="T19" s="38"/>
      <c r="U19" s="38"/>
      <c r="V19" s="38"/>
      <c r="W19" s="38"/>
      <c r="X19" s="38"/>
      <c r="Y19" s="38"/>
      <c r="Z19" s="38"/>
    </row>
    <row r="20" spans="1:26" ht="26.25" customHeight="1" x14ac:dyDescent="0.3">
      <c r="A20" s="38"/>
      <c r="B20" s="322"/>
      <c r="C20" s="322"/>
      <c r="D20" s="326"/>
      <c r="E20" s="326"/>
      <c r="F20" s="326"/>
      <c r="G20" s="61">
        <v>5</v>
      </c>
      <c r="H20" s="61"/>
      <c r="I20" s="326"/>
      <c r="J20" s="471"/>
      <c r="K20" s="386"/>
      <c r="L20" s="317"/>
      <c r="M20" s="277"/>
      <c r="N20" s="277"/>
      <c r="O20" s="108"/>
      <c r="P20" s="277"/>
      <c r="Q20" s="38"/>
      <c r="R20" s="38"/>
      <c r="S20" s="38"/>
      <c r="T20" s="38"/>
      <c r="U20" s="38"/>
      <c r="V20" s="38"/>
      <c r="W20" s="38"/>
      <c r="X20" s="38"/>
      <c r="Y20" s="38"/>
      <c r="Z20" s="38"/>
    </row>
    <row r="21" spans="1:26" ht="26.25" customHeight="1" x14ac:dyDescent="0.3">
      <c r="A21" s="38"/>
      <c r="B21" s="322"/>
      <c r="C21" s="322"/>
      <c r="D21" s="326"/>
      <c r="E21" s="326"/>
      <c r="F21" s="326"/>
      <c r="G21" s="61">
        <v>6</v>
      </c>
      <c r="H21" s="61"/>
      <c r="I21" s="326"/>
      <c r="J21" s="471"/>
      <c r="K21" s="386"/>
      <c r="L21" s="317"/>
      <c r="M21" s="277"/>
      <c r="N21" s="277"/>
      <c r="O21" s="108"/>
      <c r="P21" s="277"/>
      <c r="Q21" s="38"/>
      <c r="R21" s="38"/>
      <c r="S21" s="38"/>
      <c r="T21" s="38"/>
      <c r="U21" s="38"/>
      <c r="V21" s="38"/>
      <c r="W21" s="38"/>
      <c r="X21" s="38"/>
      <c r="Y21" s="38"/>
      <c r="Z21" s="38"/>
    </row>
    <row r="22" spans="1:26" ht="26.25" customHeight="1" x14ac:dyDescent="0.3">
      <c r="A22" s="38"/>
      <c r="B22" s="322"/>
      <c r="C22" s="322"/>
      <c r="D22" s="326"/>
      <c r="E22" s="326"/>
      <c r="F22" s="326"/>
      <c r="G22" s="61">
        <v>7</v>
      </c>
      <c r="H22" s="61"/>
      <c r="I22" s="326"/>
      <c r="J22" s="471"/>
      <c r="K22" s="386"/>
      <c r="L22" s="317"/>
      <c r="M22" s="277"/>
      <c r="N22" s="277"/>
      <c r="O22" s="108"/>
      <c r="P22" s="277"/>
      <c r="Q22" s="38"/>
      <c r="R22" s="38"/>
      <c r="S22" s="38"/>
      <c r="T22" s="38"/>
      <c r="U22" s="38"/>
      <c r="V22" s="38"/>
      <c r="W22" s="38"/>
      <c r="X22" s="38"/>
      <c r="Y22" s="38"/>
      <c r="Z22" s="38"/>
    </row>
    <row r="23" spans="1:26" ht="26.25" customHeight="1" x14ac:dyDescent="0.3">
      <c r="A23" s="38"/>
      <c r="B23" s="323"/>
      <c r="C23" s="323"/>
      <c r="D23" s="327"/>
      <c r="E23" s="327"/>
      <c r="F23" s="327"/>
      <c r="G23" s="64">
        <v>8</v>
      </c>
      <c r="H23" s="64"/>
      <c r="I23" s="327"/>
      <c r="J23" s="472"/>
      <c r="K23" s="387"/>
      <c r="L23" s="318"/>
      <c r="M23" s="277"/>
      <c r="N23" s="277"/>
      <c r="O23" s="108"/>
      <c r="P23" s="277"/>
      <c r="Q23" s="38"/>
      <c r="R23" s="38"/>
      <c r="S23" s="38"/>
      <c r="T23" s="38"/>
      <c r="U23" s="38"/>
      <c r="V23" s="38"/>
      <c r="W23" s="38"/>
      <c r="X23" s="38"/>
      <c r="Y23" s="38"/>
      <c r="Z23" s="38"/>
    </row>
    <row r="24" spans="1:26" ht="243.75" customHeight="1" x14ac:dyDescent="0.3">
      <c r="A24" s="38"/>
      <c r="B24" s="439" t="str">
        <f>+LEFT(C24,3)</f>
        <v>6.2</v>
      </c>
      <c r="C24" s="321" t="s">
        <v>266</v>
      </c>
      <c r="D24" s="396" t="s">
        <v>267</v>
      </c>
      <c r="E24" s="403" t="s">
        <v>268</v>
      </c>
      <c r="F24" s="330">
        <v>3</v>
      </c>
      <c r="G24" s="66">
        <v>1</v>
      </c>
      <c r="H24" s="79" t="s">
        <v>269</v>
      </c>
      <c r="I24" s="473" t="s">
        <v>270</v>
      </c>
      <c r="J24" s="356">
        <v>3</v>
      </c>
      <c r="K24" s="43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16">
        <f>+IF(K24="",75,IF(K24="Deficiencia de control mayor (diseño y ejecución)",80,IF(K24="Deficiencia de control (diseño o ejecución)",100,IF(K24="Oportunidad de mejora",120,140))))</f>
        <v>140</v>
      </c>
      <c r="M24" s="315">
        <v>1.8895999999999999</v>
      </c>
      <c r="N24" s="436">
        <f>+L24+M24</f>
        <v>141.8896</v>
      </c>
      <c r="O24" s="437"/>
      <c r="P24" s="438"/>
      <c r="Q24" s="38"/>
      <c r="R24" s="38"/>
      <c r="S24" s="38"/>
      <c r="T24" s="38"/>
      <c r="U24" s="38"/>
      <c r="V24" s="38"/>
      <c r="W24" s="38"/>
      <c r="X24" s="38"/>
      <c r="Y24" s="38"/>
      <c r="Z24" s="38"/>
    </row>
    <row r="25" spans="1:26" ht="257.25" customHeight="1" x14ac:dyDescent="0.3">
      <c r="A25" s="38"/>
      <c r="B25" s="440"/>
      <c r="C25" s="322"/>
      <c r="D25" s="326"/>
      <c r="E25" s="326"/>
      <c r="F25" s="326"/>
      <c r="G25" s="61">
        <v>2</v>
      </c>
      <c r="H25" s="113" t="s">
        <v>271</v>
      </c>
      <c r="I25" s="326"/>
      <c r="J25" s="326"/>
      <c r="K25" s="386"/>
      <c r="L25" s="317"/>
      <c r="M25" s="277"/>
      <c r="N25" s="277"/>
      <c r="O25" s="277"/>
      <c r="P25" s="277"/>
      <c r="Q25" s="38"/>
      <c r="R25" s="38"/>
      <c r="S25" s="38"/>
      <c r="T25" s="38"/>
      <c r="U25" s="38"/>
      <c r="V25" s="38"/>
      <c r="W25" s="38"/>
      <c r="X25" s="38"/>
      <c r="Y25" s="38"/>
      <c r="Z25" s="38"/>
    </row>
    <row r="26" spans="1:26" ht="52.5" customHeight="1" x14ac:dyDescent="0.3">
      <c r="A26" s="38"/>
      <c r="B26" s="440"/>
      <c r="C26" s="322"/>
      <c r="D26" s="326"/>
      <c r="E26" s="326"/>
      <c r="F26" s="326"/>
      <c r="G26" s="61">
        <v>3</v>
      </c>
      <c r="H26" s="69"/>
      <c r="I26" s="326"/>
      <c r="J26" s="326"/>
      <c r="K26" s="386"/>
      <c r="L26" s="317"/>
      <c r="M26" s="277"/>
      <c r="N26" s="277"/>
      <c r="O26" s="277"/>
      <c r="P26" s="277"/>
      <c r="Q26" s="38"/>
      <c r="R26" s="38"/>
      <c r="S26" s="38"/>
      <c r="T26" s="38"/>
      <c r="U26" s="38"/>
      <c r="V26" s="38"/>
      <c r="W26" s="38"/>
      <c r="X26" s="38"/>
      <c r="Y26" s="38"/>
      <c r="Z26" s="38"/>
    </row>
    <row r="27" spans="1:26" ht="22.5" customHeight="1" x14ac:dyDescent="0.3">
      <c r="A27" s="38"/>
      <c r="B27" s="440"/>
      <c r="C27" s="322"/>
      <c r="D27" s="326"/>
      <c r="E27" s="326"/>
      <c r="F27" s="326"/>
      <c r="G27" s="61">
        <v>4</v>
      </c>
      <c r="H27" s="61"/>
      <c r="I27" s="326"/>
      <c r="J27" s="326"/>
      <c r="K27" s="386"/>
      <c r="L27" s="317"/>
      <c r="M27" s="277"/>
      <c r="N27" s="277"/>
      <c r="O27" s="277"/>
      <c r="P27" s="277"/>
      <c r="Q27" s="38"/>
      <c r="R27" s="38"/>
      <c r="S27" s="38"/>
      <c r="T27" s="38"/>
      <c r="U27" s="38"/>
      <c r="V27" s="38"/>
      <c r="W27" s="38"/>
      <c r="X27" s="38"/>
      <c r="Y27" s="38"/>
      <c r="Z27" s="38"/>
    </row>
    <row r="28" spans="1:26" ht="22.5" customHeight="1" x14ac:dyDescent="0.3">
      <c r="A28" s="38"/>
      <c r="B28" s="440"/>
      <c r="C28" s="322"/>
      <c r="D28" s="326"/>
      <c r="E28" s="326"/>
      <c r="F28" s="326"/>
      <c r="G28" s="61">
        <v>5</v>
      </c>
      <c r="H28" s="61"/>
      <c r="I28" s="326"/>
      <c r="J28" s="326"/>
      <c r="K28" s="386"/>
      <c r="L28" s="317"/>
      <c r="M28" s="277"/>
      <c r="N28" s="277"/>
      <c r="O28" s="277"/>
      <c r="P28" s="277"/>
      <c r="Q28" s="38"/>
      <c r="R28" s="38"/>
      <c r="S28" s="38"/>
      <c r="T28" s="38"/>
      <c r="U28" s="38"/>
      <c r="V28" s="38"/>
      <c r="W28" s="38"/>
      <c r="X28" s="38"/>
      <c r="Y28" s="38"/>
      <c r="Z28" s="38"/>
    </row>
    <row r="29" spans="1:26" ht="22.5" customHeight="1" x14ac:dyDescent="0.3">
      <c r="A29" s="38"/>
      <c r="B29" s="440"/>
      <c r="C29" s="322"/>
      <c r="D29" s="326"/>
      <c r="E29" s="326"/>
      <c r="F29" s="326"/>
      <c r="G29" s="61">
        <v>6</v>
      </c>
      <c r="H29" s="61"/>
      <c r="I29" s="326"/>
      <c r="J29" s="326"/>
      <c r="K29" s="386"/>
      <c r="L29" s="317"/>
      <c r="M29" s="277"/>
      <c r="N29" s="277"/>
      <c r="O29" s="277"/>
      <c r="P29" s="277"/>
      <c r="Q29" s="38"/>
      <c r="R29" s="38"/>
      <c r="S29" s="38"/>
      <c r="T29" s="38"/>
      <c r="U29" s="38"/>
      <c r="V29" s="38"/>
      <c r="W29" s="38"/>
      <c r="X29" s="38"/>
      <c r="Y29" s="38"/>
      <c r="Z29" s="38"/>
    </row>
    <row r="30" spans="1:26" ht="22.5" customHeight="1" x14ac:dyDescent="0.3">
      <c r="A30" s="38"/>
      <c r="B30" s="440"/>
      <c r="C30" s="322"/>
      <c r="D30" s="326"/>
      <c r="E30" s="326"/>
      <c r="F30" s="326"/>
      <c r="G30" s="61">
        <v>7</v>
      </c>
      <c r="H30" s="61"/>
      <c r="I30" s="326"/>
      <c r="J30" s="326"/>
      <c r="K30" s="386"/>
      <c r="L30" s="317"/>
      <c r="M30" s="277"/>
      <c r="N30" s="277"/>
      <c r="O30" s="277"/>
      <c r="P30" s="277"/>
      <c r="Q30" s="38"/>
      <c r="R30" s="38"/>
      <c r="S30" s="38"/>
      <c r="T30" s="38"/>
      <c r="U30" s="38"/>
      <c r="V30" s="38"/>
      <c r="W30" s="38"/>
      <c r="X30" s="38"/>
      <c r="Y30" s="38"/>
      <c r="Z30" s="38"/>
    </row>
    <row r="31" spans="1:26" ht="22.5" customHeight="1" x14ac:dyDescent="0.3">
      <c r="A31" s="38"/>
      <c r="B31" s="441"/>
      <c r="C31" s="323"/>
      <c r="D31" s="327"/>
      <c r="E31" s="327"/>
      <c r="F31" s="327"/>
      <c r="G31" s="64">
        <v>8</v>
      </c>
      <c r="H31" s="64"/>
      <c r="I31" s="327"/>
      <c r="J31" s="327"/>
      <c r="K31" s="387"/>
      <c r="L31" s="318"/>
      <c r="M31" s="277"/>
      <c r="N31" s="277"/>
      <c r="O31" s="277"/>
      <c r="P31" s="277"/>
      <c r="Q31" s="38"/>
      <c r="R31" s="38"/>
      <c r="S31" s="38"/>
      <c r="T31" s="38"/>
      <c r="U31" s="38"/>
      <c r="V31" s="38"/>
      <c r="W31" s="38"/>
      <c r="X31" s="38"/>
      <c r="Y31" s="38"/>
      <c r="Z31" s="38"/>
    </row>
    <row r="32" spans="1:26" ht="164.25" customHeight="1" x14ac:dyDescent="0.3">
      <c r="A32" s="38"/>
      <c r="B32" s="423" t="str">
        <f>+LEFT(C32,3)</f>
        <v>6.3</v>
      </c>
      <c r="C32" s="321" t="s">
        <v>272</v>
      </c>
      <c r="D32" s="396" t="s">
        <v>273</v>
      </c>
      <c r="E32" s="403" t="s">
        <v>268</v>
      </c>
      <c r="F32" s="330">
        <v>3</v>
      </c>
      <c r="G32" s="66">
        <v>1</v>
      </c>
      <c r="H32" s="114" t="s">
        <v>274</v>
      </c>
      <c r="I32" s="475" t="s">
        <v>275</v>
      </c>
      <c r="J32" s="356">
        <v>3</v>
      </c>
      <c r="K32" s="43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16">
        <f>+IF(K32="",75,IF(K32="Deficiencia de control mayor (diseño y ejecución)",80,IF(K32="Deficiencia de control (diseño o ejecución)",100,IF(K32="Oportunidad de mejora",120,140))))</f>
        <v>140</v>
      </c>
      <c r="M32" s="315">
        <v>1.9754</v>
      </c>
      <c r="N32" s="436">
        <f>+L32+M32</f>
        <v>141.97540000000001</v>
      </c>
      <c r="O32" s="437"/>
      <c r="P32" s="438"/>
      <c r="Q32" s="38"/>
      <c r="R32" s="38"/>
      <c r="S32" s="38"/>
      <c r="T32" s="38"/>
      <c r="U32" s="38"/>
      <c r="V32" s="38"/>
      <c r="W32" s="38"/>
      <c r="X32" s="38"/>
      <c r="Y32" s="38"/>
      <c r="Z32" s="38"/>
    </row>
    <row r="33" spans="1:26" ht="171" x14ac:dyDescent="0.3">
      <c r="A33" s="38"/>
      <c r="B33" s="322"/>
      <c r="C33" s="322"/>
      <c r="D33" s="326"/>
      <c r="E33" s="326"/>
      <c r="F33" s="326"/>
      <c r="G33" s="61">
        <v>2</v>
      </c>
      <c r="H33" s="115" t="s">
        <v>276</v>
      </c>
      <c r="I33" s="326"/>
      <c r="J33" s="326"/>
      <c r="K33" s="386"/>
      <c r="L33" s="317"/>
      <c r="M33" s="277"/>
      <c r="N33" s="277"/>
      <c r="O33" s="277"/>
      <c r="P33" s="277"/>
      <c r="Q33" s="38"/>
      <c r="R33" s="38"/>
      <c r="S33" s="38"/>
      <c r="T33" s="38"/>
      <c r="U33" s="38"/>
      <c r="V33" s="38"/>
      <c r="W33" s="38"/>
      <c r="X33" s="38"/>
      <c r="Y33" s="38"/>
      <c r="Z33" s="38"/>
    </row>
    <row r="34" spans="1:26" ht="22.5" customHeight="1" x14ac:dyDescent="0.3">
      <c r="A34" s="38"/>
      <c r="B34" s="322"/>
      <c r="C34" s="322"/>
      <c r="D34" s="326"/>
      <c r="E34" s="326"/>
      <c r="F34" s="326"/>
      <c r="G34" s="61">
        <v>3</v>
      </c>
      <c r="H34" s="61"/>
      <c r="I34" s="326"/>
      <c r="J34" s="326"/>
      <c r="K34" s="386"/>
      <c r="L34" s="317"/>
      <c r="M34" s="277"/>
      <c r="N34" s="277"/>
      <c r="O34" s="277"/>
      <c r="P34" s="277"/>
      <c r="Q34" s="38"/>
      <c r="R34" s="38"/>
      <c r="S34" s="38"/>
      <c r="T34" s="38"/>
      <c r="U34" s="38"/>
      <c r="V34" s="38"/>
      <c r="W34" s="38"/>
      <c r="X34" s="38"/>
      <c r="Y34" s="38"/>
      <c r="Z34" s="38"/>
    </row>
    <row r="35" spans="1:26" ht="22.5" customHeight="1" x14ac:dyDescent="0.3">
      <c r="A35" s="38"/>
      <c r="B35" s="322"/>
      <c r="C35" s="322"/>
      <c r="D35" s="326"/>
      <c r="E35" s="326"/>
      <c r="F35" s="326"/>
      <c r="G35" s="61">
        <v>4</v>
      </c>
      <c r="H35" s="61"/>
      <c r="I35" s="326"/>
      <c r="J35" s="326"/>
      <c r="K35" s="386"/>
      <c r="L35" s="317"/>
      <c r="M35" s="277"/>
      <c r="N35" s="277"/>
      <c r="O35" s="277"/>
      <c r="P35" s="277"/>
      <c r="Q35" s="38"/>
      <c r="R35" s="38"/>
      <c r="S35" s="38"/>
      <c r="T35" s="38"/>
      <c r="U35" s="38"/>
      <c r="V35" s="38"/>
      <c r="W35" s="38"/>
      <c r="X35" s="38"/>
      <c r="Y35" s="38"/>
      <c r="Z35" s="38"/>
    </row>
    <row r="36" spans="1:26" ht="22.5" customHeight="1" x14ac:dyDescent="0.3">
      <c r="A36" s="38"/>
      <c r="B36" s="322"/>
      <c r="C36" s="322"/>
      <c r="D36" s="326"/>
      <c r="E36" s="326"/>
      <c r="F36" s="326"/>
      <c r="G36" s="61">
        <v>5</v>
      </c>
      <c r="H36" s="61"/>
      <c r="I36" s="326"/>
      <c r="J36" s="326"/>
      <c r="K36" s="386"/>
      <c r="L36" s="317"/>
      <c r="M36" s="277"/>
      <c r="N36" s="277"/>
      <c r="O36" s="277"/>
      <c r="P36" s="277"/>
      <c r="Q36" s="38"/>
      <c r="R36" s="38"/>
      <c r="S36" s="38"/>
      <c r="T36" s="38"/>
      <c r="U36" s="38"/>
      <c r="V36" s="38"/>
      <c r="W36" s="38"/>
      <c r="X36" s="38"/>
      <c r="Y36" s="38"/>
      <c r="Z36" s="38"/>
    </row>
    <row r="37" spans="1:26" ht="22.5" customHeight="1" x14ac:dyDescent="0.3">
      <c r="A37" s="38"/>
      <c r="B37" s="322"/>
      <c r="C37" s="322"/>
      <c r="D37" s="326"/>
      <c r="E37" s="326"/>
      <c r="F37" s="326"/>
      <c r="G37" s="61">
        <v>6</v>
      </c>
      <c r="H37" s="61"/>
      <c r="I37" s="326"/>
      <c r="J37" s="326"/>
      <c r="K37" s="386"/>
      <c r="L37" s="317"/>
      <c r="M37" s="277"/>
      <c r="N37" s="277"/>
      <c r="O37" s="277"/>
      <c r="P37" s="277"/>
      <c r="Q37" s="38"/>
      <c r="R37" s="38"/>
      <c r="S37" s="38"/>
      <c r="T37" s="38"/>
      <c r="U37" s="38"/>
      <c r="V37" s="38"/>
      <c r="W37" s="38"/>
      <c r="X37" s="38"/>
      <c r="Y37" s="38"/>
      <c r="Z37" s="38"/>
    </row>
    <row r="38" spans="1:26" ht="22.5" customHeight="1" x14ac:dyDescent="0.3">
      <c r="A38" s="38"/>
      <c r="B38" s="322"/>
      <c r="C38" s="322"/>
      <c r="D38" s="326"/>
      <c r="E38" s="326"/>
      <c r="F38" s="326"/>
      <c r="G38" s="61">
        <v>7</v>
      </c>
      <c r="H38" s="61"/>
      <c r="I38" s="326"/>
      <c r="J38" s="326"/>
      <c r="K38" s="386"/>
      <c r="L38" s="317"/>
      <c r="M38" s="277"/>
      <c r="N38" s="277"/>
      <c r="O38" s="277"/>
      <c r="P38" s="277"/>
      <c r="Q38" s="38"/>
      <c r="R38" s="38"/>
      <c r="S38" s="38"/>
      <c r="T38" s="38"/>
      <c r="U38" s="38"/>
      <c r="V38" s="38"/>
      <c r="W38" s="38"/>
      <c r="X38" s="38"/>
      <c r="Y38" s="38"/>
      <c r="Z38" s="38"/>
    </row>
    <row r="39" spans="1:26" ht="22.5" customHeight="1" x14ac:dyDescent="0.3">
      <c r="A39" s="38"/>
      <c r="B39" s="323"/>
      <c r="C39" s="323"/>
      <c r="D39" s="327"/>
      <c r="E39" s="327"/>
      <c r="F39" s="327"/>
      <c r="G39" s="64">
        <v>8</v>
      </c>
      <c r="H39" s="64"/>
      <c r="I39" s="327"/>
      <c r="J39" s="327"/>
      <c r="K39" s="387"/>
      <c r="L39" s="318"/>
      <c r="M39" s="277"/>
      <c r="N39" s="277"/>
      <c r="O39" s="277"/>
      <c r="P39" s="277"/>
      <c r="Q39" s="38"/>
      <c r="R39" s="38"/>
      <c r="S39" s="38"/>
      <c r="T39" s="38"/>
      <c r="U39" s="38"/>
      <c r="V39" s="38"/>
      <c r="W39" s="38"/>
      <c r="X39" s="38"/>
      <c r="Y39" s="38"/>
      <c r="Z39" s="38"/>
    </row>
    <row r="40" spans="1:26" ht="22.5" customHeight="1" x14ac:dyDescent="0.3">
      <c r="A40" s="38"/>
      <c r="B40" s="468"/>
      <c r="C40" s="477" t="s">
        <v>277</v>
      </c>
      <c r="D40" s="382" t="s">
        <v>8</v>
      </c>
      <c r="E40" s="382" t="s">
        <v>278</v>
      </c>
      <c r="F40" s="417" t="s">
        <v>279</v>
      </c>
      <c r="G40" s="476" t="s">
        <v>116</v>
      </c>
      <c r="H40" s="391"/>
      <c r="I40" s="451"/>
      <c r="J40" s="342" t="s">
        <v>280</v>
      </c>
      <c r="K40" s="342" t="s">
        <v>153</v>
      </c>
      <c r="L40" s="343"/>
      <c r="M40" s="343"/>
      <c r="N40" s="452"/>
      <c r="O40" s="453"/>
      <c r="P40" s="454"/>
      <c r="Q40" s="38"/>
      <c r="R40" s="38"/>
      <c r="S40" s="38"/>
      <c r="T40" s="38"/>
      <c r="U40" s="38"/>
      <c r="V40" s="38"/>
      <c r="W40" s="38"/>
      <c r="X40" s="38"/>
      <c r="Y40" s="38"/>
      <c r="Z40" s="38"/>
    </row>
    <row r="41" spans="1:26" ht="22.5" customHeight="1" x14ac:dyDescent="0.3">
      <c r="A41" s="38"/>
      <c r="B41" s="313"/>
      <c r="C41" s="313"/>
      <c r="D41" s="313"/>
      <c r="E41" s="313"/>
      <c r="F41" s="313"/>
      <c r="G41" s="408" t="s">
        <v>13</v>
      </c>
      <c r="H41" s="478" t="s">
        <v>15</v>
      </c>
      <c r="I41" s="382" t="s">
        <v>17</v>
      </c>
      <c r="J41" s="313"/>
      <c r="K41" s="313"/>
      <c r="L41" s="277"/>
      <c r="M41" s="277"/>
      <c r="N41" s="277"/>
      <c r="O41" s="277"/>
      <c r="P41" s="277"/>
      <c r="Q41" s="38"/>
      <c r="R41" s="38"/>
      <c r="S41" s="38"/>
      <c r="T41" s="38"/>
      <c r="U41" s="38"/>
      <c r="V41" s="38"/>
      <c r="W41" s="38"/>
      <c r="X41" s="38"/>
      <c r="Y41" s="38"/>
      <c r="Z41" s="38"/>
    </row>
    <row r="42" spans="1:26" ht="91.5" customHeight="1" x14ac:dyDescent="0.3">
      <c r="A42" s="38"/>
      <c r="B42" s="368"/>
      <c r="C42" s="368"/>
      <c r="D42" s="337"/>
      <c r="E42" s="337"/>
      <c r="F42" s="368"/>
      <c r="G42" s="368"/>
      <c r="H42" s="337"/>
      <c r="I42" s="337"/>
      <c r="J42" s="314"/>
      <c r="K42" s="314"/>
      <c r="L42" s="277"/>
      <c r="M42" s="277"/>
      <c r="N42" s="277"/>
      <c r="O42" s="277"/>
      <c r="P42" s="277"/>
      <c r="Q42" s="38"/>
      <c r="R42" s="38"/>
      <c r="S42" s="38"/>
      <c r="T42" s="38"/>
      <c r="U42" s="38"/>
      <c r="V42" s="38"/>
      <c r="W42" s="38"/>
      <c r="X42" s="38"/>
      <c r="Y42" s="38"/>
      <c r="Z42" s="38"/>
    </row>
    <row r="43" spans="1:26" ht="195" customHeight="1" x14ac:dyDescent="0.3">
      <c r="A43" s="38"/>
      <c r="B43" s="439" t="str">
        <f>+LEFT(C43,3)</f>
        <v>7.1</v>
      </c>
      <c r="C43" s="321" t="s">
        <v>281</v>
      </c>
      <c r="D43" s="396" t="s">
        <v>262</v>
      </c>
      <c r="E43" s="403" t="s">
        <v>282</v>
      </c>
      <c r="F43" s="330">
        <v>3</v>
      </c>
      <c r="G43" s="66">
        <v>1</v>
      </c>
      <c r="H43" s="114" t="s">
        <v>250</v>
      </c>
      <c r="I43" s="398" t="s">
        <v>283</v>
      </c>
      <c r="J43" s="356">
        <v>3</v>
      </c>
      <c r="K43" s="435"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16">
        <f>+IF(K43="",75,IF(K43="Deficiencia de control mayor (diseño y ejecución)",80,IF(K43="Deficiencia de control (diseño o ejecución)",100,IF(K43="Oportunidad de mejora",120,140))))</f>
        <v>140</v>
      </c>
      <c r="M43" s="315">
        <v>2.0895999999999999</v>
      </c>
      <c r="N43" s="436">
        <f>+L43+M43</f>
        <v>142.08959999999999</v>
      </c>
      <c r="O43" s="437"/>
      <c r="P43" s="438"/>
      <c r="Q43" s="38"/>
      <c r="R43" s="38"/>
      <c r="S43" s="38"/>
      <c r="T43" s="38"/>
      <c r="U43" s="38"/>
      <c r="V43" s="38"/>
      <c r="W43" s="38"/>
      <c r="X43" s="38"/>
      <c r="Y43" s="38"/>
      <c r="Z43" s="38"/>
    </row>
    <row r="44" spans="1:26" ht="24" customHeight="1" x14ac:dyDescent="0.3">
      <c r="A44" s="38"/>
      <c r="B44" s="440"/>
      <c r="C44" s="322"/>
      <c r="D44" s="326"/>
      <c r="E44" s="326"/>
      <c r="F44" s="326"/>
      <c r="G44" s="61">
        <v>2</v>
      </c>
      <c r="H44" s="69"/>
      <c r="I44" s="326"/>
      <c r="J44" s="326"/>
      <c r="K44" s="386"/>
      <c r="L44" s="317"/>
      <c r="M44" s="277"/>
      <c r="N44" s="277"/>
      <c r="O44" s="277"/>
      <c r="P44" s="277"/>
      <c r="Q44" s="38"/>
      <c r="R44" s="38"/>
      <c r="S44" s="38"/>
      <c r="T44" s="38"/>
      <c r="U44" s="38"/>
      <c r="V44" s="38"/>
      <c r="W44" s="38"/>
      <c r="X44" s="38"/>
      <c r="Y44" s="38"/>
      <c r="Z44" s="38"/>
    </row>
    <row r="45" spans="1:26" ht="22.5" customHeight="1" x14ac:dyDescent="0.3">
      <c r="A45" s="38"/>
      <c r="B45" s="440"/>
      <c r="C45" s="322"/>
      <c r="D45" s="326"/>
      <c r="E45" s="326"/>
      <c r="F45" s="326"/>
      <c r="G45" s="61">
        <v>3</v>
      </c>
      <c r="H45" s="61"/>
      <c r="I45" s="326"/>
      <c r="J45" s="326"/>
      <c r="K45" s="386"/>
      <c r="L45" s="317"/>
      <c r="M45" s="277"/>
      <c r="N45" s="277"/>
      <c r="O45" s="277"/>
      <c r="P45" s="277"/>
      <c r="Q45" s="38"/>
      <c r="R45" s="38"/>
      <c r="S45" s="38"/>
      <c r="T45" s="38"/>
      <c r="U45" s="38"/>
      <c r="V45" s="38"/>
      <c r="W45" s="38"/>
      <c r="X45" s="38"/>
      <c r="Y45" s="38"/>
      <c r="Z45" s="38"/>
    </row>
    <row r="46" spans="1:26" ht="22.5" customHeight="1" x14ac:dyDescent="0.3">
      <c r="A46" s="38"/>
      <c r="B46" s="440"/>
      <c r="C46" s="322"/>
      <c r="D46" s="326"/>
      <c r="E46" s="326"/>
      <c r="F46" s="326"/>
      <c r="G46" s="61">
        <v>4</v>
      </c>
      <c r="H46" s="61"/>
      <c r="I46" s="326"/>
      <c r="J46" s="326"/>
      <c r="K46" s="386"/>
      <c r="L46" s="317"/>
      <c r="M46" s="277"/>
      <c r="N46" s="277"/>
      <c r="O46" s="277"/>
      <c r="P46" s="277"/>
      <c r="Q46" s="38"/>
      <c r="R46" s="38"/>
      <c r="S46" s="38"/>
      <c r="T46" s="38"/>
      <c r="U46" s="38"/>
      <c r="V46" s="38"/>
      <c r="W46" s="38"/>
      <c r="X46" s="38"/>
      <c r="Y46" s="38"/>
      <c r="Z46" s="38"/>
    </row>
    <row r="47" spans="1:26" ht="22.5" customHeight="1" x14ac:dyDescent="0.3">
      <c r="A47" s="38"/>
      <c r="B47" s="440"/>
      <c r="C47" s="322"/>
      <c r="D47" s="326"/>
      <c r="E47" s="326"/>
      <c r="F47" s="326"/>
      <c r="G47" s="61">
        <v>5</v>
      </c>
      <c r="H47" s="61"/>
      <c r="I47" s="326"/>
      <c r="J47" s="326"/>
      <c r="K47" s="386"/>
      <c r="L47" s="317"/>
      <c r="M47" s="277"/>
      <c r="N47" s="277"/>
      <c r="O47" s="277"/>
      <c r="P47" s="277"/>
      <c r="Q47" s="38"/>
      <c r="R47" s="38"/>
      <c r="S47" s="38"/>
      <c r="T47" s="38"/>
      <c r="U47" s="38"/>
      <c r="V47" s="38"/>
      <c r="W47" s="38"/>
      <c r="X47" s="38"/>
      <c r="Y47" s="38"/>
      <c r="Z47" s="38"/>
    </row>
    <row r="48" spans="1:26" ht="22.5" customHeight="1" x14ac:dyDescent="0.3">
      <c r="A48" s="38"/>
      <c r="B48" s="440"/>
      <c r="C48" s="322"/>
      <c r="D48" s="326"/>
      <c r="E48" s="326"/>
      <c r="F48" s="326"/>
      <c r="G48" s="61">
        <v>6</v>
      </c>
      <c r="H48" s="61"/>
      <c r="I48" s="326"/>
      <c r="J48" s="326"/>
      <c r="K48" s="386"/>
      <c r="L48" s="317"/>
      <c r="M48" s="277"/>
      <c r="N48" s="277"/>
      <c r="O48" s="277"/>
      <c r="P48" s="277"/>
      <c r="Q48" s="38"/>
      <c r="R48" s="38"/>
      <c r="S48" s="38"/>
      <c r="T48" s="38"/>
      <c r="U48" s="38"/>
      <c r="V48" s="38"/>
      <c r="W48" s="38"/>
      <c r="X48" s="38"/>
      <c r="Y48" s="38"/>
      <c r="Z48" s="38"/>
    </row>
    <row r="49" spans="1:26" ht="22.5" customHeight="1" x14ac:dyDescent="0.3">
      <c r="A49" s="38"/>
      <c r="B49" s="440"/>
      <c r="C49" s="322"/>
      <c r="D49" s="326"/>
      <c r="E49" s="326"/>
      <c r="F49" s="326"/>
      <c r="G49" s="61">
        <v>7</v>
      </c>
      <c r="H49" s="61"/>
      <c r="I49" s="326"/>
      <c r="J49" s="326"/>
      <c r="K49" s="386"/>
      <c r="L49" s="317"/>
      <c r="M49" s="277"/>
      <c r="N49" s="277"/>
      <c r="O49" s="277"/>
      <c r="P49" s="277"/>
      <c r="Q49" s="38"/>
      <c r="R49" s="38"/>
      <c r="S49" s="38"/>
      <c r="T49" s="38"/>
      <c r="U49" s="38"/>
      <c r="V49" s="38"/>
      <c r="W49" s="38"/>
      <c r="X49" s="38"/>
      <c r="Y49" s="38"/>
      <c r="Z49" s="38"/>
    </row>
    <row r="50" spans="1:26" ht="22.5" customHeight="1" x14ac:dyDescent="0.3">
      <c r="A50" s="38"/>
      <c r="B50" s="441"/>
      <c r="C50" s="323"/>
      <c r="D50" s="327"/>
      <c r="E50" s="327"/>
      <c r="F50" s="327"/>
      <c r="G50" s="64">
        <v>8</v>
      </c>
      <c r="H50" s="64"/>
      <c r="I50" s="327"/>
      <c r="J50" s="327"/>
      <c r="K50" s="387"/>
      <c r="L50" s="318"/>
      <c r="M50" s="277"/>
      <c r="N50" s="277"/>
      <c r="O50" s="277"/>
      <c r="P50" s="277"/>
      <c r="Q50" s="38"/>
      <c r="R50" s="38"/>
      <c r="S50" s="38"/>
      <c r="T50" s="38"/>
      <c r="U50" s="38"/>
      <c r="V50" s="38"/>
      <c r="W50" s="38"/>
      <c r="X50" s="38"/>
      <c r="Y50" s="38"/>
      <c r="Z50" s="38"/>
    </row>
    <row r="51" spans="1:26" ht="123" customHeight="1" x14ac:dyDescent="0.3">
      <c r="A51" s="38"/>
      <c r="B51" s="439" t="str">
        <f>+LEFT(C51,3)</f>
        <v>7.2</v>
      </c>
      <c r="C51" s="321" t="s">
        <v>284</v>
      </c>
      <c r="D51" s="396" t="s">
        <v>285</v>
      </c>
      <c r="E51" s="403" t="s">
        <v>282</v>
      </c>
      <c r="F51" s="330">
        <v>3</v>
      </c>
      <c r="G51" s="66">
        <v>1</v>
      </c>
      <c r="H51" s="46" t="s">
        <v>286</v>
      </c>
      <c r="I51" s="325" t="s">
        <v>287</v>
      </c>
      <c r="J51" s="330">
        <v>3</v>
      </c>
      <c r="K51" s="402"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16">
        <f>+IF(K51="",75,IF(K51="Deficiencia de control mayor (diseño y ejecución)",80,IF(K51="Deficiencia de control (diseño o ejecución)",100,IF(K51="Oportunidad de mejora",120,140))))</f>
        <v>140</v>
      </c>
      <c r="M51" s="315">
        <v>2.1456</v>
      </c>
      <c r="N51" s="436">
        <f>+L51+M51</f>
        <v>142.1456</v>
      </c>
      <c r="O51" s="437"/>
      <c r="P51" s="438"/>
      <c r="Q51" s="38"/>
      <c r="R51" s="38"/>
      <c r="S51" s="38"/>
      <c r="T51" s="38"/>
      <c r="U51" s="38"/>
      <c r="V51" s="38"/>
      <c r="W51" s="38"/>
      <c r="X51" s="38"/>
      <c r="Y51" s="38"/>
      <c r="Z51" s="38"/>
    </row>
    <row r="52" spans="1:26" ht="86.25" customHeight="1" x14ac:dyDescent="0.3">
      <c r="A52" s="38"/>
      <c r="B52" s="440"/>
      <c r="C52" s="322"/>
      <c r="D52" s="326"/>
      <c r="E52" s="326"/>
      <c r="F52" s="326"/>
      <c r="G52" s="61">
        <v>2</v>
      </c>
      <c r="H52" s="116" t="s">
        <v>288</v>
      </c>
      <c r="I52" s="326"/>
      <c r="J52" s="326"/>
      <c r="K52" s="386"/>
      <c r="L52" s="317"/>
      <c r="M52" s="277"/>
      <c r="N52" s="277"/>
      <c r="O52" s="277"/>
      <c r="P52" s="277"/>
      <c r="Q52" s="38"/>
      <c r="R52" s="38"/>
      <c r="S52" s="38"/>
      <c r="T52" s="38"/>
      <c r="U52" s="38"/>
      <c r="V52" s="38"/>
      <c r="W52" s="38"/>
      <c r="X52" s="38"/>
      <c r="Y52" s="38"/>
      <c r="Z52" s="38"/>
    </row>
    <row r="53" spans="1:26" ht="155.25" customHeight="1" x14ac:dyDescent="0.3">
      <c r="A53" s="38"/>
      <c r="B53" s="440"/>
      <c r="C53" s="322"/>
      <c r="D53" s="326"/>
      <c r="E53" s="326"/>
      <c r="F53" s="326"/>
      <c r="G53" s="61">
        <v>3</v>
      </c>
      <c r="H53" s="83"/>
      <c r="I53" s="326"/>
      <c r="J53" s="326"/>
      <c r="K53" s="386"/>
      <c r="L53" s="317"/>
      <c r="M53" s="277"/>
      <c r="N53" s="277"/>
      <c r="O53" s="277"/>
      <c r="P53" s="277"/>
      <c r="Q53" s="38"/>
      <c r="R53" s="38"/>
      <c r="S53" s="38"/>
      <c r="T53" s="38"/>
      <c r="U53" s="38"/>
      <c r="V53" s="38"/>
      <c r="W53" s="38"/>
      <c r="X53" s="38"/>
      <c r="Y53" s="38"/>
      <c r="Z53" s="38"/>
    </row>
    <row r="54" spans="1:26" ht="11.25" customHeight="1" x14ac:dyDescent="0.3">
      <c r="A54" s="38"/>
      <c r="B54" s="440"/>
      <c r="C54" s="322"/>
      <c r="D54" s="326"/>
      <c r="E54" s="326"/>
      <c r="F54" s="326"/>
      <c r="G54" s="61">
        <v>4</v>
      </c>
      <c r="H54" s="61"/>
      <c r="I54" s="326"/>
      <c r="J54" s="326"/>
      <c r="K54" s="386"/>
      <c r="L54" s="317"/>
      <c r="M54" s="277"/>
      <c r="N54" s="277"/>
      <c r="O54" s="277"/>
      <c r="P54" s="277"/>
      <c r="Q54" s="38"/>
      <c r="R54" s="38"/>
      <c r="S54" s="38"/>
      <c r="T54" s="38"/>
      <c r="U54" s="38"/>
      <c r="V54" s="38"/>
      <c r="W54" s="38"/>
      <c r="X54" s="38"/>
      <c r="Y54" s="38"/>
      <c r="Z54" s="38"/>
    </row>
    <row r="55" spans="1:26" ht="24" customHeight="1" x14ac:dyDescent="0.3">
      <c r="A55" s="38"/>
      <c r="B55" s="440"/>
      <c r="C55" s="322"/>
      <c r="D55" s="326"/>
      <c r="E55" s="326"/>
      <c r="F55" s="326"/>
      <c r="G55" s="61">
        <v>5</v>
      </c>
      <c r="H55" s="61"/>
      <c r="I55" s="326"/>
      <c r="J55" s="326"/>
      <c r="K55" s="386"/>
      <c r="L55" s="317"/>
      <c r="M55" s="277"/>
      <c r="N55" s="277"/>
      <c r="O55" s="277"/>
      <c r="P55" s="277"/>
      <c r="Q55" s="38"/>
      <c r="R55" s="38"/>
      <c r="S55" s="38"/>
      <c r="T55" s="38"/>
      <c r="U55" s="38"/>
      <c r="V55" s="38"/>
      <c r="W55" s="38"/>
      <c r="X55" s="38"/>
      <c r="Y55" s="38"/>
      <c r="Z55" s="38"/>
    </row>
    <row r="56" spans="1:26" ht="15" customHeight="1" x14ac:dyDescent="0.3">
      <c r="A56" s="38"/>
      <c r="B56" s="440"/>
      <c r="C56" s="322"/>
      <c r="D56" s="326"/>
      <c r="E56" s="326"/>
      <c r="F56" s="326"/>
      <c r="G56" s="61">
        <v>6</v>
      </c>
      <c r="H56" s="61"/>
      <c r="I56" s="326"/>
      <c r="J56" s="326"/>
      <c r="K56" s="386"/>
      <c r="L56" s="317"/>
      <c r="M56" s="277"/>
      <c r="N56" s="277"/>
      <c r="O56" s="277"/>
      <c r="P56" s="277"/>
      <c r="Q56" s="38"/>
      <c r="R56" s="38"/>
      <c r="S56" s="38"/>
      <c r="T56" s="38"/>
      <c r="U56" s="38"/>
      <c r="V56" s="38"/>
      <c r="W56" s="38"/>
      <c r="X56" s="38"/>
      <c r="Y56" s="38"/>
      <c r="Z56" s="38"/>
    </row>
    <row r="57" spans="1:26" ht="4.5" customHeight="1" x14ac:dyDescent="0.3">
      <c r="A57" s="38"/>
      <c r="B57" s="440"/>
      <c r="C57" s="322"/>
      <c r="D57" s="326"/>
      <c r="E57" s="326"/>
      <c r="F57" s="326"/>
      <c r="G57" s="61">
        <v>7</v>
      </c>
      <c r="H57" s="61"/>
      <c r="I57" s="326"/>
      <c r="J57" s="326"/>
      <c r="K57" s="386"/>
      <c r="L57" s="317"/>
      <c r="M57" s="277"/>
      <c r="N57" s="277"/>
      <c r="O57" s="277"/>
      <c r="P57" s="277"/>
      <c r="Q57" s="38"/>
      <c r="R57" s="38"/>
      <c r="S57" s="38"/>
      <c r="T57" s="38"/>
      <c r="U57" s="38"/>
      <c r="V57" s="38"/>
      <c r="W57" s="38"/>
      <c r="X57" s="38"/>
      <c r="Y57" s="38"/>
      <c r="Z57" s="38"/>
    </row>
    <row r="58" spans="1:26" ht="71.25" customHeight="1" x14ac:dyDescent="0.3">
      <c r="A58" s="38"/>
      <c r="B58" s="441"/>
      <c r="C58" s="323"/>
      <c r="D58" s="327"/>
      <c r="E58" s="327"/>
      <c r="F58" s="327"/>
      <c r="G58" s="64">
        <v>8</v>
      </c>
      <c r="H58" s="64"/>
      <c r="I58" s="327"/>
      <c r="J58" s="327"/>
      <c r="K58" s="387"/>
      <c r="L58" s="318"/>
      <c r="M58" s="277"/>
      <c r="N58" s="277"/>
      <c r="O58" s="277"/>
      <c r="P58" s="277"/>
      <c r="Q58" s="38"/>
      <c r="R58" s="38"/>
      <c r="S58" s="38"/>
      <c r="T58" s="38"/>
      <c r="U58" s="38"/>
      <c r="V58" s="38"/>
      <c r="W58" s="38"/>
      <c r="X58" s="38"/>
      <c r="Y58" s="38"/>
      <c r="Z58" s="38"/>
    </row>
    <row r="59" spans="1:26" ht="89.25" customHeight="1" x14ac:dyDescent="0.3">
      <c r="A59" s="38"/>
      <c r="B59" s="439" t="str">
        <f>+LEFT(C59,3)</f>
        <v>7.3</v>
      </c>
      <c r="C59" s="321" t="s">
        <v>289</v>
      </c>
      <c r="D59" s="396" t="s">
        <v>285</v>
      </c>
      <c r="E59" s="403" t="s">
        <v>282</v>
      </c>
      <c r="F59" s="330">
        <v>3</v>
      </c>
      <c r="G59" s="66">
        <v>1</v>
      </c>
      <c r="H59" s="114" t="s">
        <v>290</v>
      </c>
      <c r="I59" s="396" t="s">
        <v>291</v>
      </c>
      <c r="J59" s="330">
        <v>3</v>
      </c>
      <c r="K59" s="402"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16">
        <f>+IF(K59="",75,IF(K59="Deficiencia de control mayor (diseño y ejecución)",80,IF(K59="Deficiencia de control (diseño o ejecución)",100,IF(K59="Oportunidad de mejora",120,140))))</f>
        <v>140</v>
      </c>
      <c r="M59" s="315">
        <v>2.2364999999999999</v>
      </c>
      <c r="N59" s="436">
        <f>+L59+M59</f>
        <v>142.23650000000001</v>
      </c>
      <c r="O59" s="437"/>
      <c r="P59" s="438"/>
      <c r="Q59" s="38"/>
      <c r="R59" s="38"/>
      <c r="S59" s="38"/>
      <c r="T59" s="38"/>
      <c r="U59" s="38"/>
      <c r="V59" s="38"/>
      <c r="W59" s="38"/>
      <c r="X59" s="38"/>
      <c r="Y59" s="38"/>
      <c r="Z59" s="38"/>
    </row>
    <row r="60" spans="1:26" ht="132.75" customHeight="1" x14ac:dyDescent="0.3">
      <c r="A60" s="38"/>
      <c r="B60" s="440"/>
      <c r="C60" s="322"/>
      <c r="D60" s="326"/>
      <c r="E60" s="326"/>
      <c r="F60" s="326"/>
      <c r="G60" s="61">
        <v>2</v>
      </c>
      <c r="H60" s="115" t="s">
        <v>288</v>
      </c>
      <c r="I60" s="326"/>
      <c r="J60" s="326"/>
      <c r="K60" s="386"/>
      <c r="L60" s="317"/>
      <c r="M60" s="277"/>
      <c r="N60" s="277"/>
      <c r="O60" s="277"/>
      <c r="P60" s="277"/>
      <c r="Q60" s="38"/>
      <c r="R60" s="38"/>
      <c r="S60" s="38"/>
      <c r="T60" s="38"/>
      <c r="U60" s="38"/>
      <c r="V60" s="38"/>
      <c r="W60" s="38"/>
      <c r="X60" s="38"/>
      <c r="Y60" s="38"/>
      <c r="Z60" s="38"/>
    </row>
    <row r="61" spans="1:26" ht="27" customHeight="1" x14ac:dyDescent="0.3">
      <c r="A61" s="38"/>
      <c r="B61" s="440"/>
      <c r="C61" s="322"/>
      <c r="D61" s="326"/>
      <c r="E61" s="326"/>
      <c r="F61" s="326"/>
      <c r="G61" s="61">
        <v>3</v>
      </c>
      <c r="H61" s="69"/>
      <c r="I61" s="326"/>
      <c r="J61" s="326"/>
      <c r="K61" s="386"/>
      <c r="L61" s="317"/>
      <c r="M61" s="277"/>
      <c r="N61" s="277"/>
      <c r="O61" s="277"/>
      <c r="P61" s="277"/>
      <c r="Q61" s="38"/>
      <c r="R61" s="38"/>
      <c r="S61" s="38"/>
      <c r="T61" s="38"/>
      <c r="U61" s="38"/>
      <c r="V61" s="38"/>
      <c r="W61" s="38"/>
      <c r="X61" s="38"/>
      <c r="Y61" s="38"/>
      <c r="Z61" s="38"/>
    </row>
    <row r="62" spans="1:26" ht="27" customHeight="1" x14ac:dyDescent="0.3">
      <c r="A62" s="38"/>
      <c r="B62" s="440"/>
      <c r="C62" s="322"/>
      <c r="D62" s="326"/>
      <c r="E62" s="326"/>
      <c r="F62" s="326"/>
      <c r="G62" s="61">
        <v>4</v>
      </c>
      <c r="H62" s="69"/>
      <c r="I62" s="326"/>
      <c r="J62" s="326"/>
      <c r="K62" s="386"/>
      <c r="L62" s="317"/>
      <c r="M62" s="277"/>
      <c r="N62" s="277"/>
      <c r="O62" s="277"/>
      <c r="P62" s="277"/>
      <c r="Q62" s="38"/>
      <c r="R62" s="38"/>
      <c r="S62" s="38"/>
      <c r="T62" s="38"/>
      <c r="U62" s="38"/>
      <c r="V62" s="38"/>
      <c r="W62" s="38"/>
      <c r="X62" s="38"/>
      <c r="Y62" s="38"/>
      <c r="Z62" s="38"/>
    </row>
    <row r="63" spans="1:26" ht="27" customHeight="1" x14ac:dyDescent="0.3">
      <c r="A63" s="38"/>
      <c r="B63" s="440"/>
      <c r="C63" s="322"/>
      <c r="D63" s="326"/>
      <c r="E63" s="326"/>
      <c r="F63" s="326"/>
      <c r="G63" s="61">
        <v>5</v>
      </c>
      <c r="H63" s="61"/>
      <c r="I63" s="326"/>
      <c r="J63" s="326"/>
      <c r="K63" s="386"/>
      <c r="L63" s="317"/>
      <c r="M63" s="277"/>
      <c r="N63" s="277"/>
      <c r="O63" s="277"/>
      <c r="P63" s="277"/>
      <c r="Q63" s="38"/>
      <c r="R63" s="38"/>
      <c r="S63" s="38"/>
      <c r="T63" s="38"/>
      <c r="U63" s="38"/>
      <c r="V63" s="38"/>
      <c r="W63" s="38"/>
      <c r="X63" s="38"/>
      <c r="Y63" s="38"/>
      <c r="Z63" s="38"/>
    </row>
    <row r="64" spans="1:26" ht="27" customHeight="1" x14ac:dyDescent="0.3">
      <c r="A64" s="38"/>
      <c r="B64" s="440"/>
      <c r="C64" s="322"/>
      <c r="D64" s="326"/>
      <c r="E64" s="326"/>
      <c r="F64" s="326"/>
      <c r="G64" s="61">
        <v>6</v>
      </c>
      <c r="H64" s="61"/>
      <c r="I64" s="326"/>
      <c r="J64" s="326"/>
      <c r="K64" s="386"/>
      <c r="L64" s="317"/>
      <c r="M64" s="277"/>
      <c r="N64" s="277"/>
      <c r="O64" s="277"/>
      <c r="P64" s="277"/>
      <c r="Q64" s="38"/>
      <c r="R64" s="38"/>
      <c r="S64" s="38"/>
      <c r="T64" s="38"/>
      <c r="U64" s="38"/>
      <c r="V64" s="38"/>
      <c r="W64" s="38"/>
      <c r="X64" s="38"/>
      <c r="Y64" s="38"/>
      <c r="Z64" s="38"/>
    </row>
    <row r="65" spans="1:26" ht="27" customHeight="1" x14ac:dyDescent="0.3">
      <c r="A65" s="38"/>
      <c r="B65" s="440"/>
      <c r="C65" s="322"/>
      <c r="D65" s="326"/>
      <c r="E65" s="326"/>
      <c r="F65" s="326"/>
      <c r="G65" s="61">
        <v>7</v>
      </c>
      <c r="H65" s="61"/>
      <c r="I65" s="326"/>
      <c r="J65" s="326"/>
      <c r="K65" s="386"/>
      <c r="L65" s="317"/>
      <c r="M65" s="277"/>
      <c r="N65" s="277"/>
      <c r="O65" s="277"/>
      <c r="P65" s="277"/>
      <c r="Q65" s="38"/>
      <c r="R65" s="38"/>
      <c r="S65" s="38"/>
      <c r="T65" s="38"/>
      <c r="U65" s="38"/>
      <c r="V65" s="38"/>
      <c r="W65" s="38"/>
      <c r="X65" s="38"/>
      <c r="Y65" s="38"/>
      <c r="Z65" s="38"/>
    </row>
    <row r="66" spans="1:26" ht="9" customHeight="1" x14ac:dyDescent="0.3">
      <c r="A66" s="38"/>
      <c r="B66" s="441"/>
      <c r="C66" s="323"/>
      <c r="D66" s="327"/>
      <c r="E66" s="327"/>
      <c r="F66" s="327"/>
      <c r="G66" s="64">
        <v>8</v>
      </c>
      <c r="H66" s="64"/>
      <c r="I66" s="327"/>
      <c r="J66" s="327"/>
      <c r="K66" s="387"/>
      <c r="L66" s="318"/>
      <c r="M66" s="277"/>
      <c r="N66" s="277"/>
      <c r="O66" s="277"/>
      <c r="P66" s="277"/>
      <c r="Q66" s="38"/>
      <c r="R66" s="38"/>
      <c r="S66" s="38"/>
      <c r="T66" s="38"/>
      <c r="U66" s="38"/>
      <c r="V66" s="38"/>
      <c r="W66" s="38"/>
      <c r="X66" s="38"/>
      <c r="Y66" s="38"/>
      <c r="Z66" s="38"/>
    </row>
    <row r="67" spans="1:26" ht="109.5" customHeight="1" x14ac:dyDescent="0.3">
      <c r="A67" s="38"/>
      <c r="B67" s="439" t="str">
        <f>+LEFT(C67,3)</f>
        <v>7.4</v>
      </c>
      <c r="C67" s="321" t="s">
        <v>292</v>
      </c>
      <c r="D67" s="396" t="s">
        <v>293</v>
      </c>
      <c r="E67" s="403" t="s">
        <v>282</v>
      </c>
      <c r="F67" s="330">
        <v>3</v>
      </c>
      <c r="G67" s="66">
        <v>1</v>
      </c>
      <c r="H67" s="114" t="s">
        <v>294</v>
      </c>
      <c r="I67" s="474" t="s">
        <v>295</v>
      </c>
      <c r="J67" s="330">
        <v>3</v>
      </c>
      <c r="K67" s="435"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316">
        <f>+IF(K67="",75,IF(K67="Deficiencia de control mayor (diseño y ejecución)",80,IF(K67="Deficiencia de control (diseño o ejecución)",100,IF(K67="Oportunidad de mejora",120,140))))</f>
        <v>140</v>
      </c>
      <c r="M67" s="315">
        <v>2.3896000000000002</v>
      </c>
      <c r="N67" s="436">
        <f>+L67+M67</f>
        <v>142.3896</v>
      </c>
      <c r="O67" s="437"/>
      <c r="P67" s="438"/>
      <c r="Q67" s="38"/>
      <c r="R67" s="38"/>
      <c r="S67" s="38"/>
      <c r="T67" s="38"/>
      <c r="U67" s="38"/>
      <c r="V67" s="38"/>
      <c r="W67" s="38"/>
      <c r="X67" s="38"/>
      <c r="Y67" s="38"/>
      <c r="Z67" s="38"/>
    </row>
    <row r="68" spans="1:26" ht="160.5" customHeight="1" x14ac:dyDescent="0.3">
      <c r="A68" s="38"/>
      <c r="B68" s="440"/>
      <c r="C68" s="322"/>
      <c r="D68" s="326"/>
      <c r="E68" s="326"/>
      <c r="F68" s="326"/>
      <c r="G68" s="61">
        <v>2</v>
      </c>
      <c r="H68" s="115" t="s">
        <v>288</v>
      </c>
      <c r="I68" s="326"/>
      <c r="J68" s="326"/>
      <c r="K68" s="386"/>
      <c r="L68" s="317"/>
      <c r="M68" s="277"/>
      <c r="N68" s="277"/>
      <c r="O68" s="277"/>
      <c r="P68" s="277"/>
      <c r="Q68" s="38"/>
      <c r="R68" s="38"/>
      <c r="S68" s="38"/>
      <c r="T68" s="38"/>
      <c r="U68" s="38"/>
      <c r="V68" s="38"/>
      <c r="W68" s="38"/>
      <c r="X68" s="38"/>
      <c r="Y68" s="38"/>
      <c r="Z68" s="38"/>
    </row>
    <row r="69" spans="1:26" ht="37.5" customHeight="1" x14ac:dyDescent="0.3">
      <c r="A69" s="38"/>
      <c r="B69" s="440"/>
      <c r="C69" s="322"/>
      <c r="D69" s="326"/>
      <c r="E69" s="326"/>
      <c r="F69" s="326"/>
      <c r="G69" s="61">
        <v>3</v>
      </c>
      <c r="H69" s="69"/>
      <c r="I69" s="326"/>
      <c r="J69" s="326"/>
      <c r="K69" s="386"/>
      <c r="L69" s="317"/>
      <c r="M69" s="277"/>
      <c r="N69" s="277"/>
      <c r="O69" s="277"/>
      <c r="P69" s="277"/>
      <c r="Q69" s="38"/>
      <c r="R69" s="38"/>
      <c r="S69" s="38"/>
      <c r="T69" s="38"/>
      <c r="U69" s="38"/>
      <c r="V69" s="38"/>
      <c r="W69" s="38"/>
      <c r="X69" s="38"/>
      <c r="Y69" s="38"/>
      <c r="Z69" s="38"/>
    </row>
    <row r="70" spans="1:26" ht="27" customHeight="1" x14ac:dyDescent="0.3">
      <c r="A70" s="38"/>
      <c r="B70" s="440"/>
      <c r="C70" s="322"/>
      <c r="D70" s="326"/>
      <c r="E70" s="326"/>
      <c r="F70" s="326"/>
      <c r="G70" s="61">
        <v>4</v>
      </c>
      <c r="H70" s="69"/>
      <c r="I70" s="326"/>
      <c r="J70" s="326"/>
      <c r="K70" s="386"/>
      <c r="L70" s="317"/>
      <c r="M70" s="277"/>
      <c r="N70" s="277"/>
      <c r="O70" s="277"/>
      <c r="P70" s="277"/>
      <c r="Q70" s="38"/>
      <c r="R70" s="38"/>
      <c r="S70" s="38"/>
      <c r="T70" s="38"/>
      <c r="U70" s="38"/>
      <c r="V70" s="38"/>
      <c r="W70" s="38"/>
      <c r="X70" s="38"/>
      <c r="Y70" s="38"/>
      <c r="Z70" s="38"/>
    </row>
    <row r="71" spans="1:26" ht="27" customHeight="1" x14ac:dyDescent="0.3">
      <c r="A71" s="38"/>
      <c r="B71" s="440"/>
      <c r="C71" s="322"/>
      <c r="D71" s="326"/>
      <c r="E71" s="326"/>
      <c r="F71" s="326"/>
      <c r="G71" s="61">
        <v>5</v>
      </c>
      <c r="H71" s="61"/>
      <c r="I71" s="326"/>
      <c r="J71" s="326"/>
      <c r="K71" s="386"/>
      <c r="L71" s="317"/>
      <c r="M71" s="277"/>
      <c r="N71" s="277"/>
      <c r="O71" s="277"/>
      <c r="P71" s="277"/>
      <c r="Q71" s="38"/>
      <c r="R71" s="38"/>
      <c r="S71" s="38"/>
      <c r="T71" s="38"/>
      <c r="U71" s="38"/>
      <c r="V71" s="38"/>
      <c r="W71" s="38"/>
      <c r="X71" s="38"/>
      <c r="Y71" s="38"/>
      <c r="Z71" s="38"/>
    </row>
    <row r="72" spans="1:26" ht="27" customHeight="1" x14ac:dyDescent="0.3">
      <c r="A72" s="38"/>
      <c r="B72" s="440"/>
      <c r="C72" s="322"/>
      <c r="D72" s="326"/>
      <c r="E72" s="326"/>
      <c r="F72" s="326"/>
      <c r="G72" s="61">
        <v>6</v>
      </c>
      <c r="H72" s="61"/>
      <c r="I72" s="326"/>
      <c r="J72" s="326"/>
      <c r="K72" s="386"/>
      <c r="L72" s="317"/>
      <c r="M72" s="277"/>
      <c r="N72" s="277"/>
      <c r="O72" s="277"/>
      <c r="P72" s="277"/>
      <c r="Q72" s="38"/>
      <c r="R72" s="38"/>
      <c r="S72" s="38"/>
      <c r="T72" s="38"/>
      <c r="U72" s="38"/>
      <c r="V72" s="38"/>
      <c r="W72" s="38"/>
      <c r="X72" s="38"/>
      <c r="Y72" s="38"/>
      <c r="Z72" s="38"/>
    </row>
    <row r="73" spans="1:26" ht="27" customHeight="1" x14ac:dyDescent="0.3">
      <c r="A73" s="38"/>
      <c r="B73" s="440"/>
      <c r="C73" s="322"/>
      <c r="D73" s="326"/>
      <c r="E73" s="326"/>
      <c r="F73" s="326"/>
      <c r="G73" s="61">
        <v>7</v>
      </c>
      <c r="H73" s="61"/>
      <c r="I73" s="326"/>
      <c r="J73" s="326"/>
      <c r="K73" s="386"/>
      <c r="L73" s="317"/>
      <c r="M73" s="277"/>
      <c r="N73" s="277"/>
      <c r="O73" s="277"/>
      <c r="P73" s="277"/>
      <c r="Q73" s="38"/>
      <c r="R73" s="38"/>
      <c r="S73" s="38"/>
      <c r="T73" s="38"/>
      <c r="U73" s="38"/>
      <c r="V73" s="38"/>
      <c r="W73" s="38"/>
      <c r="X73" s="38"/>
      <c r="Y73" s="38"/>
      <c r="Z73" s="38"/>
    </row>
    <row r="74" spans="1:26" ht="18" customHeight="1" x14ac:dyDescent="0.3">
      <c r="A74" s="38"/>
      <c r="B74" s="441"/>
      <c r="C74" s="323"/>
      <c r="D74" s="327"/>
      <c r="E74" s="327"/>
      <c r="F74" s="327"/>
      <c r="G74" s="64">
        <v>8</v>
      </c>
      <c r="H74" s="64"/>
      <c r="I74" s="327"/>
      <c r="J74" s="327"/>
      <c r="K74" s="387"/>
      <c r="L74" s="318"/>
      <c r="M74" s="277"/>
      <c r="N74" s="277"/>
      <c r="O74" s="277"/>
      <c r="P74" s="277"/>
      <c r="Q74" s="38"/>
      <c r="R74" s="38"/>
      <c r="S74" s="38"/>
      <c r="T74" s="38"/>
      <c r="U74" s="38"/>
      <c r="V74" s="38"/>
      <c r="W74" s="38"/>
      <c r="X74" s="38"/>
      <c r="Y74" s="38"/>
      <c r="Z74" s="38"/>
    </row>
    <row r="75" spans="1:26" ht="123" customHeight="1" x14ac:dyDescent="0.3">
      <c r="A75" s="38"/>
      <c r="B75" s="439" t="str">
        <f>+LEFT(C75,3)</f>
        <v>7.5</v>
      </c>
      <c r="C75" s="321" t="s">
        <v>296</v>
      </c>
      <c r="D75" s="396" t="s">
        <v>297</v>
      </c>
      <c r="E75" s="403" t="s">
        <v>282</v>
      </c>
      <c r="F75" s="330">
        <v>3</v>
      </c>
      <c r="G75" s="66">
        <v>1</v>
      </c>
      <c r="H75" s="114" t="s">
        <v>298</v>
      </c>
      <c r="I75" s="340" t="s">
        <v>299</v>
      </c>
      <c r="J75" s="330">
        <v>3</v>
      </c>
      <c r="K75" s="402"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16">
        <f>+IF(K75="",75,IF(K75="Deficiencia de control mayor (diseño y ejecución)",80,IF(K75="Deficiencia de control (diseño o ejecución)",100,IF(K75="Oportunidad de mejora",120,140))))</f>
        <v>140</v>
      </c>
      <c r="M75" s="315">
        <v>2.4563000000000001</v>
      </c>
      <c r="N75" s="436">
        <f>+L75+M75</f>
        <v>142.4563</v>
      </c>
      <c r="O75" s="437"/>
      <c r="P75" s="438"/>
      <c r="Q75" s="38"/>
      <c r="R75" s="38"/>
      <c r="S75" s="38"/>
      <c r="T75" s="38"/>
      <c r="U75" s="38"/>
      <c r="V75" s="38"/>
      <c r="W75" s="38"/>
      <c r="X75" s="38"/>
      <c r="Y75" s="38"/>
      <c r="Z75" s="38"/>
    </row>
    <row r="76" spans="1:26" ht="123" customHeight="1" x14ac:dyDescent="0.3">
      <c r="A76" s="38"/>
      <c r="B76" s="440"/>
      <c r="C76" s="322"/>
      <c r="D76" s="326"/>
      <c r="E76" s="326"/>
      <c r="F76" s="326"/>
      <c r="G76" s="61">
        <v>2</v>
      </c>
      <c r="H76" s="117" t="s">
        <v>288</v>
      </c>
      <c r="I76" s="326"/>
      <c r="J76" s="326"/>
      <c r="K76" s="386"/>
      <c r="L76" s="317"/>
      <c r="M76" s="277"/>
      <c r="N76" s="277"/>
      <c r="O76" s="277"/>
      <c r="P76" s="277"/>
      <c r="Q76" s="38"/>
      <c r="R76" s="38"/>
      <c r="S76" s="38"/>
      <c r="T76" s="38"/>
      <c r="U76" s="38"/>
      <c r="V76" s="38"/>
      <c r="W76" s="38"/>
      <c r="X76" s="38"/>
      <c r="Y76" s="38"/>
      <c r="Z76" s="38"/>
    </row>
    <row r="77" spans="1:26" ht="27.75" customHeight="1" x14ac:dyDescent="0.3">
      <c r="A77" s="38"/>
      <c r="B77" s="440"/>
      <c r="C77" s="322"/>
      <c r="D77" s="326"/>
      <c r="E77" s="326"/>
      <c r="F77" s="326"/>
      <c r="G77" s="61">
        <v>3</v>
      </c>
      <c r="H77" s="69"/>
      <c r="I77" s="326"/>
      <c r="J77" s="326"/>
      <c r="K77" s="386"/>
      <c r="L77" s="317"/>
      <c r="M77" s="277"/>
      <c r="N77" s="277"/>
      <c r="O77" s="277"/>
      <c r="P77" s="277"/>
      <c r="Q77" s="38"/>
      <c r="R77" s="38"/>
      <c r="S77" s="38"/>
      <c r="T77" s="38"/>
      <c r="U77" s="38"/>
      <c r="V77" s="38"/>
      <c r="W77" s="38"/>
      <c r="X77" s="38"/>
      <c r="Y77" s="38"/>
      <c r="Z77" s="38"/>
    </row>
    <row r="78" spans="1:26" ht="27.75" customHeight="1" x14ac:dyDescent="0.3">
      <c r="A78" s="38"/>
      <c r="B78" s="440"/>
      <c r="C78" s="322"/>
      <c r="D78" s="326"/>
      <c r="E78" s="326"/>
      <c r="F78" s="326"/>
      <c r="G78" s="61">
        <v>4</v>
      </c>
      <c r="H78" s="69"/>
      <c r="I78" s="326"/>
      <c r="J78" s="326"/>
      <c r="K78" s="386"/>
      <c r="L78" s="317"/>
      <c r="M78" s="277"/>
      <c r="N78" s="277"/>
      <c r="O78" s="277"/>
      <c r="P78" s="277"/>
      <c r="Q78" s="38"/>
      <c r="R78" s="38"/>
      <c r="S78" s="38"/>
      <c r="T78" s="38"/>
      <c r="U78" s="38"/>
      <c r="V78" s="38"/>
      <c r="W78" s="38"/>
      <c r="X78" s="38"/>
      <c r="Y78" s="38"/>
      <c r="Z78" s="38"/>
    </row>
    <row r="79" spans="1:26" ht="17.25" customHeight="1" x14ac:dyDescent="0.3">
      <c r="A79" s="38"/>
      <c r="B79" s="440"/>
      <c r="C79" s="322"/>
      <c r="D79" s="326"/>
      <c r="E79" s="326"/>
      <c r="F79" s="326"/>
      <c r="G79" s="61">
        <v>5</v>
      </c>
      <c r="H79" s="61"/>
      <c r="I79" s="326"/>
      <c r="J79" s="326"/>
      <c r="K79" s="386"/>
      <c r="L79" s="317"/>
      <c r="M79" s="277"/>
      <c r="N79" s="277"/>
      <c r="O79" s="277"/>
      <c r="P79" s="277"/>
      <c r="Q79" s="38"/>
      <c r="R79" s="38"/>
      <c r="S79" s="38"/>
      <c r="T79" s="38"/>
      <c r="U79" s="38"/>
      <c r="V79" s="38"/>
      <c r="W79" s="38"/>
      <c r="X79" s="38"/>
      <c r="Y79" s="38"/>
      <c r="Z79" s="38"/>
    </row>
    <row r="80" spans="1:26" ht="27.75" customHeight="1" x14ac:dyDescent="0.3">
      <c r="A80" s="38"/>
      <c r="B80" s="440"/>
      <c r="C80" s="322"/>
      <c r="D80" s="326"/>
      <c r="E80" s="326"/>
      <c r="F80" s="326"/>
      <c r="G80" s="61">
        <v>6</v>
      </c>
      <c r="H80" s="61"/>
      <c r="I80" s="326"/>
      <c r="J80" s="326"/>
      <c r="K80" s="386"/>
      <c r="L80" s="317"/>
      <c r="M80" s="277"/>
      <c r="N80" s="277"/>
      <c r="O80" s="277"/>
      <c r="P80" s="277"/>
      <c r="Q80" s="38"/>
      <c r="R80" s="38"/>
      <c r="S80" s="38"/>
      <c r="T80" s="38"/>
      <c r="U80" s="38"/>
      <c r="V80" s="38"/>
      <c r="W80" s="38"/>
      <c r="X80" s="38"/>
      <c r="Y80" s="38"/>
      <c r="Z80" s="38"/>
    </row>
    <row r="81" spans="1:26" ht="27.75" customHeight="1" x14ac:dyDescent="0.3">
      <c r="A81" s="38"/>
      <c r="B81" s="440"/>
      <c r="C81" s="322"/>
      <c r="D81" s="326"/>
      <c r="E81" s="326"/>
      <c r="F81" s="326"/>
      <c r="G81" s="61">
        <v>7</v>
      </c>
      <c r="H81" s="61"/>
      <c r="I81" s="326"/>
      <c r="J81" s="326"/>
      <c r="K81" s="386"/>
      <c r="L81" s="317"/>
      <c r="M81" s="277"/>
      <c r="N81" s="277"/>
      <c r="O81" s="277"/>
      <c r="P81" s="277"/>
      <c r="Q81" s="38"/>
      <c r="R81" s="38"/>
      <c r="S81" s="38"/>
      <c r="T81" s="38"/>
      <c r="U81" s="38"/>
      <c r="V81" s="38"/>
      <c r="W81" s="38"/>
      <c r="X81" s="38"/>
      <c r="Y81" s="38"/>
      <c r="Z81" s="38"/>
    </row>
    <row r="82" spans="1:26" ht="27.75" customHeight="1" x14ac:dyDescent="0.3">
      <c r="A82" s="38"/>
      <c r="B82" s="441"/>
      <c r="C82" s="323"/>
      <c r="D82" s="327"/>
      <c r="E82" s="327"/>
      <c r="F82" s="327"/>
      <c r="G82" s="64">
        <v>8</v>
      </c>
      <c r="H82" s="64"/>
      <c r="I82" s="327"/>
      <c r="J82" s="327"/>
      <c r="K82" s="387"/>
      <c r="L82" s="318"/>
      <c r="M82" s="277"/>
      <c r="N82" s="277"/>
      <c r="O82" s="277"/>
      <c r="P82" s="277"/>
      <c r="Q82" s="38"/>
      <c r="R82" s="38"/>
      <c r="S82" s="38"/>
      <c r="T82" s="38"/>
      <c r="U82" s="38"/>
      <c r="V82" s="38"/>
      <c r="W82" s="38"/>
      <c r="X82" s="38"/>
      <c r="Y82" s="38"/>
      <c r="Z82" s="38"/>
    </row>
    <row r="83" spans="1:26" ht="22.5" customHeight="1" x14ac:dyDescent="0.3">
      <c r="A83" s="38"/>
      <c r="B83" s="479"/>
      <c r="C83" s="480" t="s">
        <v>300</v>
      </c>
      <c r="D83" s="481" t="s">
        <v>8</v>
      </c>
      <c r="E83" s="481" t="s">
        <v>301</v>
      </c>
      <c r="F83" s="482" t="s">
        <v>302</v>
      </c>
      <c r="G83" s="483" t="s">
        <v>116</v>
      </c>
      <c r="H83" s="391"/>
      <c r="I83" s="451"/>
      <c r="J83" s="342" t="s">
        <v>303</v>
      </c>
      <c r="K83" s="342" t="s">
        <v>153</v>
      </c>
      <c r="L83" s="343"/>
      <c r="M83" s="343"/>
      <c r="N83" s="452"/>
      <c r="O83" s="453"/>
      <c r="P83" s="454"/>
      <c r="Q83" s="38"/>
      <c r="R83" s="38"/>
      <c r="S83" s="38"/>
      <c r="T83" s="38"/>
      <c r="U83" s="38"/>
      <c r="V83" s="38"/>
      <c r="W83" s="38"/>
      <c r="X83" s="38"/>
      <c r="Y83" s="38"/>
      <c r="Z83" s="38"/>
    </row>
    <row r="84" spans="1:26" ht="22.5" customHeight="1" x14ac:dyDescent="0.3">
      <c r="A84" s="38"/>
      <c r="B84" s="313"/>
      <c r="C84" s="313"/>
      <c r="D84" s="313"/>
      <c r="E84" s="313"/>
      <c r="F84" s="313"/>
      <c r="G84" s="484" t="s">
        <v>13</v>
      </c>
      <c r="H84" s="481" t="s">
        <v>15</v>
      </c>
      <c r="I84" s="481" t="s">
        <v>17</v>
      </c>
      <c r="J84" s="313"/>
      <c r="K84" s="313"/>
      <c r="L84" s="277"/>
      <c r="M84" s="277"/>
      <c r="N84" s="277"/>
      <c r="O84" s="277"/>
      <c r="P84" s="277"/>
      <c r="Q84" s="38"/>
      <c r="R84" s="38"/>
      <c r="S84" s="38"/>
      <c r="T84" s="38"/>
      <c r="U84" s="38"/>
      <c r="V84" s="38"/>
      <c r="W84" s="38"/>
      <c r="X84" s="38"/>
      <c r="Y84" s="38"/>
      <c r="Z84" s="38"/>
    </row>
    <row r="85" spans="1:26" ht="72" customHeight="1" x14ac:dyDescent="0.3">
      <c r="A85" s="38"/>
      <c r="B85" s="368"/>
      <c r="C85" s="368"/>
      <c r="D85" s="337"/>
      <c r="E85" s="337"/>
      <c r="F85" s="368"/>
      <c r="G85" s="368"/>
      <c r="H85" s="337"/>
      <c r="I85" s="337"/>
      <c r="J85" s="314"/>
      <c r="K85" s="314"/>
      <c r="L85" s="277"/>
      <c r="M85" s="277"/>
      <c r="N85" s="277"/>
      <c r="O85" s="277"/>
      <c r="P85" s="277"/>
      <c r="Q85" s="38"/>
      <c r="R85" s="38"/>
      <c r="S85" s="38"/>
      <c r="T85" s="38"/>
      <c r="U85" s="38"/>
      <c r="V85" s="38"/>
      <c r="W85" s="38"/>
      <c r="X85" s="38"/>
      <c r="Y85" s="38"/>
      <c r="Z85" s="38"/>
    </row>
    <row r="86" spans="1:26" ht="119.25" customHeight="1" x14ac:dyDescent="0.3">
      <c r="A86" s="38"/>
      <c r="B86" s="439" t="str">
        <f>+LEFT(C86,3)</f>
        <v>8.1</v>
      </c>
      <c r="C86" s="321" t="s">
        <v>304</v>
      </c>
      <c r="D86" s="396" t="s">
        <v>262</v>
      </c>
      <c r="E86" s="403" t="s">
        <v>282</v>
      </c>
      <c r="F86" s="330">
        <v>3</v>
      </c>
      <c r="G86" s="66">
        <v>1</v>
      </c>
      <c r="H86" s="114" t="s">
        <v>288</v>
      </c>
      <c r="I86" s="340" t="s">
        <v>305</v>
      </c>
      <c r="J86" s="446">
        <v>3</v>
      </c>
      <c r="K86" s="435"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16">
        <f>+IF(K86="",75,IF(K86="Deficiencia de control mayor (diseño y ejecución)",80,IF(K86="Deficiencia de control (diseño o ejecución)",100,IF(K86="Oportunidad de mejora",120,140))))</f>
        <v>140</v>
      </c>
      <c r="M86" s="315">
        <v>2.5457999999999998</v>
      </c>
      <c r="N86" s="436">
        <f>+L86+M86</f>
        <v>142.54579999999999</v>
      </c>
      <c r="O86" s="437"/>
      <c r="P86" s="438"/>
      <c r="Q86" s="38"/>
      <c r="R86" s="38"/>
      <c r="S86" s="38"/>
      <c r="T86" s="38"/>
      <c r="U86" s="38"/>
      <c r="V86" s="38"/>
      <c r="W86" s="38"/>
      <c r="X86" s="38"/>
      <c r="Y86" s="38"/>
      <c r="Z86" s="38"/>
    </row>
    <row r="87" spans="1:26" ht="114.75" customHeight="1" x14ac:dyDescent="0.3">
      <c r="A87" s="38"/>
      <c r="B87" s="440"/>
      <c r="C87" s="322"/>
      <c r="D87" s="326"/>
      <c r="E87" s="326"/>
      <c r="F87" s="326"/>
      <c r="G87" s="61">
        <v>2</v>
      </c>
      <c r="H87" s="118" t="s">
        <v>306</v>
      </c>
      <c r="I87" s="326"/>
      <c r="J87" s="326"/>
      <c r="K87" s="386"/>
      <c r="L87" s="317"/>
      <c r="M87" s="277"/>
      <c r="N87" s="277"/>
      <c r="O87" s="277"/>
      <c r="P87" s="277"/>
      <c r="Q87" s="38"/>
      <c r="R87" s="38"/>
      <c r="S87" s="38"/>
      <c r="T87" s="38"/>
      <c r="U87" s="38"/>
      <c r="V87" s="38"/>
      <c r="W87" s="38"/>
      <c r="X87" s="38"/>
      <c r="Y87" s="38"/>
      <c r="Z87" s="38"/>
    </row>
    <row r="88" spans="1:26" ht="28.5" customHeight="1" x14ac:dyDescent="0.3">
      <c r="A88" s="38"/>
      <c r="B88" s="440"/>
      <c r="C88" s="322"/>
      <c r="D88" s="326"/>
      <c r="E88" s="326"/>
      <c r="F88" s="326"/>
      <c r="G88" s="61">
        <v>3</v>
      </c>
      <c r="H88" s="61"/>
      <c r="I88" s="326"/>
      <c r="J88" s="326"/>
      <c r="K88" s="386"/>
      <c r="L88" s="317"/>
      <c r="M88" s="277"/>
      <c r="N88" s="277"/>
      <c r="O88" s="277"/>
      <c r="P88" s="277"/>
      <c r="Q88" s="38"/>
      <c r="R88" s="38"/>
      <c r="S88" s="38"/>
      <c r="T88" s="38"/>
      <c r="U88" s="38"/>
      <c r="V88" s="38"/>
      <c r="W88" s="38"/>
      <c r="X88" s="38"/>
      <c r="Y88" s="38"/>
      <c r="Z88" s="38"/>
    </row>
    <row r="89" spans="1:26" ht="28.5" customHeight="1" x14ac:dyDescent="0.3">
      <c r="A89" s="38"/>
      <c r="B89" s="440"/>
      <c r="C89" s="322"/>
      <c r="D89" s="326"/>
      <c r="E89" s="326"/>
      <c r="F89" s="326"/>
      <c r="G89" s="61">
        <v>4</v>
      </c>
      <c r="H89" s="61"/>
      <c r="I89" s="326"/>
      <c r="J89" s="326"/>
      <c r="K89" s="386"/>
      <c r="L89" s="317"/>
      <c r="M89" s="277"/>
      <c r="N89" s="277"/>
      <c r="O89" s="277"/>
      <c r="P89" s="277"/>
      <c r="Q89" s="38"/>
      <c r="R89" s="38"/>
      <c r="S89" s="38"/>
      <c r="T89" s="38"/>
      <c r="U89" s="38"/>
      <c r="V89" s="38"/>
      <c r="W89" s="38"/>
      <c r="X89" s="38"/>
      <c r="Y89" s="38"/>
      <c r="Z89" s="38"/>
    </row>
    <row r="90" spans="1:26" ht="28.5" customHeight="1" x14ac:dyDescent="0.3">
      <c r="A90" s="38"/>
      <c r="B90" s="440"/>
      <c r="C90" s="322"/>
      <c r="D90" s="326"/>
      <c r="E90" s="326"/>
      <c r="F90" s="326"/>
      <c r="G90" s="61">
        <v>5</v>
      </c>
      <c r="H90" s="61"/>
      <c r="I90" s="326"/>
      <c r="J90" s="326"/>
      <c r="K90" s="386"/>
      <c r="L90" s="317"/>
      <c r="M90" s="277"/>
      <c r="N90" s="277"/>
      <c r="O90" s="277"/>
      <c r="P90" s="277"/>
      <c r="Q90" s="38"/>
      <c r="R90" s="38"/>
      <c r="S90" s="38"/>
      <c r="T90" s="38"/>
      <c r="U90" s="38"/>
      <c r="V90" s="38"/>
      <c r="W90" s="38"/>
      <c r="X90" s="38"/>
      <c r="Y90" s="38"/>
      <c r="Z90" s="38"/>
    </row>
    <row r="91" spans="1:26" ht="28.5" customHeight="1" x14ac:dyDescent="0.3">
      <c r="A91" s="38"/>
      <c r="B91" s="440"/>
      <c r="C91" s="322"/>
      <c r="D91" s="326"/>
      <c r="E91" s="326"/>
      <c r="F91" s="326"/>
      <c r="G91" s="61">
        <v>6</v>
      </c>
      <c r="H91" s="61"/>
      <c r="I91" s="326"/>
      <c r="J91" s="326"/>
      <c r="K91" s="386"/>
      <c r="L91" s="317"/>
      <c r="M91" s="277"/>
      <c r="N91" s="277"/>
      <c r="O91" s="277"/>
      <c r="P91" s="277"/>
      <c r="Q91" s="38"/>
      <c r="R91" s="38"/>
      <c r="S91" s="38"/>
      <c r="T91" s="38"/>
      <c r="U91" s="38"/>
      <c r="V91" s="38"/>
      <c r="W91" s="38"/>
      <c r="X91" s="38"/>
      <c r="Y91" s="38"/>
      <c r="Z91" s="38"/>
    </row>
    <row r="92" spans="1:26" ht="28.5" customHeight="1" x14ac:dyDescent="0.3">
      <c r="A92" s="38"/>
      <c r="B92" s="440"/>
      <c r="C92" s="322"/>
      <c r="D92" s="326"/>
      <c r="E92" s="326"/>
      <c r="F92" s="326"/>
      <c r="G92" s="61">
        <v>7</v>
      </c>
      <c r="H92" s="61"/>
      <c r="I92" s="326"/>
      <c r="J92" s="326"/>
      <c r="K92" s="386"/>
      <c r="L92" s="317"/>
      <c r="M92" s="277"/>
      <c r="N92" s="277"/>
      <c r="O92" s="277"/>
      <c r="P92" s="277"/>
      <c r="Q92" s="38"/>
      <c r="R92" s="38"/>
      <c r="S92" s="38"/>
      <c r="T92" s="38"/>
      <c r="U92" s="38"/>
      <c r="V92" s="38"/>
      <c r="W92" s="38"/>
      <c r="X92" s="38"/>
      <c r="Y92" s="38"/>
      <c r="Z92" s="38"/>
    </row>
    <row r="93" spans="1:26" ht="28.5" customHeight="1" x14ac:dyDescent="0.3">
      <c r="A93" s="38"/>
      <c r="B93" s="441"/>
      <c r="C93" s="323"/>
      <c r="D93" s="327"/>
      <c r="E93" s="327"/>
      <c r="F93" s="327"/>
      <c r="G93" s="64">
        <v>8</v>
      </c>
      <c r="H93" s="64"/>
      <c r="I93" s="327"/>
      <c r="J93" s="327"/>
      <c r="K93" s="387"/>
      <c r="L93" s="318"/>
      <c r="M93" s="277"/>
      <c r="N93" s="277"/>
      <c r="O93" s="277"/>
      <c r="P93" s="277"/>
      <c r="Q93" s="38"/>
      <c r="R93" s="38"/>
      <c r="S93" s="38"/>
      <c r="T93" s="38"/>
      <c r="U93" s="38"/>
      <c r="V93" s="38"/>
      <c r="W93" s="38"/>
      <c r="X93" s="38"/>
      <c r="Y93" s="38"/>
      <c r="Z93" s="38"/>
    </row>
    <row r="94" spans="1:26" ht="102.75" customHeight="1" x14ac:dyDescent="0.3">
      <c r="A94" s="38"/>
      <c r="B94" s="439" t="str">
        <f>+LEFT(C94,3)</f>
        <v>8.2</v>
      </c>
      <c r="C94" s="321" t="s">
        <v>307</v>
      </c>
      <c r="D94" s="396" t="s">
        <v>308</v>
      </c>
      <c r="E94" s="403" t="s">
        <v>282</v>
      </c>
      <c r="F94" s="330">
        <v>3</v>
      </c>
      <c r="G94" s="66">
        <v>1</v>
      </c>
      <c r="H94" s="114" t="s">
        <v>288</v>
      </c>
      <c r="I94" s="485" t="s">
        <v>309</v>
      </c>
      <c r="J94" s="446">
        <v>3</v>
      </c>
      <c r="K94" s="435"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16">
        <f>+IF(K94="",75,IF(K94="Deficiencia de control mayor (diseño y ejecución)",80,IF(K94="Deficiencia de control (diseño o ejecución)",100,IF(K94="Oportunidad de mejora",120,140))))</f>
        <v>140</v>
      </c>
      <c r="M94" s="315">
        <v>2.6320999999999999</v>
      </c>
      <c r="N94" s="436">
        <f>+L94+M94</f>
        <v>142.63210000000001</v>
      </c>
      <c r="O94" s="437"/>
      <c r="P94" s="438"/>
      <c r="Q94" s="38"/>
      <c r="R94" s="38"/>
      <c r="S94" s="38"/>
      <c r="T94" s="38"/>
      <c r="U94" s="38"/>
      <c r="V94" s="38"/>
      <c r="W94" s="38"/>
      <c r="X94" s="38"/>
      <c r="Y94" s="38"/>
      <c r="Z94" s="38"/>
    </row>
    <row r="95" spans="1:26" ht="19.5" customHeight="1" x14ac:dyDescent="0.3">
      <c r="A95" s="38"/>
      <c r="B95" s="440"/>
      <c r="C95" s="322"/>
      <c r="D95" s="326"/>
      <c r="E95" s="326"/>
      <c r="F95" s="326"/>
      <c r="G95" s="61">
        <v>2</v>
      </c>
      <c r="H95" s="62"/>
      <c r="I95" s="326"/>
      <c r="J95" s="326"/>
      <c r="K95" s="386"/>
      <c r="L95" s="317"/>
      <c r="M95" s="277"/>
      <c r="N95" s="277"/>
      <c r="O95" s="277"/>
      <c r="P95" s="277"/>
      <c r="Q95" s="38"/>
      <c r="R95" s="38"/>
      <c r="S95" s="38"/>
      <c r="T95" s="38"/>
      <c r="U95" s="38"/>
      <c r="V95" s="38"/>
      <c r="W95" s="38"/>
      <c r="X95" s="38"/>
      <c r="Y95" s="38"/>
      <c r="Z95" s="38"/>
    </row>
    <row r="96" spans="1:26" ht="18.75" customHeight="1" x14ac:dyDescent="0.3">
      <c r="A96" s="38"/>
      <c r="B96" s="440"/>
      <c r="C96" s="322"/>
      <c r="D96" s="326"/>
      <c r="E96" s="326"/>
      <c r="F96" s="326"/>
      <c r="G96" s="61">
        <v>3</v>
      </c>
      <c r="H96" s="61"/>
      <c r="I96" s="326"/>
      <c r="J96" s="326"/>
      <c r="K96" s="386"/>
      <c r="L96" s="317"/>
      <c r="M96" s="277"/>
      <c r="N96" s="277"/>
      <c r="O96" s="277"/>
      <c r="P96" s="277"/>
      <c r="Q96" s="38"/>
      <c r="R96" s="38"/>
      <c r="S96" s="38"/>
      <c r="T96" s="38"/>
      <c r="U96" s="38"/>
      <c r="V96" s="38"/>
      <c r="W96" s="38"/>
      <c r="X96" s="38"/>
      <c r="Y96" s="38"/>
      <c r="Z96" s="38"/>
    </row>
    <row r="97" spans="1:26" ht="28.5" customHeight="1" x14ac:dyDescent="0.3">
      <c r="A97" s="38"/>
      <c r="B97" s="440"/>
      <c r="C97" s="322"/>
      <c r="D97" s="326"/>
      <c r="E97" s="326"/>
      <c r="F97" s="326"/>
      <c r="G97" s="61">
        <v>4</v>
      </c>
      <c r="H97" s="61"/>
      <c r="I97" s="326"/>
      <c r="J97" s="326"/>
      <c r="K97" s="386"/>
      <c r="L97" s="317"/>
      <c r="M97" s="277"/>
      <c r="N97" s="277"/>
      <c r="O97" s="277"/>
      <c r="P97" s="277"/>
      <c r="Q97" s="38"/>
      <c r="R97" s="38"/>
      <c r="S97" s="38"/>
      <c r="T97" s="38"/>
      <c r="U97" s="38"/>
      <c r="V97" s="38"/>
      <c r="W97" s="38"/>
      <c r="X97" s="38"/>
      <c r="Y97" s="38"/>
      <c r="Z97" s="38"/>
    </row>
    <row r="98" spans="1:26" ht="15.75" customHeight="1" x14ac:dyDescent="0.3">
      <c r="A98" s="38"/>
      <c r="B98" s="440"/>
      <c r="C98" s="322"/>
      <c r="D98" s="326"/>
      <c r="E98" s="326"/>
      <c r="F98" s="326"/>
      <c r="G98" s="61">
        <v>5</v>
      </c>
      <c r="H98" s="61"/>
      <c r="I98" s="326"/>
      <c r="J98" s="326"/>
      <c r="K98" s="386"/>
      <c r="L98" s="317"/>
      <c r="M98" s="277"/>
      <c r="N98" s="277"/>
      <c r="O98" s="277"/>
      <c r="P98" s="277"/>
      <c r="Q98" s="38"/>
      <c r="R98" s="38"/>
      <c r="S98" s="38"/>
      <c r="T98" s="38"/>
      <c r="U98" s="38"/>
      <c r="V98" s="38"/>
      <c r="W98" s="38"/>
      <c r="X98" s="38"/>
      <c r="Y98" s="38"/>
      <c r="Z98" s="38"/>
    </row>
    <row r="99" spans="1:26" ht="28.5" customHeight="1" x14ac:dyDescent="0.3">
      <c r="A99" s="38"/>
      <c r="B99" s="440"/>
      <c r="C99" s="322"/>
      <c r="D99" s="326"/>
      <c r="E99" s="326"/>
      <c r="F99" s="326"/>
      <c r="G99" s="61">
        <v>6</v>
      </c>
      <c r="H99" s="61"/>
      <c r="I99" s="326"/>
      <c r="J99" s="326"/>
      <c r="K99" s="386"/>
      <c r="L99" s="317"/>
      <c r="M99" s="277"/>
      <c r="N99" s="277"/>
      <c r="O99" s="277"/>
      <c r="P99" s="277"/>
      <c r="Q99" s="38"/>
      <c r="R99" s="38"/>
      <c r="S99" s="38"/>
      <c r="T99" s="38"/>
      <c r="U99" s="38"/>
      <c r="V99" s="38"/>
      <c r="W99" s="38"/>
      <c r="X99" s="38"/>
      <c r="Y99" s="38"/>
      <c r="Z99" s="38"/>
    </row>
    <row r="100" spans="1:26" ht="28.5" customHeight="1" x14ac:dyDescent="0.3">
      <c r="A100" s="38"/>
      <c r="B100" s="440"/>
      <c r="C100" s="322"/>
      <c r="D100" s="326"/>
      <c r="E100" s="326"/>
      <c r="F100" s="326"/>
      <c r="G100" s="61">
        <v>7</v>
      </c>
      <c r="H100" s="61"/>
      <c r="I100" s="326"/>
      <c r="J100" s="326"/>
      <c r="K100" s="386"/>
      <c r="L100" s="317"/>
      <c r="M100" s="277"/>
      <c r="N100" s="277"/>
      <c r="O100" s="277"/>
      <c r="P100" s="277"/>
      <c r="Q100" s="38"/>
      <c r="R100" s="38"/>
      <c r="S100" s="38"/>
      <c r="T100" s="38"/>
      <c r="U100" s="38"/>
      <c r="V100" s="38"/>
      <c r="W100" s="38"/>
      <c r="X100" s="38"/>
      <c r="Y100" s="38"/>
      <c r="Z100" s="38"/>
    </row>
    <row r="101" spans="1:26" ht="7.5" customHeight="1" x14ac:dyDescent="0.3">
      <c r="A101" s="38"/>
      <c r="B101" s="441"/>
      <c r="C101" s="323"/>
      <c r="D101" s="327"/>
      <c r="E101" s="327"/>
      <c r="F101" s="327"/>
      <c r="G101" s="64">
        <v>8</v>
      </c>
      <c r="H101" s="64"/>
      <c r="I101" s="327"/>
      <c r="J101" s="327"/>
      <c r="K101" s="387"/>
      <c r="L101" s="318"/>
      <c r="M101" s="277"/>
      <c r="N101" s="277"/>
      <c r="O101" s="277"/>
      <c r="P101" s="277"/>
      <c r="Q101" s="38"/>
      <c r="R101" s="38"/>
      <c r="S101" s="38"/>
      <c r="T101" s="38"/>
      <c r="U101" s="38"/>
      <c r="V101" s="38"/>
      <c r="W101" s="38"/>
      <c r="X101" s="38"/>
      <c r="Y101" s="38"/>
      <c r="Z101" s="38"/>
    </row>
    <row r="102" spans="1:26" ht="120" customHeight="1" x14ac:dyDescent="0.3">
      <c r="A102" s="38"/>
      <c r="B102" s="439" t="str">
        <f>+LEFT(C102,3)</f>
        <v>8.3</v>
      </c>
      <c r="C102" s="321" t="s">
        <v>310</v>
      </c>
      <c r="D102" s="396" t="s">
        <v>311</v>
      </c>
      <c r="E102" s="403" t="s">
        <v>282</v>
      </c>
      <c r="F102" s="330">
        <v>3</v>
      </c>
      <c r="G102" s="66">
        <v>1</v>
      </c>
      <c r="H102" s="114" t="s">
        <v>312</v>
      </c>
      <c r="I102" s="403" t="s">
        <v>313</v>
      </c>
      <c r="J102" s="341">
        <v>3</v>
      </c>
      <c r="K102" s="402"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16">
        <f>+IF(K102="",75,IF(K102="Deficiencia de control mayor (diseño y ejecución)",80,IF(K102="Deficiencia de control (diseño o ejecución)",100,IF(K102="Oportunidad de mejora",120,140))))</f>
        <v>140</v>
      </c>
      <c r="M102" s="315">
        <v>2.7456</v>
      </c>
      <c r="N102" s="436">
        <f>+L102+M102</f>
        <v>142.7456</v>
      </c>
      <c r="O102" s="437"/>
      <c r="P102" s="438"/>
      <c r="Q102" s="38"/>
      <c r="R102" s="38"/>
      <c r="S102" s="38"/>
      <c r="T102" s="38"/>
      <c r="U102" s="38"/>
      <c r="V102" s="38"/>
      <c r="W102" s="38"/>
      <c r="X102" s="38"/>
      <c r="Y102" s="38"/>
      <c r="Z102" s="38"/>
    </row>
    <row r="103" spans="1:26" ht="146.25" customHeight="1" x14ac:dyDescent="0.3">
      <c r="A103" s="38"/>
      <c r="B103" s="440"/>
      <c r="C103" s="322"/>
      <c r="D103" s="326"/>
      <c r="E103" s="326"/>
      <c r="F103" s="326"/>
      <c r="G103" s="61">
        <v>2</v>
      </c>
      <c r="H103" s="115" t="s">
        <v>314</v>
      </c>
      <c r="I103" s="326"/>
      <c r="J103" s="326"/>
      <c r="K103" s="386"/>
      <c r="L103" s="317"/>
      <c r="M103" s="277"/>
      <c r="N103" s="277"/>
      <c r="O103" s="277"/>
      <c r="P103" s="277"/>
      <c r="Q103" s="38"/>
      <c r="R103" s="38"/>
      <c r="S103" s="38"/>
      <c r="T103" s="38"/>
      <c r="U103" s="38"/>
      <c r="V103" s="38"/>
      <c r="W103" s="38"/>
      <c r="X103" s="38"/>
      <c r="Y103" s="38"/>
      <c r="Z103" s="38"/>
    </row>
    <row r="104" spans="1:26" ht="28.5" customHeight="1" x14ac:dyDescent="0.3">
      <c r="A104" s="38"/>
      <c r="B104" s="440"/>
      <c r="C104" s="322"/>
      <c r="D104" s="326"/>
      <c r="E104" s="326"/>
      <c r="F104" s="326"/>
      <c r="G104" s="61">
        <v>3</v>
      </c>
      <c r="H104" s="61"/>
      <c r="I104" s="326"/>
      <c r="J104" s="326"/>
      <c r="K104" s="386"/>
      <c r="L104" s="317"/>
      <c r="M104" s="277"/>
      <c r="N104" s="277"/>
      <c r="O104" s="277"/>
      <c r="P104" s="277"/>
      <c r="Q104" s="38"/>
      <c r="R104" s="38"/>
      <c r="S104" s="38"/>
      <c r="T104" s="38"/>
      <c r="U104" s="38"/>
      <c r="V104" s="38"/>
      <c r="W104" s="38"/>
      <c r="X104" s="38"/>
      <c r="Y104" s="38"/>
      <c r="Z104" s="38"/>
    </row>
    <row r="105" spans="1:26" ht="28.5" customHeight="1" x14ac:dyDescent="0.3">
      <c r="A105" s="38"/>
      <c r="B105" s="440"/>
      <c r="C105" s="322"/>
      <c r="D105" s="326"/>
      <c r="E105" s="326"/>
      <c r="F105" s="326"/>
      <c r="G105" s="61">
        <v>4</v>
      </c>
      <c r="H105" s="61"/>
      <c r="I105" s="326"/>
      <c r="J105" s="326"/>
      <c r="K105" s="386"/>
      <c r="L105" s="317"/>
      <c r="M105" s="277"/>
      <c r="N105" s="277"/>
      <c r="O105" s="277"/>
      <c r="P105" s="277"/>
      <c r="Q105" s="38"/>
      <c r="R105" s="38"/>
      <c r="S105" s="38"/>
      <c r="T105" s="38"/>
      <c r="U105" s="38"/>
      <c r="V105" s="38"/>
      <c r="W105" s="38"/>
      <c r="X105" s="38"/>
      <c r="Y105" s="38"/>
      <c r="Z105" s="38"/>
    </row>
    <row r="106" spans="1:26" ht="28.5" customHeight="1" x14ac:dyDescent="0.3">
      <c r="A106" s="38"/>
      <c r="B106" s="440"/>
      <c r="C106" s="322"/>
      <c r="D106" s="326"/>
      <c r="E106" s="326"/>
      <c r="F106" s="326"/>
      <c r="G106" s="61">
        <v>5</v>
      </c>
      <c r="H106" s="61"/>
      <c r="I106" s="326"/>
      <c r="J106" s="326"/>
      <c r="K106" s="386"/>
      <c r="L106" s="317"/>
      <c r="M106" s="277"/>
      <c r="N106" s="277"/>
      <c r="O106" s="277"/>
      <c r="P106" s="277"/>
      <c r="Q106" s="38"/>
      <c r="R106" s="38"/>
      <c r="S106" s="38"/>
      <c r="T106" s="38"/>
      <c r="U106" s="38"/>
      <c r="V106" s="38"/>
      <c r="W106" s="38"/>
      <c r="X106" s="38"/>
      <c r="Y106" s="38"/>
      <c r="Z106" s="38"/>
    </row>
    <row r="107" spans="1:26" ht="28.5" customHeight="1" x14ac:dyDescent="0.3">
      <c r="A107" s="38"/>
      <c r="B107" s="440"/>
      <c r="C107" s="322"/>
      <c r="D107" s="326"/>
      <c r="E107" s="326"/>
      <c r="F107" s="326"/>
      <c r="G107" s="61">
        <v>6</v>
      </c>
      <c r="H107" s="61"/>
      <c r="I107" s="326"/>
      <c r="J107" s="326"/>
      <c r="K107" s="386"/>
      <c r="L107" s="317"/>
      <c r="M107" s="277"/>
      <c r="N107" s="277"/>
      <c r="O107" s="277"/>
      <c r="P107" s="277"/>
      <c r="Q107" s="38"/>
      <c r="R107" s="38"/>
      <c r="S107" s="38"/>
      <c r="T107" s="38"/>
      <c r="U107" s="38"/>
      <c r="V107" s="38"/>
      <c r="W107" s="38"/>
      <c r="X107" s="38"/>
      <c r="Y107" s="38"/>
      <c r="Z107" s="38"/>
    </row>
    <row r="108" spans="1:26" ht="28.5" customHeight="1" x14ac:dyDescent="0.3">
      <c r="A108" s="38"/>
      <c r="B108" s="440"/>
      <c r="C108" s="322"/>
      <c r="D108" s="326"/>
      <c r="E108" s="326"/>
      <c r="F108" s="326"/>
      <c r="G108" s="61">
        <v>7</v>
      </c>
      <c r="H108" s="61"/>
      <c r="I108" s="326"/>
      <c r="J108" s="326"/>
      <c r="K108" s="386"/>
      <c r="L108" s="317"/>
      <c r="M108" s="277"/>
      <c r="N108" s="277"/>
      <c r="O108" s="277"/>
      <c r="P108" s="277"/>
      <c r="Q108" s="38"/>
      <c r="R108" s="38"/>
      <c r="S108" s="38"/>
      <c r="T108" s="38"/>
      <c r="U108" s="38"/>
      <c r="V108" s="38"/>
      <c r="W108" s="38"/>
      <c r="X108" s="38"/>
      <c r="Y108" s="38"/>
      <c r="Z108" s="38"/>
    </row>
    <row r="109" spans="1:26" ht="28.5" customHeight="1" x14ac:dyDescent="0.3">
      <c r="A109" s="38"/>
      <c r="B109" s="441"/>
      <c r="C109" s="323"/>
      <c r="D109" s="327"/>
      <c r="E109" s="327"/>
      <c r="F109" s="327"/>
      <c r="G109" s="64">
        <v>8</v>
      </c>
      <c r="H109" s="64"/>
      <c r="I109" s="327"/>
      <c r="J109" s="327"/>
      <c r="K109" s="387"/>
      <c r="L109" s="318"/>
      <c r="M109" s="277"/>
      <c r="N109" s="277"/>
      <c r="O109" s="277"/>
      <c r="P109" s="277"/>
      <c r="Q109" s="38"/>
      <c r="R109" s="38"/>
      <c r="S109" s="38"/>
      <c r="T109" s="38"/>
      <c r="U109" s="38"/>
      <c r="V109" s="38"/>
      <c r="W109" s="38"/>
      <c r="X109" s="38"/>
      <c r="Y109" s="38"/>
      <c r="Z109" s="38"/>
    </row>
    <row r="110" spans="1:26" ht="134.25" customHeight="1" x14ac:dyDescent="0.3">
      <c r="A110" s="38"/>
      <c r="B110" s="439" t="str">
        <f>+LEFT(C110,3)</f>
        <v>8.4</v>
      </c>
      <c r="C110" s="321" t="s">
        <v>315</v>
      </c>
      <c r="D110" s="396" t="s">
        <v>308</v>
      </c>
      <c r="E110" s="403" t="s">
        <v>282</v>
      </c>
      <c r="F110" s="330">
        <v>3</v>
      </c>
      <c r="G110" s="66">
        <v>1</v>
      </c>
      <c r="H110" s="70" t="s">
        <v>316</v>
      </c>
      <c r="I110" s="447" t="s">
        <v>317</v>
      </c>
      <c r="J110" s="341">
        <v>3</v>
      </c>
      <c r="K110" s="402"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16">
        <f>+IF(K110="",75,IF(K110="Deficiencia de control mayor (diseño y ejecución)",80,IF(K110="Deficiencia de control (diseño o ejecución)",100,IF(K110="Oportunidad de mejora",120,140))))</f>
        <v>140</v>
      </c>
      <c r="M110" s="315">
        <v>2.8744999999999998</v>
      </c>
      <c r="N110" s="436">
        <f>+L110+M110</f>
        <v>142.87450000000001</v>
      </c>
      <c r="O110" s="437"/>
      <c r="P110" s="438"/>
      <c r="Q110" s="38"/>
      <c r="R110" s="38"/>
      <c r="S110" s="38"/>
      <c r="T110" s="38"/>
      <c r="U110" s="38"/>
      <c r="V110" s="38"/>
      <c r="W110" s="38"/>
      <c r="X110" s="38"/>
      <c r="Y110" s="38"/>
      <c r="Z110" s="38"/>
    </row>
    <row r="111" spans="1:26" ht="114" customHeight="1" x14ac:dyDescent="0.3">
      <c r="A111" s="38"/>
      <c r="B111" s="440"/>
      <c r="C111" s="322"/>
      <c r="D111" s="326"/>
      <c r="E111" s="326"/>
      <c r="F111" s="326"/>
      <c r="G111" s="61">
        <v>2</v>
      </c>
      <c r="H111" s="115" t="s">
        <v>288</v>
      </c>
      <c r="I111" s="448"/>
      <c r="J111" s="326"/>
      <c r="K111" s="386"/>
      <c r="L111" s="317"/>
      <c r="M111" s="277"/>
      <c r="N111" s="277"/>
      <c r="O111" s="277"/>
      <c r="P111" s="277"/>
      <c r="Q111" s="38"/>
      <c r="R111" s="38"/>
      <c r="S111" s="38"/>
      <c r="T111" s="38"/>
      <c r="U111" s="38"/>
      <c r="V111" s="38"/>
      <c r="W111" s="38"/>
      <c r="X111" s="38"/>
      <c r="Y111" s="38"/>
      <c r="Z111" s="38"/>
    </row>
    <row r="112" spans="1:26" ht="30.75" customHeight="1" x14ac:dyDescent="0.3">
      <c r="A112" s="38"/>
      <c r="B112" s="440"/>
      <c r="C112" s="322"/>
      <c r="D112" s="326"/>
      <c r="E112" s="326"/>
      <c r="F112" s="326"/>
      <c r="G112" s="61">
        <v>3</v>
      </c>
      <c r="H112" s="118"/>
      <c r="I112" s="448"/>
      <c r="J112" s="326"/>
      <c r="K112" s="386"/>
      <c r="L112" s="317"/>
      <c r="M112" s="277"/>
      <c r="N112" s="277"/>
      <c r="O112" s="277"/>
      <c r="P112" s="277"/>
      <c r="Q112" s="38"/>
      <c r="R112" s="38"/>
      <c r="S112" s="38"/>
      <c r="T112" s="38"/>
      <c r="U112" s="38"/>
      <c r="V112" s="38"/>
      <c r="W112" s="38"/>
      <c r="X112" s="38"/>
      <c r="Y112" s="38"/>
      <c r="Z112" s="38"/>
    </row>
    <row r="113" spans="1:26" ht="30" customHeight="1" x14ac:dyDescent="0.3">
      <c r="A113" s="38"/>
      <c r="B113" s="440"/>
      <c r="C113" s="322"/>
      <c r="D113" s="326"/>
      <c r="E113" s="326"/>
      <c r="F113" s="326"/>
      <c r="G113" s="61">
        <v>4</v>
      </c>
      <c r="H113" s="61"/>
      <c r="I113" s="448"/>
      <c r="J113" s="326"/>
      <c r="K113" s="386"/>
      <c r="L113" s="317"/>
      <c r="M113" s="277"/>
      <c r="N113" s="277"/>
      <c r="O113" s="277"/>
      <c r="P113" s="277"/>
      <c r="Q113" s="38"/>
      <c r="R113" s="38"/>
      <c r="S113" s="38"/>
      <c r="T113" s="38"/>
      <c r="U113" s="38"/>
      <c r="V113" s="38"/>
      <c r="W113" s="38"/>
      <c r="X113" s="38"/>
      <c r="Y113" s="38"/>
      <c r="Z113" s="38"/>
    </row>
    <row r="114" spans="1:26" ht="30" customHeight="1" x14ac:dyDescent="0.3">
      <c r="A114" s="38"/>
      <c r="B114" s="440"/>
      <c r="C114" s="322"/>
      <c r="D114" s="326"/>
      <c r="E114" s="326"/>
      <c r="F114" s="326"/>
      <c r="G114" s="61">
        <v>5</v>
      </c>
      <c r="H114" s="61"/>
      <c r="I114" s="448"/>
      <c r="J114" s="326"/>
      <c r="K114" s="386"/>
      <c r="L114" s="317"/>
      <c r="M114" s="277"/>
      <c r="N114" s="277"/>
      <c r="O114" s="277"/>
      <c r="P114" s="277"/>
      <c r="Q114" s="38"/>
      <c r="R114" s="38"/>
      <c r="S114" s="38"/>
      <c r="T114" s="38"/>
      <c r="U114" s="38"/>
      <c r="V114" s="38"/>
      <c r="W114" s="38"/>
      <c r="X114" s="38"/>
      <c r="Y114" s="38"/>
      <c r="Z114" s="38"/>
    </row>
    <row r="115" spans="1:26" ht="30" customHeight="1" x14ac:dyDescent="0.3">
      <c r="A115" s="38"/>
      <c r="B115" s="440"/>
      <c r="C115" s="322"/>
      <c r="D115" s="326"/>
      <c r="E115" s="326"/>
      <c r="F115" s="326"/>
      <c r="G115" s="61">
        <v>6</v>
      </c>
      <c r="H115" s="61"/>
      <c r="I115" s="448"/>
      <c r="J115" s="326"/>
      <c r="K115" s="386"/>
      <c r="L115" s="317"/>
      <c r="M115" s="277"/>
      <c r="N115" s="277"/>
      <c r="O115" s="277"/>
      <c r="P115" s="277"/>
      <c r="Q115" s="38"/>
      <c r="R115" s="38"/>
      <c r="S115" s="38"/>
      <c r="T115" s="38"/>
      <c r="U115" s="38"/>
      <c r="V115" s="38"/>
      <c r="W115" s="38"/>
      <c r="X115" s="38"/>
      <c r="Y115" s="38"/>
      <c r="Z115" s="38"/>
    </row>
    <row r="116" spans="1:26" ht="79.5" customHeight="1" x14ac:dyDescent="0.3">
      <c r="A116" s="38"/>
      <c r="B116" s="440"/>
      <c r="C116" s="322"/>
      <c r="D116" s="326"/>
      <c r="E116" s="326"/>
      <c r="F116" s="326"/>
      <c r="G116" s="61">
        <v>7</v>
      </c>
      <c r="H116" s="61"/>
      <c r="I116" s="448"/>
      <c r="J116" s="326"/>
      <c r="K116" s="386"/>
      <c r="L116" s="317"/>
      <c r="M116" s="277"/>
      <c r="N116" s="277"/>
      <c r="O116" s="277"/>
      <c r="P116" s="277"/>
      <c r="Q116" s="38"/>
      <c r="R116" s="38"/>
      <c r="S116" s="38"/>
      <c r="T116" s="38"/>
      <c r="U116" s="38"/>
      <c r="V116" s="38"/>
      <c r="W116" s="38"/>
      <c r="X116" s="38"/>
      <c r="Y116" s="38"/>
      <c r="Z116" s="38"/>
    </row>
    <row r="117" spans="1:26" ht="39" customHeight="1" x14ac:dyDescent="0.3">
      <c r="A117" s="38"/>
      <c r="B117" s="441"/>
      <c r="C117" s="323"/>
      <c r="D117" s="327"/>
      <c r="E117" s="327"/>
      <c r="F117" s="327"/>
      <c r="G117" s="64">
        <v>8</v>
      </c>
      <c r="H117" s="64"/>
      <c r="I117" s="449"/>
      <c r="J117" s="327"/>
      <c r="K117" s="387"/>
      <c r="L117" s="318"/>
      <c r="M117" s="277"/>
      <c r="N117" s="277"/>
      <c r="O117" s="277"/>
      <c r="P117" s="277"/>
      <c r="Q117" s="38"/>
      <c r="R117" s="38"/>
      <c r="S117" s="38"/>
      <c r="T117" s="38"/>
      <c r="U117" s="38"/>
      <c r="V117" s="38"/>
      <c r="W117" s="38"/>
      <c r="X117" s="38"/>
      <c r="Y117" s="38"/>
      <c r="Z117" s="38"/>
    </row>
    <row r="118" spans="1:26" ht="22.5" customHeight="1" x14ac:dyDescent="0.3">
      <c r="A118" s="38"/>
      <c r="B118" s="455"/>
      <c r="C118" s="456" t="s">
        <v>318</v>
      </c>
      <c r="D118" s="457" t="s">
        <v>8</v>
      </c>
      <c r="E118" s="457" t="s">
        <v>319</v>
      </c>
      <c r="F118" s="458" t="s">
        <v>320</v>
      </c>
      <c r="G118" s="450" t="s">
        <v>116</v>
      </c>
      <c r="H118" s="391"/>
      <c r="I118" s="451"/>
      <c r="J118" s="342" t="s">
        <v>321</v>
      </c>
      <c r="K118" s="342" t="s">
        <v>153</v>
      </c>
      <c r="L118" s="343"/>
      <c r="M118" s="343"/>
      <c r="N118" s="452"/>
      <c r="O118" s="453"/>
      <c r="P118" s="454"/>
      <c r="Q118" s="38"/>
      <c r="R118" s="38"/>
      <c r="S118" s="38"/>
      <c r="T118" s="38"/>
      <c r="U118" s="38"/>
      <c r="V118" s="38"/>
      <c r="W118" s="38"/>
      <c r="X118" s="38"/>
      <c r="Y118" s="38"/>
      <c r="Z118" s="38"/>
    </row>
    <row r="119" spans="1:26" ht="22.5" customHeight="1" x14ac:dyDescent="0.3">
      <c r="A119" s="38"/>
      <c r="B119" s="313"/>
      <c r="C119" s="313"/>
      <c r="D119" s="313"/>
      <c r="E119" s="313"/>
      <c r="F119" s="313"/>
      <c r="G119" s="460" t="s">
        <v>13</v>
      </c>
      <c r="H119" s="457" t="s">
        <v>15</v>
      </c>
      <c r="I119" s="457" t="s">
        <v>17</v>
      </c>
      <c r="J119" s="313"/>
      <c r="K119" s="313"/>
      <c r="L119" s="277"/>
      <c r="M119" s="277"/>
      <c r="N119" s="277"/>
      <c r="O119" s="277"/>
      <c r="P119" s="277"/>
      <c r="Q119" s="38"/>
      <c r="R119" s="38"/>
      <c r="S119" s="38"/>
      <c r="T119" s="38"/>
      <c r="U119" s="38"/>
      <c r="V119" s="38"/>
      <c r="W119" s="38"/>
      <c r="X119" s="38"/>
      <c r="Y119" s="38"/>
      <c r="Z119" s="38"/>
    </row>
    <row r="120" spans="1:26" ht="34.5" customHeight="1" x14ac:dyDescent="0.3">
      <c r="A120" s="38"/>
      <c r="B120" s="368"/>
      <c r="C120" s="368"/>
      <c r="D120" s="337"/>
      <c r="E120" s="337"/>
      <c r="F120" s="368"/>
      <c r="G120" s="368"/>
      <c r="H120" s="337"/>
      <c r="I120" s="337"/>
      <c r="J120" s="314"/>
      <c r="K120" s="314"/>
      <c r="L120" s="277"/>
      <c r="M120" s="277"/>
      <c r="N120" s="277"/>
      <c r="O120" s="277"/>
      <c r="P120" s="277"/>
      <c r="Q120" s="38"/>
      <c r="R120" s="38"/>
      <c r="S120" s="38"/>
      <c r="T120" s="38"/>
      <c r="U120" s="38"/>
      <c r="V120" s="38"/>
      <c r="W120" s="38"/>
      <c r="X120" s="38"/>
      <c r="Y120" s="38"/>
      <c r="Z120" s="38"/>
    </row>
    <row r="121" spans="1:26" ht="124.5" customHeight="1" x14ac:dyDescent="0.3">
      <c r="A121" s="38"/>
      <c r="B121" s="439" t="str">
        <f>+LEFT(C121,3)</f>
        <v>9.1</v>
      </c>
      <c r="C121" s="321" t="s">
        <v>322</v>
      </c>
      <c r="D121" s="396" t="s">
        <v>323</v>
      </c>
      <c r="E121" s="403" t="s">
        <v>324</v>
      </c>
      <c r="F121" s="330">
        <v>3</v>
      </c>
      <c r="G121" s="66">
        <v>1</v>
      </c>
      <c r="H121" s="79" t="s">
        <v>325</v>
      </c>
      <c r="I121" s="459" t="s">
        <v>326</v>
      </c>
      <c r="J121" s="356">
        <v>3</v>
      </c>
      <c r="K121" s="435"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16">
        <f>+IF(K121="",75,IF(K121="Deficiencia de control mayor (diseño y ejecución)",80,IF(K121="Deficiencia de control (diseño o ejecución)",100,IF(K121="Oportunidad de mejora",120,140))))</f>
        <v>140</v>
      </c>
      <c r="M121" s="315">
        <v>2.9634999999999998</v>
      </c>
      <c r="N121" s="436">
        <f>+L121+M121</f>
        <v>142.96350000000001</v>
      </c>
      <c r="O121" s="437"/>
      <c r="P121" s="438"/>
      <c r="Q121" s="38"/>
      <c r="R121" s="38"/>
      <c r="S121" s="38"/>
      <c r="T121" s="38"/>
      <c r="U121" s="38"/>
      <c r="V121" s="38"/>
      <c r="W121" s="38"/>
      <c r="X121" s="38"/>
      <c r="Y121" s="38"/>
      <c r="Z121" s="38"/>
    </row>
    <row r="122" spans="1:26" ht="143.25" customHeight="1" x14ac:dyDescent="0.3">
      <c r="A122" s="38"/>
      <c r="B122" s="440"/>
      <c r="C122" s="322"/>
      <c r="D122" s="326"/>
      <c r="E122" s="326"/>
      <c r="F122" s="326"/>
      <c r="G122" s="61">
        <v>2</v>
      </c>
      <c r="H122" s="72" t="s">
        <v>288</v>
      </c>
      <c r="I122" s="326"/>
      <c r="J122" s="326"/>
      <c r="K122" s="386"/>
      <c r="L122" s="317"/>
      <c r="M122" s="277"/>
      <c r="N122" s="277"/>
      <c r="O122" s="277"/>
      <c r="P122" s="277"/>
      <c r="Q122" s="38"/>
      <c r="R122" s="38"/>
      <c r="S122" s="38"/>
      <c r="T122" s="38"/>
      <c r="U122" s="38"/>
      <c r="V122" s="38"/>
      <c r="W122" s="38"/>
      <c r="X122" s="38"/>
      <c r="Y122" s="38"/>
      <c r="Z122" s="38"/>
    </row>
    <row r="123" spans="1:26" ht="51" customHeight="1" x14ac:dyDescent="0.3">
      <c r="A123" s="38"/>
      <c r="B123" s="440"/>
      <c r="C123" s="322"/>
      <c r="D123" s="326"/>
      <c r="E123" s="326"/>
      <c r="F123" s="326"/>
      <c r="G123" s="61">
        <v>3</v>
      </c>
      <c r="H123" s="118"/>
      <c r="I123" s="326"/>
      <c r="J123" s="326"/>
      <c r="K123" s="386"/>
      <c r="L123" s="317"/>
      <c r="M123" s="277"/>
      <c r="N123" s="277"/>
      <c r="O123" s="277"/>
      <c r="P123" s="277"/>
      <c r="Q123" s="38"/>
      <c r="R123" s="38"/>
      <c r="S123" s="38"/>
      <c r="T123" s="38"/>
      <c r="U123" s="38"/>
      <c r="V123" s="38"/>
      <c r="W123" s="38"/>
      <c r="X123" s="38"/>
      <c r="Y123" s="38"/>
      <c r="Z123" s="38"/>
    </row>
    <row r="124" spans="1:26" ht="22.5" customHeight="1" x14ac:dyDescent="0.3">
      <c r="A124" s="38"/>
      <c r="B124" s="440"/>
      <c r="C124" s="322"/>
      <c r="D124" s="326"/>
      <c r="E124" s="326"/>
      <c r="F124" s="326"/>
      <c r="G124" s="61">
        <v>4</v>
      </c>
      <c r="H124" s="61"/>
      <c r="I124" s="326"/>
      <c r="J124" s="326"/>
      <c r="K124" s="386"/>
      <c r="L124" s="317"/>
      <c r="M124" s="277"/>
      <c r="N124" s="277"/>
      <c r="O124" s="277"/>
      <c r="P124" s="277"/>
      <c r="Q124" s="38"/>
      <c r="R124" s="38"/>
      <c r="S124" s="38"/>
      <c r="T124" s="38"/>
      <c r="U124" s="38"/>
      <c r="V124" s="38"/>
      <c r="W124" s="38"/>
      <c r="X124" s="38"/>
      <c r="Y124" s="38"/>
      <c r="Z124" s="38"/>
    </row>
    <row r="125" spans="1:26" ht="22.5" customHeight="1" x14ac:dyDescent="0.3">
      <c r="A125" s="38"/>
      <c r="B125" s="440"/>
      <c r="C125" s="322"/>
      <c r="D125" s="326"/>
      <c r="E125" s="326"/>
      <c r="F125" s="326"/>
      <c r="G125" s="61">
        <v>5</v>
      </c>
      <c r="H125" s="61"/>
      <c r="I125" s="326"/>
      <c r="J125" s="326"/>
      <c r="K125" s="386"/>
      <c r="L125" s="317"/>
      <c r="M125" s="277"/>
      <c r="N125" s="277"/>
      <c r="O125" s="277"/>
      <c r="P125" s="277"/>
      <c r="Q125" s="38"/>
      <c r="R125" s="38"/>
      <c r="S125" s="38"/>
      <c r="T125" s="38"/>
      <c r="U125" s="38"/>
      <c r="V125" s="38"/>
      <c r="W125" s="38"/>
      <c r="X125" s="38"/>
      <c r="Y125" s="38"/>
      <c r="Z125" s="38"/>
    </row>
    <row r="126" spans="1:26" ht="22.5" customHeight="1" x14ac:dyDescent="0.3">
      <c r="A126" s="38"/>
      <c r="B126" s="440"/>
      <c r="C126" s="322"/>
      <c r="D126" s="326"/>
      <c r="E126" s="326"/>
      <c r="F126" s="326"/>
      <c r="G126" s="61">
        <v>6</v>
      </c>
      <c r="H126" s="61"/>
      <c r="I126" s="326"/>
      <c r="J126" s="326"/>
      <c r="K126" s="386"/>
      <c r="L126" s="317"/>
      <c r="M126" s="277"/>
      <c r="N126" s="277"/>
      <c r="O126" s="277"/>
      <c r="P126" s="277"/>
      <c r="Q126" s="38"/>
      <c r="R126" s="38"/>
      <c r="S126" s="38"/>
      <c r="T126" s="38"/>
      <c r="U126" s="38"/>
      <c r="V126" s="38"/>
      <c r="W126" s="38"/>
      <c r="X126" s="38"/>
      <c r="Y126" s="38"/>
      <c r="Z126" s="38"/>
    </row>
    <row r="127" spans="1:26" ht="66" customHeight="1" x14ac:dyDescent="0.3">
      <c r="A127" s="38"/>
      <c r="B127" s="440"/>
      <c r="C127" s="322"/>
      <c r="D127" s="326"/>
      <c r="E127" s="326"/>
      <c r="F127" s="326"/>
      <c r="G127" s="61">
        <v>7</v>
      </c>
      <c r="H127" s="61"/>
      <c r="I127" s="326"/>
      <c r="J127" s="326"/>
      <c r="K127" s="386"/>
      <c r="L127" s="317"/>
      <c r="M127" s="277"/>
      <c r="N127" s="277"/>
      <c r="O127" s="277"/>
      <c r="P127" s="277"/>
      <c r="Q127" s="38"/>
      <c r="R127" s="38"/>
      <c r="S127" s="38"/>
      <c r="T127" s="38"/>
      <c r="U127" s="38"/>
      <c r="V127" s="38"/>
      <c r="W127" s="38"/>
      <c r="X127" s="38"/>
      <c r="Y127" s="38"/>
      <c r="Z127" s="38"/>
    </row>
    <row r="128" spans="1:26" ht="24" customHeight="1" x14ac:dyDescent="0.3">
      <c r="A128" s="38"/>
      <c r="B128" s="441"/>
      <c r="C128" s="323"/>
      <c r="D128" s="327"/>
      <c r="E128" s="327"/>
      <c r="F128" s="327"/>
      <c r="G128" s="64">
        <v>8</v>
      </c>
      <c r="H128" s="64"/>
      <c r="I128" s="327"/>
      <c r="J128" s="327"/>
      <c r="K128" s="387"/>
      <c r="L128" s="318"/>
      <c r="M128" s="277"/>
      <c r="N128" s="277"/>
      <c r="O128" s="277"/>
      <c r="P128" s="277"/>
      <c r="Q128" s="38"/>
      <c r="R128" s="38"/>
      <c r="S128" s="38"/>
      <c r="T128" s="38"/>
      <c r="U128" s="38"/>
      <c r="V128" s="38"/>
      <c r="W128" s="38"/>
      <c r="X128" s="38"/>
      <c r="Y128" s="38"/>
      <c r="Z128" s="38"/>
    </row>
    <row r="129" spans="1:26" ht="22.5" customHeight="1" x14ac:dyDescent="0.3">
      <c r="A129" s="38"/>
      <c r="B129" s="439" t="str">
        <f>+LEFT(C129,3)</f>
        <v>9.2</v>
      </c>
      <c r="C129" s="350" t="s">
        <v>327</v>
      </c>
      <c r="D129" s="442" t="s">
        <v>328</v>
      </c>
      <c r="E129" s="443" t="s">
        <v>329</v>
      </c>
      <c r="F129" s="356">
        <v>3</v>
      </c>
      <c r="G129" s="119">
        <v>1</v>
      </c>
      <c r="H129" s="119"/>
      <c r="I129" s="444" t="s">
        <v>329</v>
      </c>
      <c r="J129" s="356">
        <v>3</v>
      </c>
      <c r="K129" s="435"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16">
        <f>+IF(K129="",75,IF(K129="Deficiencia de control mayor (diseño y ejecución)",80,IF(K129="Deficiencia de control (diseño o ejecución)",100,IF(K129="Oportunidad de mejora",120,140))))</f>
        <v>140</v>
      </c>
      <c r="M129" s="315">
        <v>3.0125000000000002</v>
      </c>
      <c r="N129" s="436">
        <f>+L129+M129</f>
        <v>143.01249999999999</v>
      </c>
      <c r="O129" s="437"/>
      <c r="P129" s="438"/>
      <c r="Q129" s="38"/>
      <c r="R129" s="38"/>
      <c r="S129" s="38"/>
      <c r="T129" s="38"/>
      <c r="U129" s="38"/>
      <c r="V129" s="38"/>
      <c r="W129" s="38"/>
      <c r="X129" s="38"/>
      <c r="Y129" s="38"/>
      <c r="Z129" s="38"/>
    </row>
    <row r="130" spans="1:26" ht="22.5" customHeight="1" x14ac:dyDescent="0.3">
      <c r="A130" s="38"/>
      <c r="B130" s="440"/>
      <c r="C130" s="322"/>
      <c r="D130" s="326"/>
      <c r="E130" s="326"/>
      <c r="F130" s="326"/>
      <c r="G130" s="120">
        <v>2</v>
      </c>
      <c r="H130" s="120"/>
      <c r="I130" s="326"/>
      <c r="J130" s="326"/>
      <c r="K130" s="386"/>
      <c r="L130" s="317"/>
      <c r="M130" s="277"/>
      <c r="N130" s="277"/>
      <c r="O130" s="277"/>
      <c r="P130" s="277"/>
      <c r="Q130" s="38"/>
      <c r="R130" s="38"/>
      <c r="S130" s="38"/>
      <c r="T130" s="38"/>
      <c r="U130" s="38"/>
      <c r="V130" s="38"/>
      <c r="W130" s="38"/>
      <c r="X130" s="38"/>
      <c r="Y130" s="38"/>
      <c r="Z130" s="38"/>
    </row>
    <row r="131" spans="1:26" ht="22.5" customHeight="1" x14ac:dyDescent="0.3">
      <c r="A131" s="38"/>
      <c r="B131" s="440"/>
      <c r="C131" s="322"/>
      <c r="D131" s="326"/>
      <c r="E131" s="326"/>
      <c r="F131" s="326"/>
      <c r="G131" s="120">
        <v>3</v>
      </c>
      <c r="H131" s="120"/>
      <c r="I131" s="326"/>
      <c r="J131" s="326"/>
      <c r="K131" s="386"/>
      <c r="L131" s="317"/>
      <c r="M131" s="277"/>
      <c r="N131" s="277"/>
      <c r="O131" s="277"/>
      <c r="P131" s="277"/>
      <c r="Q131" s="38"/>
      <c r="R131" s="38"/>
      <c r="S131" s="38"/>
      <c r="T131" s="38"/>
      <c r="U131" s="38"/>
      <c r="V131" s="38"/>
      <c r="W131" s="38"/>
      <c r="X131" s="38"/>
      <c r="Y131" s="38"/>
      <c r="Z131" s="38"/>
    </row>
    <row r="132" spans="1:26" ht="22.5" customHeight="1" x14ac:dyDescent="0.3">
      <c r="A132" s="38"/>
      <c r="B132" s="440"/>
      <c r="C132" s="322"/>
      <c r="D132" s="326"/>
      <c r="E132" s="326"/>
      <c r="F132" s="326"/>
      <c r="G132" s="120">
        <v>4</v>
      </c>
      <c r="H132" s="120"/>
      <c r="I132" s="326"/>
      <c r="J132" s="326"/>
      <c r="K132" s="386"/>
      <c r="L132" s="317"/>
      <c r="M132" s="277"/>
      <c r="N132" s="277"/>
      <c r="O132" s="277"/>
      <c r="P132" s="277"/>
      <c r="Q132" s="38"/>
      <c r="R132" s="38"/>
      <c r="S132" s="38"/>
      <c r="T132" s="38"/>
      <c r="U132" s="38"/>
      <c r="V132" s="38"/>
      <c r="W132" s="38"/>
      <c r="X132" s="38"/>
      <c r="Y132" s="38"/>
      <c r="Z132" s="38"/>
    </row>
    <row r="133" spans="1:26" ht="22.5" customHeight="1" x14ac:dyDescent="0.3">
      <c r="A133" s="38"/>
      <c r="B133" s="440"/>
      <c r="C133" s="322"/>
      <c r="D133" s="326"/>
      <c r="E133" s="326"/>
      <c r="F133" s="326"/>
      <c r="G133" s="120">
        <v>5</v>
      </c>
      <c r="H133" s="120"/>
      <c r="I133" s="326"/>
      <c r="J133" s="326"/>
      <c r="K133" s="386"/>
      <c r="L133" s="317"/>
      <c r="M133" s="277"/>
      <c r="N133" s="277"/>
      <c r="O133" s="277"/>
      <c r="P133" s="277"/>
      <c r="Q133" s="38"/>
      <c r="R133" s="38"/>
      <c r="S133" s="38"/>
      <c r="T133" s="38"/>
      <c r="U133" s="38"/>
      <c r="V133" s="38"/>
      <c r="W133" s="38"/>
      <c r="X133" s="38"/>
      <c r="Y133" s="38"/>
      <c r="Z133" s="38"/>
    </row>
    <row r="134" spans="1:26" ht="22.5" customHeight="1" x14ac:dyDescent="0.3">
      <c r="A134" s="38"/>
      <c r="B134" s="440"/>
      <c r="C134" s="322"/>
      <c r="D134" s="326"/>
      <c r="E134" s="326"/>
      <c r="F134" s="326"/>
      <c r="G134" s="120">
        <v>6</v>
      </c>
      <c r="H134" s="120"/>
      <c r="I134" s="326"/>
      <c r="J134" s="326"/>
      <c r="K134" s="386"/>
      <c r="L134" s="317"/>
      <c r="M134" s="277"/>
      <c r="N134" s="277"/>
      <c r="O134" s="277"/>
      <c r="P134" s="277"/>
      <c r="Q134" s="38"/>
      <c r="R134" s="38"/>
      <c r="S134" s="38"/>
      <c r="T134" s="38"/>
      <c r="U134" s="38"/>
      <c r="V134" s="38"/>
      <c r="W134" s="38"/>
      <c r="X134" s="38"/>
      <c r="Y134" s="38"/>
      <c r="Z134" s="38"/>
    </row>
    <row r="135" spans="1:26" ht="22.5" customHeight="1" x14ac:dyDescent="0.3">
      <c r="A135" s="38"/>
      <c r="B135" s="440"/>
      <c r="C135" s="322"/>
      <c r="D135" s="326"/>
      <c r="E135" s="326"/>
      <c r="F135" s="326"/>
      <c r="G135" s="120">
        <v>7</v>
      </c>
      <c r="H135" s="120"/>
      <c r="I135" s="326"/>
      <c r="J135" s="326"/>
      <c r="K135" s="386"/>
      <c r="L135" s="317"/>
      <c r="M135" s="277"/>
      <c r="N135" s="277"/>
      <c r="O135" s="277"/>
      <c r="P135" s="277"/>
      <c r="Q135" s="38"/>
      <c r="R135" s="38"/>
      <c r="S135" s="38"/>
      <c r="T135" s="38"/>
      <c r="U135" s="38"/>
      <c r="V135" s="38"/>
      <c r="W135" s="38"/>
      <c r="X135" s="38"/>
      <c r="Y135" s="38"/>
      <c r="Z135" s="38"/>
    </row>
    <row r="136" spans="1:26" ht="22.5" customHeight="1" x14ac:dyDescent="0.3">
      <c r="A136" s="38"/>
      <c r="B136" s="441"/>
      <c r="C136" s="323"/>
      <c r="D136" s="327"/>
      <c r="E136" s="327"/>
      <c r="F136" s="327"/>
      <c r="G136" s="121">
        <v>8</v>
      </c>
      <c r="H136" s="121"/>
      <c r="I136" s="327"/>
      <c r="J136" s="327"/>
      <c r="K136" s="387"/>
      <c r="L136" s="318"/>
      <c r="M136" s="277"/>
      <c r="N136" s="277"/>
      <c r="O136" s="277"/>
      <c r="P136" s="277"/>
      <c r="Q136" s="38"/>
      <c r="R136" s="38"/>
      <c r="S136" s="38"/>
      <c r="T136" s="38"/>
      <c r="U136" s="38"/>
      <c r="V136" s="38"/>
      <c r="W136" s="38"/>
      <c r="X136" s="38"/>
      <c r="Y136" s="38"/>
      <c r="Z136" s="38"/>
    </row>
    <row r="137" spans="1:26" ht="123.75" customHeight="1" x14ac:dyDescent="0.3">
      <c r="A137" s="38"/>
      <c r="B137" s="439" t="str">
        <f>+LEFT(C137,3)</f>
        <v>9.3</v>
      </c>
      <c r="C137" s="321" t="s">
        <v>330</v>
      </c>
      <c r="D137" s="445" t="s">
        <v>308</v>
      </c>
      <c r="E137" s="403" t="s">
        <v>331</v>
      </c>
      <c r="F137" s="330">
        <v>3</v>
      </c>
      <c r="G137" s="66">
        <v>1</v>
      </c>
      <c r="H137" s="114" t="s">
        <v>332</v>
      </c>
      <c r="I137" s="398" t="s">
        <v>333</v>
      </c>
      <c r="J137" s="446">
        <v>3</v>
      </c>
      <c r="K137" s="435"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16">
        <f>+IF(K137="",75,IF(K137="Deficiencia de control mayor (diseño y ejecución)",80,IF(K137="Deficiencia de control (diseño o ejecución)",100,IF(K137="Oportunidad de mejora",120,140))))</f>
        <v>140</v>
      </c>
      <c r="M137" s="315">
        <v>3.1236000000000002</v>
      </c>
      <c r="N137" s="436">
        <f>+L137+M137</f>
        <v>143.12360000000001</v>
      </c>
      <c r="O137" s="437"/>
      <c r="P137" s="438"/>
      <c r="Q137" s="38"/>
      <c r="R137" s="38"/>
      <c r="S137" s="38"/>
      <c r="T137" s="38"/>
      <c r="U137" s="38"/>
      <c r="V137" s="38"/>
      <c r="W137" s="38"/>
      <c r="X137" s="38"/>
      <c r="Y137" s="38"/>
      <c r="Z137" s="38"/>
    </row>
    <row r="138" spans="1:26" ht="167.25" customHeight="1" x14ac:dyDescent="0.3">
      <c r="A138" s="38"/>
      <c r="B138" s="440"/>
      <c r="C138" s="322"/>
      <c r="D138" s="326"/>
      <c r="E138" s="326"/>
      <c r="F138" s="326"/>
      <c r="G138" s="61">
        <v>2</v>
      </c>
      <c r="H138" s="115" t="s">
        <v>288</v>
      </c>
      <c r="I138" s="326"/>
      <c r="J138" s="326"/>
      <c r="K138" s="386"/>
      <c r="L138" s="317"/>
      <c r="M138" s="277"/>
      <c r="N138" s="277"/>
      <c r="O138" s="277"/>
      <c r="P138" s="277"/>
      <c r="Q138" s="38"/>
      <c r="R138" s="38"/>
      <c r="S138" s="38"/>
      <c r="T138" s="38"/>
      <c r="U138" s="38"/>
      <c r="V138" s="38"/>
      <c r="W138" s="38"/>
      <c r="X138" s="38"/>
      <c r="Y138" s="38"/>
      <c r="Z138" s="38"/>
    </row>
    <row r="139" spans="1:26" ht="54.75" hidden="1" customHeight="1" x14ac:dyDescent="0.3">
      <c r="A139" s="38"/>
      <c r="B139" s="440"/>
      <c r="C139" s="322"/>
      <c r="D139" s="326"/>
      <c r="E139" s="326"/>
      <c r="F139" s="326"/>
      <c r="G139" s="61">
        <v>3</v>
      </c>
      <c r="H139" s="61"/>
      <c r="I139" s="326"/>
      <c r="J139" s="326"/>
      <c r="K139" s="386"/>
      <c r="L139" s="317"/>
      <c r="M139" s="277"/>
      <c r="N139" s="277"/>
      <c r="O139" s="277"/>
      <c r="P139" s="277"/>
      <c r="Q139" s="38"/>
      <c r="R139" s="38"/>
      <c r="S139" s="38"/>
      <c r="T139" s="38"/>
      <c r="U139" s="38"/>
      <c r="V139" s="38"/>
      <c r="W139" s="38"/>
      <c r="X139" s="38"/>
      <c r="Y139" s="38"/>
      <c r="Z139" s="38"/>
    </row>
    <row r="140" spans="1:26" ht="18" hidden="1" customHeight="1" x14ac:dyDescent="0.3">
      <c r="A140" s="38"/>
      <c r="B140" s="440"/>
      <c r="C140" s="322"/>
      <c r="D140" s="326"/>
      <c r="E140" s="326"/>
      <c r="F140" s="326"/>
      <c r="G140" s="61">
        <v>4</v>
      </c>
      <c r="H140" s="61"/>
      <c r="I140" s="326"/>
      <c r="J140" s="326"/>
      <c r="K140" s="386"/>
      <c r="L140" s="317"/>
      <c r="M140" s="277"/>
      <c r="N140" s="277"/>
      <c r="O140" s="277"/>
      <c r="P140" s="277"/>
      <c r="Q140" s="38"/>
      <c r="R140" s="38"/>
      <c r="S140" s="38"/>
      <c r="T140" s="38"/>
      <c r="U140" s="38"/>
      <c r="V140" s="38"/>
      <c r="W140" s="38"/>
      <c r="X140" s="38"/>
      <c r="Y140" s="38"/>
      <c r="Z140" s="38"/>
    </row>
    <row r="141" spans="1:26" ht="22.5" customHeight="1" x14ac:dyDescent="0.3">
      <c r="A141" s="38"/>
      <c r="B141" s="440"/>
      <c r="C141" s="322"/>
      <c r="D141" s="326"/>
      <c r="E141" s="326"/>
      <c r="F141" s="326"/>
      <c r="G141" s="61">
        <v>5</v>
      </c>
      <c r="H141" s="61"/>
      <c r="I141" s="326"/>
      <c r="J141" s="326"/>
      <c r="K141" s="386"/>
      <c r="L141" s="317"/>
      <c r="M141" s="277"/>
      <c r="N141" s="277"/>
      <c r="O141" s="277"/>
      <c r="P141" s="277"/>
      <c r="Q141" s="38"/>
      <c r="R141" s="38"/>
      <c r="S141" s="38"/>
      <c r="T141" s="38"/>
      <c r="U141" s="38"/>
      <c r="V141" s="38"/>
      <c r="W141" s="38"/>
      <c r="X141" s="38"/>
      <c r="Y141" s="38"/>
      <c r="Z141" s="38"/>
    </row>
    <row r="142" spans="1:26" ht="6" customHeight="1" x14ac:dyDescent="0.3">
      <c r="A142" s="38"/>
      <c r="B142" s="440"/>
      <c r="C142" s="322"/>
      <c r="D142" s="326"/>
      <c r="E142" s="326"/>
      <c r="F142" s="326"/>
      <c r="G142" s="61">
        <v>6</v>
      </c>
      <c r="H142" s="61"/>
      <c r="I142" s="326"/>
      <c r="J142" s="326"/>
      <c r="K142" s="386"/>
      <c r="L142" s="317"/>
      <c r="M142" s="277"/>
      <c r="N142" s="277"/>
      <c r="O142" s="277"/>
      <c r="P142" s="277"/>
      <c r="Q142" s="38"/>
      <c r="R142" s="38"/>
      <c r="S142" s="38"/>
      <c r="T142" s="38"/>
      <c r="U142" s="38"/>
      <c r="V142" s="38"/>
      <c r="W142" s="38"/>
      <c r="X142" s="38"/>
      <c r="Y142" s="38"/>
      <c r="Z142" s="38"/>
    </row>
    <row r="143" spans="1:26" ht="22.5" customHeight="1" x14ac:dyDescent="0.3">
      <c r="A143" s="38"/>
      <c r="B143" s="440"/>
      <c r="C143" s="322"/>
      <c r="D143" s="326"/>
      <c r="E143" s="326"/>
      <c r="F143" s="326"/>
      <c r="G143" s="61">
        <v>7</v>
      </c>
      <c r="H143" s="61"/>
      <c r="I143" s="326"/>
      <c r="J143" s="326"/>
      <c r="K143" s="386"/>
      <c r="L143" s="317"/>
      <c r="M143" s="277"/>
      <c r="N143" s="277"/>
      <c r="O143" s="277"/>
      <c r="P143" s="277"/>
      <c r="Q143" s="38"/>
      <c r="R143" s="38"/>
      <c r="S143" s="38"/>
      <c r="T143" s="38"/>
      <c r="U143" s="38"/>
      <c r="V143" s="38"/>
      <c r="W143" s="38"/>
      <c r="X143" s="38"/>
      <c r="Y143" s="38"/>
      <c r="Z143" s="38"/>
    </row>
    <row r="144" spans="1:26" ht="123" customHeight="1" x14ac:dyDescent="0.3">
      <c r="A144" s="38"/>
      <c r="B144" s="441"/>
      <c r="C144" s="323"/>
      <c r="D144" s="327"/>
      <c r="E144" s="327"/>
      <c r="F144" s="327"/>
      <c r="G144" s="64">
        <v>8</v>
      </c>
      <c r="H144" s="64"/>
      <c r="I144" s="327"/>
      <c r="J144" s="327"/>
      <c r="K144" s="387"/>
      <c r="L144" s="318"/>
      <c r="M144" s="277"/>
      <c r="N144" s="277"/>
      <c r="O144" s="277"/>
      <c r="P144" s="277"/>
      <c r="Q144" s="38"/>
      <c r="R144" s="38"/>
      <c r="S144" s="38"/>
      <c r="T144" s="38"/>
      <c r="U144" s="38"/>
      <c r="V144" s="38"/>
      <c r="W144" s="38"/>
      <c r="X144" s="38"/>
      <c r="Y144" s="38"/>
      <c r="Z144" s="38"/>
    </row>
    <row r="145" spans="1:26" ht="165" customHeight="1" x14ac:dyDescent="0.3">
      <c r="A145" s="38"/>
      <c r="B145" s="439" t="str">
        <f>+LEFT(C145,3)</f>
        <v>9.4</v>
      </c>
      <c r="C145" s="321" t="s">
        <v>334</v>
      </c>
      <c r="D145" s="445" t="s">
        <v>328</v>
      </c>
      <c r="E145" s="403" t="s">
        <v>324</v>
      </c>
      <c r="F145" s="330">
        <v>3</v>
      </c>
      <c r="G145" s="66">
        <v>1</v>
      </c>
      <c r="H145" s="114" t="s">
        <v>288</v>
      </c>
      <c r="I145" s="398" t="s">
        <v>335</v>
      </c>
      <c r="J145" s="446">
        <v>3</v>
      </c>
      <c r="K145" s="435"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16">
        <f>+IF(K145="",75,IF(K145="Deficiencia de control mayor (diseño y ejecución)",80,IF(K145="Deficiencia de control (diseño o ejecución)",100,IF(K145="Oportunidad de mejora",120,140))))</f>
        <v>140</v>
      </c>
      <c r="M145" s="315">
        <v>3.2456</v>
      </c>
      <c r="N145" s="436">
        <f>+L145+M145</f>
        <v>143.2456</v>
      </c>
      <c r="O145" s="437"/>
      <c r="P145" s="438"/>
      <c r="Q145" s="38"/>
      <c r="R145" s="38"/>
      <c r="S145" s="38"/>
      <c r="T145" s="38"/>
      <c r="U145" s="38"/>
      <c r="V145" s="38"/>
      <c r="W145" s="38"/>
      <c r="X145" s="38"/>
      <c r="Y145" s="38"/>
      <c r="Z145" s="38"/>
    </row>
    <row r="146" spans="1:26" ht="135.75" customHeight="1" x14ac:dyDescent="0.3">
      <c r="A146" s="38"/>
      <c r="B146" s="440"/>
      <c r="C146" s="322"/>
      <c r="D146" s="326"/>
      <c r="E146" s="326"/>
      <c r="F146" s="326"/>
      <c r="G146" s="61">
        <v>2</v>
      </c>
      <c r="H146" s="112" t="s">
        <v>332</v>
      </c>
      <c r="I146" s="326"/>
      <c r="J146" s="326"/>
      <c r="K146" s="386"/>
      <c r="L146" s="317"/>
      <c r="M146" s="277"/>
      <c r="N146" s="277"/>
      <c r="O146" s="277"/>
      <c r="P146" s="277"/>
      <c r="Q146" s="38"/>
      <c r="R146" s="38"/>
      <c r="S146" s="38"/>
      <c r="T146" s="38"/>
      <c r="U146" s="38"/>
      <c r="V146" s="38"/>
      <c r="W146" s="38"/>
      <c r="X146" s="38"/>
      <c r="Y146" s="38"/>
      <c r="Z146" s="38"/>
    </row>
    <row r="147" spans="1:26" ht="22.5" customHeight="1" x14ac:dyDescent="0.3">
      <c r="A147" s="38"/>
      <c r="B147" s="440"/>
      <c r="C147" s="322"/>
      <c r="D147" s="326"/>
      <c r="E147" s="326"/>
      <c r="F147" s="326"/>
      <c r="G147" s="61">
        <v>3</v>
      </c>
      <c r="H147" s="69"/>
      <c r="I147" s="326"/>
      <c r="J147" s="326"/>
      <c r="K147" s="386"/>
      <c r="L147" s="317"/>
      <c r="M147" s="277"/>
      <c r="N147" s="277"/>
      <c r="O147" s="277"/>
      <c r="P147" s="277"/>
      <c r="Q147" s="38"/>
      <c r="R147" s="38"/>
      <c r="S147" s="38"/>
      <c r="T147" s="38"/>
      <c r="U147" s="38"/>
      <c r="V147" s="38"/>
      <c r="W147" s="38"/>
      <c r="X147" s="38"/>
      <c r="Y147" s="38"/>
      <c r="Z147" s="38"/>
    </row>
    <row r="148" spans="1:26" ht="22.5" customHeight="1" x14ac:dyDescent="0.3">
      <c r="A148" s="38"/>
      <c r="B148" s="440"/>
      <c r="C148" s="322"/>
      <c r="D148" s="326"/>
      <c r="E148" s="326"/>
      <c r="F148" s="326"/>
      <c r="G148" s="61">
        <v>4</v>
      </c>
      <c r="H148" s="63"/>
      <c r="I148" s="326"/>
      <c r="J148" s="326"/>
      <c r="K148" s="386"/>
      <c r="L148" s="317"/>
      <c r="M148" s="277"/>
      <c r="N148" s="277"/>
      <c r="O148" s="277"/>
      <c r="P148" s="277"/>
      <c r="Q148" s="38"/>
      <c r="R148" s="38"/>
      <c r="S148" s="38"/>
      <c r="T148" s="38"/>
      <c r="U148" s="38"/>
      <c r="V148" s="38"/>
      <c r="W148" s="38"/>
      <c r="X148" s="38"/>
      <c r="Y148" s="38"/>
      <c r="Z148" s="38"/>
    </row>
    <row r="149" spans="1:26" ht="22.5" customHeight="1" x14ac:dyDescent="0.3">
      <c r="A149" s="38"/>
      <c r="B149" s="440"/>
      <c r="C149" s="322"/>
      <c r="D149" s="326"/>
      <c r="E149" s="326"/>
      <c r="F149" s="326"/>
      <c r="G149" s="61">
        <v>5</v>
      </c>
      <c r="H149" s="63"/>
      <c r="I149" s="326"/>
      <c r="J149" s="326"/>
      <c r="K149" s="386"/>
      <c r="L149" s="317"/>
      <c r="M149" s="277"/>
      <c r="N149" s="277"/>
      <c r="O149" s="277"/>
      <c r="P149" s="277"/>
      <c r="Q149" s="38"/>
      <c r="R149" s="38"/>
      <c r="S149" s="38"/>
      <c r="T149" s="38"/>
      <c r="U149" s="38"/>
      <c r="V149" s="38"/>
      <c r="W149" s="38"/>
      <c r="X149" s="38"/>
      <c r="Y149" s="38"/>
      <c r="Z149" s="38"/>
    </row>
    <row r="150" spans="1:26" ht="22.5" customHeight="1" x14ac:dyDescent="0.3">
      <c r="A150" s="38"/>
      <c r="B150" s="440"/>
      <c r="C150" s="322"/>
      <c r="D150" s="326"/>
      <c r="E150" s="326"/>
      <c r="F150" s="326"/>
      <c r="G150" s="61">
        <v>6</v>
      </c>
      <c r="H150" s="63"/>
      <c r="I150" s="326"/>
      <c r="J150" s="326"/>
      <c r="K150" s="386"/>
      <c r="L150" s="317"/>
      <c r="M150" s="277"/>
      <c r="N150" s="277"/>
      <c r="O150" s="277"/>
      <c r="P150" s="277"/>
      <c r="Q150" s="38"/>
      <c r="R150" s="38"/>
      <c r="S150" s="38"/>
      <c r="T150" s="38"/>
      <c r="U150" s="38"/>
      <c r="V150" s="38"/>
      <c r="W150" s="38"/>
      <c r="X150" s="38"/>
      <c r="Y150" s="38"/>
      <c r="Z150" s="38"/>
    </row>
    <row r="151" spans="1:26" ht="22.5" customHeight="1" x14ac:dyDescent="0.3">
      <c r="A151" s="38"/>
      <c r="B151" s="440"/>
      <c r="C151" s="322"/>
      <c r="D151" s="326"/>
      <c r="E151" s="326"/>
      <c r="F151" s="326"/>
      <c r="G151" s="61">
        <v>7</v>
      </c>
      <c r="H151" s="63"/>
      <c r="I151" s="326"/>
      <c r="J151" s="326"/>
      <c r="K151" s="386"/>
      <c r="L151" s="317"/>
      <c r="M151" s="277"/>
      <c r="N151" s="277"/>
      <c r="O151" s="277"/>
      <c r="P151" s="277"/>
      <c r="Q151" s="38"/>
      <c r="R151" s="38"/>
      <c r="S151" s="38"/>
      <c r="T151" s="38"/>
      <c r="U151" s="38"/>
      <c r="V151" s="38"/>
      <c r="W151" s="38"/>
      <c r="X151" s="38"/>
      <c r="Y151" s="38"/>
      <c r="Z151" s="38"/>
    </row>
    <row r="152" spans="1:26" ht="45" customHeight="1" x14ac:dyDescent="0.3">
      <c r="A152" s="38"/>
      <c r="B152" s="441"/>
      <c r="C152" s="323"/>
      <c r="D152" s="327"/>
      <c r="E152" s="327"/>
      <c r="F152" s="327"/>
      <c r="G152" s="64">
        <v>8</v>
      </c>
      <c r="H152" s="65"/>
      <c r="I152" s="327"/>
      <c r="J152" s="327"/>
      <c r="K152" s="387"/>
      <c r="L152" s="318"/>
      <c r="M152" s="277"/>
      <c r="N152" s="277"/>
      <c r="O152" s="277"/>
      <c r="P152" s="277"/>
      <c r="Q152" s="38"/>
      <c r="R152" s="38"/>
      <c r="S152" s="38"/>
      <c r="T152" s="38"/>
      <c r="U152" s="38"/>
      <c r="V152" s="38"/>
      <c r="W152" s="38"/>
      <c r="X152" s="38"/>
      <c r="Y152" s="38"/>
      <c r="Z152" s="38"/>
    </row>
    <row r="153" spans="1:26" ht="132" customHeight="1" x14ac:dyDescent="0.3">
      <c r="A153" s="38"/>
      <c r="B153" s="439" t="str">
        <f>+LEFT(C153,3)</f>
        <v>9.5</v>
      </c>
      <c r="C153" s="321" t="s">
        <v>336</v>
      </c>
      <c r="D153" s="445" t="s">
        <v>337</v>
      </c>
      <c r="E153" s="403" t="s">
        <v>324</v>
      </c>
      <c r="F153" s="330">
        <v>3</v>
      </c>
      <c r="G153" s="66">
        <v>1</v>
      </c>
      <c r="H153" s="114" t="s">
        <v>288</v>
      </c>
      <c r="I153" s="404" t="s">
        <v>338</v>
      </c>
      <c r="J153" s="446">
        <v>3</v>
      </c>
      <c r="K153" s="435"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16">
        <f>+IF(K153="",75,IF(K153="Deficiencia de control mayor (diseño y ejecución)",80,IF(K153="Deficiencia de control (diseño o ejecución)",100,IF(K153="Oportunidad de mejora",120,140))))</f>
        <v>140</v>
      </c>
      <c r="M153" s="315">
        <v>3.3654000000000002</v>
      </c>
      <c r="N153" s="436">
        <f>+L153+M153</f>
        <v>143.36539999999999</v>
      </c>
      <c r="O153" s="437"/>
      <c r="P153" s="438"/>
      <c r="Q153" s="38"/>
      <c r="R153" s="38"/>
      <c r="S153" s="38"/>
      <c r="T153" s="38"/>
      <c r="U153" s="38"/>
      <c r="V153" s="38"/>
      <c r="W153" s="38"/>
      <c r="X153" s="38"/>
      <c r="Y153" s="38"/>
      <c r="Z153" s="38"/>
    </row>
    <row r="154" spans="1:26" ht="122.25" customHeight="1" x14ac:dyDescent="0.3">
      <c r="A154" s="38"/>
      <c r="B154" s="440"/>
      <c r="C154" s="322"/>
      <c r="D154" s="326"/>
      <c r="E154" s="326"/>
      <c r="F154" s="326"/>
      <c r="G154" s="61">
        <v>2</v>
      </c>
      <c r="H154" s="112" t="s">
        <v>332</v>
      </c>
      <c r="I154" s="326"/>
      <c r="J154" s="326"/>
      <c r="K154" s="386"/>
      <c r="L154" s="317"/>
      <c r="M154" s="277"/>
      <c r="N154" s="277"/>
      <c r="O154" s="277"/>
      <c r="P154" s="277"/>
      <c r="Q154" s="38"/>
      <c r="R154" s="38"/>
      <c r="S154" s="38"/>
      <c r="T154" s="38"/>
      <c r="U154" s="38"/>
      <c r="V154" s="38"/>
      <c r="W154" s="38"/>
      <c r="X154" s="38"/>
      <c r="Y154" s="38"/>
      <c r="Z154" s="38"/>
    </row>
    <row r="155" spans="1:26" ht="116.25" customHeight="1" x14ac:dyDescent="0.3">
      <c r="A155" s="38"/>
      <c r="B155" s="440"/>
      <c r="C155" s="322"/>
      <c r="D155" s="326"/>
      <c r="E155" s="326"/>
      <c r="F155" s="326"/>
      <c r="G155" s="61">
        <v>3</v>
      </c>
      <c r="H155" s="122"/>
      <c r="I155" s="326"/>
      <c r="J155" s="326"/>
      <c r="K155" s="386"/>
      <c r="L155" s="317"/>
      <c r="M155" s="277"/>
      <c r="N155" s="277"/>
      <c r="O155" s="277"/>
      <c r="P155" s="277"/>
      <c r="Q155" s="38"/>
      <c r="R155" s="38"/>
      <c r="S155" s="38"/>
      <c r="T155" s="38"/>
      <c r="U155" s="38"/>
      <c r="V155" s="38"/>
      <c r="W155" s="38"/>
      <c r="X155" s="38"/>
      <c r="Y155" s="38"/>
      <c r="Z155" s="38"/>
    </row>
    <row r="156" spans="1:26" ht="44.25" customHeight="1" x14ac:dyDescent="0.3">
      <c r="A156" s="38"/>
      <c r="B156" s="440"/>
      <c r="C156" s="322"/>
      <c r="D156" s="326"/>
      <c r="E156" s="326"/>
      <c r="F156" s="326"/>
      <c r="G156" s="61">
        <v>4</v>
      </c>
      <c r="H156" s="61"/>
      <c r="I156" s="326"/>
      <c r="J156" s="326"/>
      <c r="K156" s="386"/>
      <c r="L156" s="317"/>
      <c r="M156" s="277"/>
      <c r="N156" s="277"/>
      <c r="O156" s="277"/>
      <c r="P156" s="277"/>
      <c r="Q156" s="38"/>
      <c r="R156" s="38"/>
      <c r="S156" s="38"/>
      <c r="T156" s="38"/>
      <c r="U156" s="38"/>
      <c r="V156" s="38"/>
      <c r="W156" s="38"/>
      <c r="X156" s="38"/>
      <c r="Y156" s="38"/>
      <c r="Z156" s="38"/>
    </row>
    <row r="157" spans="1:26" ht="22.5" customHeight="1" x14ac:dyDescent="0.3">
      <c r="A157" s="38"/>
      <c r="B157" s="440"/>
      <c r="C157" s="322"/>
      <c r="D157" s="326"/>
      <c r="E157" s="326"/>
      <c r="F157" s="326"/>
      <c r="G157" s="61">
        <v>5</v>
      </c>
      <c r="H157" s="61"/>
      <c r="I157" s="326"/>
      <c r="J157" s="326"/>
      <c r="K157" s="386"/>
      <c r="L157" s="317"/>
      <c r="M157" s="277"/>
      <c r="N157" s="277"/>
      <c r="O157" s="277"/>
      <c r="P157" s="277"/>
      <c r="Q157" s="38"/>
      <c r="R157" s="38"/>
      <c r="S157" s="38"/>
      <c r="T157" s="38"/>
      <c r="U157" s="38"/>
      <c r="V157" s="38"/>
      <c r="W157" s="38"/>
      <c r="X157" s="38"/>
      <c r="Y157" s="38"/>
      <c r="Z157" s="38"/>
    </row>
    <row r="158" spans="1:26" ht="22.5" customHeight="1" x14ac:dyDescent="0.3">
      <c r="A158" s="38"/>
      <c r="B158" s="440"/>
      <c r="C158" s="322"/>
      <c r="D158" s="326"/>
      <c r="E158" s="326"/>
      <c r="F158" s="326"/>
      <c r="G158" s="61">
        <v>6</v>
      </c>
      <c r="H158" s="61"/>
      <c r="I158" s="326"/>
      <c r="J158" s="326"/>
      <c r="K158" s="386"/>
      <c r="L158" s="317"/>
      <c r="M158" s="277"/>
      <c r="N158" s="277"/>
      <c r="O158" s="277"/>
      <c r="P158" s="277"/>
      <c r="Q158" s="38"/>
      <c r="R158" s="38"/>
      <c r="S158" s="38"/>
      <c r="T158" s="38"/>
      <c r="U158" s="38"/>
      <c r="V158" s="38"/>
      <c r="W158" s="38"/>
      <c r="X158" s="38"/>
      <c r="Y158" s="38"/>
      <c r="Z158" s="38"/>
    </row>
    <row r="159" spans="1:26" ht="22.5" customHeight="1" x14ac:dyDescent="0.3">
      <c r="A159" s="38"/>
      <c r="B159" s="440"/>
      <c r="C159" s="322"/>
      <c r="D159" s="326"/>
      <c r="E159" s="326"/>
      <c r="F159" s="326"/>
      <c r="G159" s="61">
        <v>7</v>
      </c>
      <c r="H159" s="61"/>
      <c r="I159" s="326"/>
      <c r="J159" s="326"/>
      <c r="K159" s="386"/>
      <c r="L159" s="317"/>
      <c r="M159" s="277"/>
      <c r="N159" s="277"/>
      <c r="O159" s="277"/>
      <c r="P159" s="277"/>
      <c r="Q159" s="38"/>
      <c r="R159" s="38"/>
      <c r="S159" s="38"/>
      <c r="T159" s="38"/>
      <c r="U159" s="38"/>
      <c r="V159" s="38"/>
      <c r="W159" s="38"/>
      <c r="X159" s="38"/>
      <c r="Y159" s="38"/>
      <c r="Z159" s="38"/>
    </row>
    <row r="160" spans="1:26" ht="22.5" customHeight="1" x14ac:dyDescent="0.3">
      <c r="A160" s="38"/>
      <c r="B160" s="441"/>
      <c r="C160" s="323"/>
      <c r="D160" s="327"/>
      <c r="E160" s="327"/>
      <c r="F160" s="327"/>
      <c r="G160" s="64">
        <v>8</v>
      </c>
      <c r="H160" s="64"/>
      <c r="I160" s="327"/>
      <c r="J160" s="327"/>
      <c r="K160" s="387"/>
      <c r="L160" s="318"/>
      <c r="M160" s="277"/>
      <c r="N160" s="277"/>
      <c r="O160" s="277"/>
      <c r="P160" s="277"/>
      <c r="Q160" s="38"/>
      <c r="R160" s="38"/>
      <c r="S160" s="38"/>
      <c r="T160" s="38"/>
      <c r="U160" s="38"/>
      <c r="V160" s="38"/>
      <c r="W160" s="38"/>
      <c r="X160" s="38"/>
      <c r="Y160" s="38"/>
      <c r="Z160" s="38"/>
    </row>
    <row r="161" spans="1:26" ht="22.5" customHeight="1" x14ac:dyDescent="0.3">
      <c r="A161" s="38"/>
      <c r="B161" s="38"/>
      <c r="C161" s="27"/>
      <c r="D161" s="27"/>
      <c r="E161" s="27"/>
      <c r="F161" s="27"/>
      <c r="G161" s="27"/>
      <c r="H161" s="27"/>
      <c r="I161" s="27"/>
      <c r="J161" s="27"/>
      <c r="K161" s="27"/>
      <c r="L161" s="106"/>
      <c r="M161" s="106"/>
      <c r="N161" s="107"/>
      <c r="O161" s="108"/>
      <c r="P161" s="109"/>
      <c r="Q161" s="38"/>
      <c r="R161" s="38"/>
      <c r="S161" s="38"/>
      <c r="T161" s="38"/>
      <c r="U161" s="38"/>
      <c r="V161" s="38"/>
      <c r="W161" s="38"/>
      <c r="X161" s="38"/>
      <c r="Y161" s="38"/>
      <c r="Z161" s="38"/>
    </row>
    <row r="162" spans="1:26" ht="22.5" customHeight="1" x14ac:dyDescent="0.3">
      <c r="A162" s="38"/>
      <c r="B162" s="38"/>
      <c r="C162" s="27"/>
      <c r="D162" s="27"/>
      <c r="E162" s="27"/>
      <c r="F162" s="27"/>
      <c r="G162" s="27"/>
      <c r="H162" s="27"/>
      <c r="I162" s="27"/>
      <c r="J162" s="27"/>
      <c r="K162" s="27"/>
      <c r="L162" s="106"/>
      <c r="M162" s="106"/>
      <c r="N162" s="107"/>
      <c r="O162" s="108"/>
      <c r="P162" s="109"/>
      <c r="Q162" s="38"/>
      <c r="R162" s="38"/>
      <c r="S162" s="38"/>
      <c r="T162" s="38"/>
      <c r="U162" s="38"/>
      <c r="V162" s="38"/>
      <c r="W162" s="38"/>
      <c r="X162" s="38"/>
      <c r="Y162" s="38"/>
      <c r="Z162" s="38"/>
    </row>
    <row r="163" spans="1:26" ht="22.5" customHeight="1" x14ac:dyDescent="0.3">
      <c r="A163" s="38"/>
      <c r="B163" s="38"/>
      <c r="C163" s="27"/>
      <c r="D163" s="27"/>
      <c r="E163" s="27"/>
      <c r="F163" s="27"/>
      <c r="G163" s="27"/>
      <c r="H163" s="27"/>
      <c r="I163" s="27"/>
      <c r="J163" s="27"/>
      <c r="K163" s="27"/>
      <c r="L163" s="106"/>
      <c r="M163" s="106"/>
      <c r="N163" s="107"/>
      <c r="O163" s="108"/>
      <c r="P163" s="109"/>
      <c r="Q163" s="38"/>
      <c r="R163" s="38"/>
      <c r="S163" s="38"/>
      <c r="T163" s="38"/>
      <c r="U163" s="38"/>
      <c r="V163" s="38"/>
      <c r="W163" s="38"/>
      <c r="X163" s="38"/>
      <c r="Y163" s="38"/>
      <c r="Z163" s="38"/>
    </row>
    <row r="164" spans="1:26" ht="22.5" customHeight="1" x14ac:dyDescent="0.3">
      <c r="A164" s="38"/>
      <c r="B164" s="38"/>
      <c r="C164" s="27"/>
      <c r="D164" s="27"/>
      <c r="E164" s="27"/>
      <c r="F164" s="27"/>
      <c r="G164" s="27"/>
      <c r="H164" s="27"/>
      <c r="I164" s="27"/>
      <c r="J164" s="27"/>
      <c r="K164" s="27"/>
      <c r="L164" s="106"/>
      <c r="M164" s="106"/>
      <c r="N164" s="107"/>
      <c r="O164" s="108"/>
      <c r="P164" s="109"/>
      <c r="Q164" s="38"/>
      <c r="R164" s="38"/>
      <c r="S164" s="38"/>
      <c r="T164" s="38"/>
      <c r="U164" s="38"/>
      <c r="V164" s="38"/>
      <c r="W164" s="38"/>
      <c r="X164" s="38"/>
      <c r="Y164" s="38"/>
      <c r="Z164" s="38"/>
    </row>
    <row r="165" spans="1:26" ht="22.5" customHeight="1" x14ac:dyDescent="0.3">
      <c r="A165" s="38"/>
      <c r="B165" s="38"/>
      <c r="C165" s="27"/>
      <c r="D165" s="27"/>
      <c r="E165" s="27"/>
      <c r="F165" s="27"/>
      <c r="G165" s="27"/>
      <c r="H165" s="27"/>
      <c r="I165" s="27"/>
      <c r="J165" s="27"/>
      <c r="K165" s="27"/>
      <c r="L165" s="106"/>
      <c r="M165" s="106"/>
      <c r="N165" s="107"/>
      <c r="O165" s="108"/>
      <c r="P165" s="109"/>
      <c r="Q165" s="38"/>
      <c r="R165" s="38"/>
      <c r="S165" s="38"/>
      <c r="T165" s="38"/>
      <c r="U165" s="38"/>
      <c r="V165" s="38"/>
      <c r="W165" s="38"/>
      <c r="X165" s="38"/>
      <c r="Y165" s="38"/>
      <c r="Z165" s="38"/>
    </row>
    <row r="166" spans="1:26" ht="22.5" customHeight="1" x14ac:dyDescent="0.3">
      <c r="A166" s="38"/>
      <c r="B166" s="38"/>
      <c r="C166" s="27"/>
      <c r="D166" s="27"/>
      <c r="E166" s="27"/>
      <c r="F166" s="27"/>
      <c r="G166" s="27"/>
      <c r="H166" s="27"/>
      <c r="I166" s="27"/>
      <c r="J166" s="27"/>
      <c r="K166" s="27"/>
      <c r="L166" s="106"/>
      <c r="M166" s="106"/>
      <c r="N166" s="107"/>
      <c r="O166" s="108"/>
      <c r="P166" s="109"/>
      <c r="Q166" s="38"/>
      <c r="R166" s="38"/>
      <c r="S166" s="38"/>
      <c r="T166" s="38"/>
      <c r="U166" s="38"/>
      <c r="V166" s="38"/>
      <c r="W166" s="38"/>
      <c r="X166" s="38"/>
      <c r="Y166" s="38"/>
      <c r="Z166" s="38"/>
    </row>
    <row r="167" spans="1:26" ht="22.5" customHeight="1" x14ac:dyDescent="0.3">
      <c r="A167" s="38"/>
      <c r="B167" s="38"/>
      <c r="C167" s="27"/>
      <c r="D167" s="27"/>
      <c r="E167" s="27"/>
      <c r="F167" s="27"/>
      <c r="G167" s="27"/>
      <c r="H167" s="27"/>
      <c r="I167" s="27"/>
      <c r="J167" s="27"/>
      <c r="K167" s="27"/>
      <c r="L167" s="106"/>
      <c r="M167" s="106"/>
      <c r="N167" s="107"/>
      <c r="O167" s="108"/>
      <c r="P167" s="109"/>
      <c r="Q167" s="38"/>
      <c r="R167" s="38"/>
      <c r="S167" s="38"/>
      <c r="T167" s="38"/>
      <c r="U167" s="38"/>
      <c r="V167" s="38"/>
      <c r="W167" s="38"/>
      <c r="X167" s="38"/>
      <c r="Y167" s="38"/>
      <c r="Z167" s="38"/>
    </row>
    <row r="168" spans="1:26" ht="22.5" customHeight="1" x14ac:dyDescent="0.3">
      <c r="A168" s="38"/>
      <c r="B168" s="38"/>
      <c r="C168" s="27"/>
      <c r="D168" s="27"/>
      <c r="E168" s="27"/>
      <c r="F168" s="27"/>
      <c r="G168" s="27"/>
      <c r="H168" s="27"/>
      <c r="I168" s="27"/>
      <c r="J168" s="27"/>
      <c r="K168" s="27"/>
      <c r="L168" s="106"/>
      <c r="M168" s="106"/>
      <c r="N168" s="107"/>
      <c r="O168" s="108"/>
      <c r="P168" s="109"/>
      <c r="Q168" s="38"/>
      <c r="R168" s="38"/>
      <c r="S168" s="38"/>
      <c r="T168" s="38"/>
      <c r="U168" s="38"/>
      <c r="V168" s="38"/>
      <c r="W168" s="38"/>
      <c r="X168" s="38"/>
      <c r="Y168" s="38"/>
      <c r="Z168" s="38"/>
    </row>
    <row r="169" spans="1:26" ht="22.5" customHeight="1" x14ac:dyDescent="0.3">
      <c r="A169" s="38"/>
      <c r="B169" s="38"/>
      <c r="C169" s="27"/>
      <c r="D169" s="27"/>
      <c r="E169" s="27"/>
      <c r="F169" s="27"/>
      <c r="G169" s="27"/>
      <c r="H169" s="27"/>
      <c r="I169" s="27"/>
      <c r="J169" s="27"/>
      <c r="K169" s="27"/>
      <c r="L169" s="106"/>
      <c r="M169" s="106"/>
      <c r="N169" s="107"/>
      <c r="O169" s="108"/>
      <c r="P169" s="109"/>
      <c r="Q169" s="38"/>
      <c r="R169" s="38"/>
      <c r="S169" s="38"/>
      <c r="T169" s="38"/>
      <c r="U169" s="38"/>
      <c r="V169" s="38"/>
      <c r="W169" s="38"/>
      <c r="X169" s="38"/>
      <c r="Y169" s="38"/>
      <c r="Z169" s="38"/>
    </row>
    <row r="170" spans="1:26" ht="22.5" customHeight="1" x14ac:dyDescent="0.3">
      <c r="A170" s="38"/>
      <c r="B170" s="38"/>
      <c r="C170" s="27"/>
      <c r="D170" s="27"/>
      <c r="E170" s="27"/>
      <c r="F170" s="27"/>
      <c r="G170" s="27"/>
      <c r="H170" s="27"/>
      <c r="I170" s="27"/>
      <c r="J170" s="27"/>
      <c r="K170" s="27"/>
      <c r="L170" s="106"/>
      <c r="M170" s="106"/>
      <c r="N170" s="107"/>
      <c r="O170" s="108"/>
      <c r="P170" s="109"/>
      <c r="Q170" s="38"/>
      <c r="R170" s="38"/>
      <c r="S170" s="38"/>
      <c r="T170" s="38"/>
      <c r="U170" s="38"/>
      <c r="V170" s="38"/>
      <c r="W170" s="38"/>
      <c r="X170" s="38"/>
      <c r="Y170" s="38"/>
      <c r="Z170" s="38"/>
    </row>
    <row r="171" spans="1:26" ht="22.5" customHeight="1" x14ac:dyDescent="0.3">
      <c r="A171" s="38"/>
      <c r="B171" s="38"/>
      <c r="C171" s="27"/>
      <c r="D171" s="27"/>
      <c r="E171" s="27"/>
      <c r="F171" s="27"/>
      <c r="G171" s="27"/>
      <c r="H171" s="27"/>
      <c r="I171" s="27"/>
      <c r="J171" s="27"/>
      <c r="K171" s="27"/>
      <c r="L171" s="106"/>
      <c r="M171" s="106"/>
      <c r="N171" s="107"/>
      <c r="O171" s="108"/>
      <c r="P171" s="109"/>
      <c r="Q171" s="38"/>
      <c r="R171" s="38"/>
      <c r="S171" s="38"/>
      <c r="T171" s="38"/>
      <c r="U171" s="38"/>
      <c r="V171" s="38"/>
      <c r="W171" s="38"/>
      <c r="X171" s="38"/>
      <c r="Y171" s="38"/>
      <c r="Z171" s="38"/>
    </row>
    <row r="172" spans="1:26" ht="22.5" customHeight="1" x14ac:dyDescent="0.3">
      <c r="A172" s="38"/>
      <c r="B172" s="38"/>
      <c r="C172" s="27"/>
      <c r="D172" s="27"/>
      <c r="E172" s="27"/>
      <c r="F172" s="27"/>
      <c r="G172" s="27"/>
      <c r="H172" s="27"/>
      <c r="I172" s="27"/>
      <c r="J172" s="27"/>
      <c r="K172" s="27"/>
      <c r="L172" s="106"/>
      <c r="M172" s="106"/>
      <c r="N172" s="107"/>
      <c r="O172" s="108"/>
      <c r="P172" s="109"/>
      <c r="Q172" s="38"/>
      <c r="R172" s="38"/>
      <c r="S172" s="38"/>
      <c r="T172" s="38"/>
      <c r="U172" s="38"/>
      <c r="V172" s="38"/>
      <c r="W172" s="38"/>
      <c r="X172" s="38"/>
      <c r="Y172" s="38"/>
      <c r="Z172" s="38"/>
    </row>
    <row r="173" spans="1:26" ht="22.5" customHeight="1" x14ac:dyDescent="0.3">
      <c r="A173" s="38"/>
      <c r="B173" s="38"/>
      <c r="C173" s="27"/>
      <c r="D173" s="27"/>
      <c r="E173" s="27"/>
      <c r="F173" s="27"/>
      <c r="G173" s="27"/>
      <c r="H173" s="27"/>
      <c r="I173" s="27"/>
      <c r="J173" s="27"/>
      <c r="K173" s="27"/>
      <c r="L173" s="106"/>
      <c r="M173" s="106"/>
      <c r="N173" s="107"/>
      <c r="O173" s="108"/>
      <c r="P173" s="109"/>
      <c r="Q173" s="38"/>
      <c r="R173" s="38"/>
      <c r="S173" s="38"/>
      <c r="T173" s="38"/>
      <c r="U173" s="38"/>
      <c r="V173" s="38"/>
      <c r="W173" s="38"/>
      <c r="X173" s="38"/>
      <c r="Y173" s="38"/>
      <c r="Z173" s="38"/>
    </row>
    <row r="174" spans="1:26" ht="22.5" customHeight="1" x14ac:dyDescent="0.3">
      <c r="A174" s="38"/>
      <c r="B174" s="38"/>
      <c r="C174" s="27"/>
      <c r="D174" s="27"/>
      <c r="E174" s="27"/>
      <c r="F174" s="27"/>
      <c r="G174" s="27"/>
      <c r="H174" s="27"/>
      <c r="I174" s="27"/>
      <c r="J174" s="27"/>
      <c r="K174" s="27"/>
      <c r="L174" s="106"/>
      <c r="M174" s="106"/>
      <c r="N174" s="107"/>
      <c r="O174" s="108"/>
      <c r="P174" s="109"/>
      <c r="Q174" s="38"/>
      <c r="R174" s="38"/>
      <c r="S174" s="38"/>
      <c r="T174" s="38"/>
      <c r="U174" s="38"/>
      <c r="V174" s="38"/>
      <c r="W174" s="38"/>
      <c r="X174" s="38"/>
      <c r="Y174" s="38"/>
      <c r="Z174" s="38"/>
    </row>
    <row r="175" spans="1:26" ht="22.5" customHeight="1" x14ac:dyDescent="0.3">
      <c r="A175" s="38"/>
      <c r="B175" s="38"/>
      <c r="C175" s="27"/>
      <c r="D175" s="27"/>
      <c r="E175" s="27"/>
      <c r="F175" s="27"/>
      <c r="G175" s="27"/>
      <c r="H175" s="27"/>
      <c r="I175" s="27"/>
      <c r="J175" s="27"/>
      <c r="K175" s="27"/>
      <c r="L175" s="106"/>
      <c r="M175" s="106"/>
      <c r="N175" s="107"/>
      <c r="O175" s="108"/>
      <c r="P175" s="109"/>
      <c r="Q175" s="38"/>
      <c r="R175" s="38"/>
      <c r="S175" s="38"/>
      <c r="T175" s="38"/>
      <c r="U175" s="38"/>
      <c r="V175" s="38"/>
      <c r="W175" s="38"/>
      <c r="X175" s="38"/>
      <c r="Y175" s="38"/>
      <c r="Z175" s="38"/>
    </row>
    <row r="176" spans="1:26" ht="22.5" customHeight="1" x14ac:dyDescent="0.3">
      <c r="A176" s="38"/>
      <c r="B176" s="38"/>
      <c r="C176" s="27"/>
      <c r="D176" s="27"/>
      <c r="E176" s="27"/>
      <c r="F176" s="27"/>
      <c r="G176" s="27"/>
      <c r="H176" s="27"/>
      <c r="I176" s="27"/>
      <c r="J176" s="27"/>
      <c r="K176" s="27"/>
      <c r="L176" s="106"/>
      <c r="M176" s="106"/>
      <c r="N176" s="107"/>
      <c r="O176" s="108"/>
      <c r="P176" s="109"/>
      <c r="Q176" s="38"/>
      <c r="R176" s="38"/>
      <c r="S176" s="38"/>
      <c r="T176" s="38"/>
      <c r="U176" s="38"/>
      <c r="V176" s="38"/>
      <c r="W176" s="38"/>
      <c r="X176" s="38"/>
      <c r="Y176" s="38"/>
      <c r="Z176" s="38"/>
    </row>
    <row r="177" spans="1:26" ht="22.5" customHeight="1" x14ac:dyDescent="0.3">
      <c r="A177" s="38"/>
      <c r="B177" s="38"/>
      <c r="C177" s="27"/>
      <c r="D177" s="27"/>
      <c r="E177" s="27"/>
      <c r="F177" s="27"/>
      <c r="G177" s="27"/>
      <c r="H177" s="27"/>
      <c r="I177" s="27"/>
      <c r="J177" s="27"/>
      <c r="K177" s="27"/>
      <c r="L177" s="106"/>
      <c r="M177" s="106"/>
      <c r="N177" s="107"/>
      <c r="O177" s="108"/>
      <c r="P177" s="109"/>
      <c r="Q177" s="38"/>
      <c r="R177" s="38"/>
      <c r="S177" s="38"/>
      <c r="T177" s="38"/>
      <c r="U177" s="38"/>
      <c r="V177" s="38"/>
      <c r="W177" s="38"/>
      <c r="X177" s="38"/>
      <c r="Y177" s="38"/>
      <c r="Z177" s="38"/>
    </row>
    <row r="178" spans="1:26" ht="22.5" customHeight="1" x14ac:dyDescent="0.3">
      <c r="A178" s="38"/>
      <c r="B178" s="38"/>
      <c r="C178" s="27"/>
      <c r="D178" s="27"/>
      <c r="E178" s="27"/>
      <c r="F178" s="27"/>
      <c r="G178" s="27"/>
      <c r="H178" s="27"/>
      <c r="I178" s="27"/>
      <c r="J178" s="27"/>
      <c r="K178" s="27"/>
      <c r="L178" s="106"/>
      <c r="M178" s="106"/>
      <c r="N178" s="107"/>
      <c r="O178" s="108"/>
      <c r="P178" s="109"/>
      <c r="Q178" s="38"/>
      <c r="R178" s="38"/>
      <c r="S178" s="38"/>
      <c r="T178" s="38"/>
      <c r="U178" s="38"/>
      <c r="V178" s="38"/>
      <c r="W178" s="38"/>
      <c r="X178" s="38"/>
      <c r="Y178" s="38"/>
      <c r="Z178" s="38"/>
    </row>
    <row r="179" spans="1:26" ht="22.5" customHeight="1" x14ac:dyDescent="0.3">
      <c r="A179" s="38"/>
      <c r="B179" s="38"/>
      <c r="C179" s="27"/>
      <c r="D179" s="27"/>
      <c r="E179" s="27"/>
      <c r="F179" s="27"/>
      <c r="G179" s="27"/>
      <c r="H179" s="27"/>
      <c r="I179" s="27"/>
      <c r="J179" s="27"/>
      <c r="K179" s="27"/>
      <c r="L179" s="106"/>
      <c r="M179" s="106"/>
      <c r="N179" s="107"/>
      <c r="O179" s="108"/>
      <c r="P179" s="109"/>
      <c r="Q179" s="38"/>
      <c r="R179" s="38"/>
      <c r="S179" s="38"/>
      <c r="T179" s="38"/>
      <c r="U179" s="38"/>
      <c r="V179" s="38"/>
      <c r="W179" s="38"/>
      <c r="X179" s="38"/>
      <c r="Y179" s="38"/>
      <c r="Z179" s="38"/>
    </row>
    <row r="180" spans="1:26" ht="22.5" customHeight="1" x14ac:dyDescent="0.3">
      <c r="A180" s="38"/>
      <c r="B180" s="38"/>
      <c r="C180" s="27"/>
      <c r="D180" s="27"/>
      <c r="E180" s="27"/>
      <c r="F180" s="27"/>
      <c r="G180" s="27"/>
      <c r="H180" s="27"/>
      <c r="I180" s="27"/>
      <c r="J180" s="27"/>
      <c r="K180" s="27"/>
      <c r="L180" s="106"/>
      <c r="M180" s="106"/>
      <c r="N180" s="107"/>
      <c r="O180" s="108"/>
      <c r="P180" s="109"/>
      <c r="Q180" s="38"/>
      <c r="R180" s="38"/>
      <c r="S180" s="38"/>
      <c r="T180" s="38"/>
      <c r="U180" s="38"/>
      <c r="V180" s="38"/>
      <c r="W180" s="38"/>
      <c r="X180" s="38"/>
      <c r="Y180" s="38"/>
      <c r="Z180" s="38"/>
    </row>
    <row r="181" spans="1:26" ht="22.5" customHeight="1" x14ac:dyDescent="0.3">
      <c r="A181" s="38"/>
      <c r="B181" s="38"/>
      <c r="C181" s="27"/>
      <c r="D181" s="27"/>
      <c r="E181" s="27"/>
      <c r="F181" s="27"/>
      <c r="G181" s="27"/>
      <c r="H181" s="27"/>
      <c r="I181" s="27"/>
      <c r="J181" s="27"/>
      <c r="K181" s="27"/>
      <c r="L181" s="106"/>
      <c r="M181" s="106"/>
      <c r="N181" s="107"/>
      <c r="O181" s="108"/>
      <c r="P181" s="109"/>
      <c r="Q181" s="38"/>
      <c r="R181" s="38"/>
      <c r="S181" s="38"/>
      <c r="T181" s="38"/>
      <c r="U181" s="38"/>
      <c r="V181" s="38"/>
      <c r="W181" s="38"/>
      <c r="X181" s="38"/>
      <c r="Y181" s="38"/>
      <c r="Z181" s="38"/>
    </row>
    <row r="182" spans="1:26" ht="22.5" customHeight="1" x14ac:dyDescent="0.3">
      <c r="A182" s="38"/>
      <c r="B182" s="38"/>
      <c r="C182" s="27"/>
      <c r="D182" s="27"/>
      <c r="E182" s="27"/>
      <c r="F182" s="27"/>
      <c r="G182" s="27"/>
      <c r="H182" s="27"/>
      <c r="I182" s="27"/>
      <c r="J182" s="27"/>
      <c r="K182" s="27"/>
      <c r="L182" s="106"/>
      <c r="M182" s="106"/>
      <c r="N182" s="107"/>
      <c r="O182" s="108"/>
      <c r="P182" s="109"/>
      <c r="Q182" s="38"/>
      <c r="R182" s="38"/>
      <c r="S182" s="38"/>
      <c r="T182" s="38"/>
      <c r="U182" s="38"/>
      <c r="V182" s="38"/>
      <c r="W182" s="38"/>
      <c r="X182" s="38"/>
      <c r="Y182" s="38"/>
      <c r="Z182" s="38"/>
    </row>
    <row r="183" spans="1:26" ht="22.5" customHeight="1" x14ac:dyDescent="0.3">
      <c r="A183" s="38"/>
      <c r="B183" s="38"/>
      <c r="C183" s="27"/>
      <c r="D183" s="27"/>
      <c r="E183" s="27"/>
      <c r="F183" s="27"/>
      <c r="G183" s="27"/>
      <c r="H183" s="27"/>
      <c r="I183" s="27"/>
      <c r="J183" s="27"/>
      <c r="K183" s="27"/>
      <c r="L183" s="106"/>
      <c r="M183" s="106"/>
      <c r="N183" s="107"/>
      <c r="O183" s="108"/>
      <c r="P183" s="109"/>
      <c r="Q183" s="38"/>
      <c r="R183" s="38"/>
      <c r="S183" s="38"/>
      <c r="T183" s="38"/>
      <c r="U183" s="38"/>
      <c r="V183" s="38"/>
      <c r="W183" s="38"/>
      <c r="X183" s="38"/>
      <c r="Y183" s="38"/>
      <c r="Z183" s="38"/>
    </row>
    <row r="184" spans="1:26" ht="22.5" customHeight="1" x14ac:dyDescent="0.3">
      <c r="A184" s="38"/>
      <c r="B184" s="38"/>
      <c r="C184" s="27"/>
      <c r="D184" s="27"/>
      <c r="E184" s="27"/>
      <c r="F184" s="27"/>
      <c r="G184" s="27"/>
      <c r="H184" s="27"/>
      <c r="I184" s="27"/>
      <c r="J184" s="27"/>
      <c r="K184" s="27"/>
      <c r="L184" s="106"/>
      <c r="M184" s="106"/>
      <c r="N184" s="107"/>
      <c r="O184" s="108"/>
      <c r="P184" s="109"/>
      <c r="Q184" s="38"/>
      <c r="R184" s="38"/>
      <c r="S184" s="38"/>
      <c r="T184" s="38"/>
      <c r="U184" s="38"/>
      <c r="V184" s="38"/>
      <c r="W184" s="38"/>
      <c r="X184" s="38"/>
      <c r="Y184" s="38"/>
      <c r="Z184" s="38"/>
    </row>
    <row r="185" spans="1:26" ht="22.5" customHeight="1" x14ac:dyDescent="0.3">
      <c r="A185" s="38"/>
      <c r="B185" s="38"/>
      <c r="C185" s="27"/>
      <c r="D185" s="27"/>
      <c r="E185" s="27"/>
      <c r="F185" s="27"/>
      <c r="G185" s="27"/>
      <c r="H185" s="27"/>
      <c r="I185" s="27"/>
      <c r="J185" s="27"/>
      <c r="K185" s="27"/>
      <c r="L185" s="106"/>
      <c r="M185" s="106"/>
      <c r="N185" s="107"/>
      <c r="O185" s="108"/>
      <c r="P185" s="109"/>
      <c r="Q185" s="38"/>
      <c r="R185" s="38"/>
      <c r="S185" s="38"/>
      <c r="T185" s="38"/>
      <c r="U185" s="38"/>
      <c r="V185" s="38"/>
      <c r="W185" s="38"/>
      <c r="X185" s="38"/>
      <c r="Y185" s="38"/>
      <c r="Z185" s="38"/>
    </row>
    <row r="186" spans="1:26" ht="22.5" customHeight="1" x14ac:dyDescent="0.3">
      <c r="A186" s="38"/>
      <c r="B186" s="38"/>
      <c r="C186" s="27"/>
      <c r="D186" s="27"/>
      <c r="E186" s="27"/>
      <c r="F186" s="27"/>
      <c r="G186" s="27"/>
      <c r="H186" s="27"/>
      <c r="I186" s="27"/>
      <c r="J186" s="27"/>
      <c r="K186" s="27"/>
      <c r="L186" s="106"/>
      <c r="M186" s="106"/>
      <c r="N186" s="107"/>
      <c r="O186" s="108"/>
      <c r="P186" s="109"/>
      <c r="Q186" s="38"/>
      <c r="R186" s="38"/>
      <c r="S186" s="38"/>
      <c r="T186" s="38"/>
      <c r="U186" s="38"/>
      <c r="V186" s="38"/>
      <c r="W186" s="38"/>
      <c r="X186" s="38"/>
      <c r="Y186" s="38"/>
      <c r="Z186" s="38"/>
    </row>
    <row r="187" spans="1:26" ht="22.5" customHeight="1" x14ac:dyDescent="0.3">
      <c r="A187" s="38"/>
      <c r="B187" s="38"/>
      <c r="C187" s="27"/>
      <c r="D187" s="27"/>
      <c r="E187" s="27"/>
      <c r="F187" s="27"/>
      <c r="G187" s="27"/>
      <c r="H187" s="27"/>
      <c r="I187" s="27"/>
      <c r="J187" s="27"/>
      <c r="K187" s="27"/>
      <c r="L187" s="106"/>
      <c r="M187" s="106"/>
      <c r="N187" s="107"/>
      <c r="O187" s="108"/>
      <c r="P187" s="109"/>
      <c r="Q187" s="38"/>
      <c r="R187" s="38"/>
      <c r="S187" s="38"/>
      <c r="T187" s="38"/>
      <c r="U187" s="38"/>
      <c r="V187" s="38"/>
      <c r="W187" s="38"/>
      <c r="X187" s="38"/>
      <c r="Y187" s="38"/>
      <c r="Z187" s="38"/>
    </row>
    <row r="188" spans="1:26" ht="22.5" customHeight="1" x14ac:dyDescent="0.3">
      <c r="A188" s="38"/>
      <c r="B188" s="38"/>
      <c r="C188" s="27"/>
      <c r="D188" s="27"/>
      <c r="E188" s="27"/>
      <c r="F188" s="27"/>
      <c r="G188" s="27"/>
      <c r="H188" s="27"/>
      <c r="I188" s="27"/>
      <c r="J188" s="27"/>
      <c r="K188" s="27"/>
      <c r="L188" s="106"/>
      <c r="M188" s="106"/>
      <c r="N188" s="107"/>
      <c r="O188" s="108"/>
      <c r="P188" s="109"/>
      <c r="Q188" s="38"/>
      <c r="R188" s="38"/>
      <c r="S188" s="38"/>
      <c r="T188" s="38"/>
      <c r="U188" s="38"/>
      <c r="V188" s="38"/>
      <c r="W188" s="38"/>
      <c r="X188" s="38"/>
      <c r="Y188" s="38"/>
      <c r="Z188" s="38"/>
    </row>
    <row r="189" spans="1:26" ht="22.5" customHeight="1" x14ac:dyDescent="0.3">
      <c r="A189" s="38"/>
      <c r="B189" s="38"/>
      <c r="C189" s="27"/>
      <c r="D189" s="27"/>
      <c r="E189" s="27"/>
      <c r="F189" s="27"/>
      <c r="G189" s="27"/>
      <c r="H189" s="27"/>
      <c r="I189" s="27"/>
      <c r="J189" s="27"/>
      <c r="K189" s="27"/>
      <c r="L189" s="106"/>
      <c r="M189" s="106"/>
      <c r="N189" s="107"/>
      <c r="O189" s="108"/>
      <c r="P189" s="109"/>
      <c r="Q189" s="38"/>
      <c r="R189" s="38"/>
      <c r="S189" s="38"/>
      <c r="T189" s="38"/>
      <c r="U189" s="38"/>
      <c r="V189" s="38"/>
      <c r="W189" s="38"/>
      <c r="X189" s="38"/>
      <c r="Y189" s="38"/>
      <c r="Z189" s="38"/>
    </row>
    <row r="190" spans="1:26" ht="22.5" customHeight="1" x14ac:dyDescent="0.3">
      <c r="A190" s="38"/>
      <c r="B190" s="38"/>
      <c r="C190" s="27"/>
      <c r="D190" s="27"/>
      <c r="E190" s="27"/>
      <c r="F190" s="27"/>
      <c r="G190" s="27"/>
      <c r="H190" s="27"/>
      <c r="I190" s="27"/>
      <c r="J190" s="27"/>
      <c r="K190" s="27"/>
      <c r="L190" s="106"/>
      <c r="M190" s="106"/>
      <c r="N190" s="107"/>
      <c r="O190" s="108"/>
      <c r="P190" s="109"/>
      <c r="Q190" s="38"/>
      <c r="R190" s="38"/>
      <c r="S190" s="38"/>
      <c r="T190" s="38"/>
      <c r="U190" s="38"/>
      <c r="V190" s="38"/>
      <c r="W190" s="38"/>
      <c r="X190" s="38"/>
      <c r="Y190" s="38"/>
      <c r="Z190" s="38"/>
    </row>
    <row r="191" spans="1:26" ht="22.5" customHeight="1" x14ac:dyDescent="0.3">
      <c r="A191" s="38"/>
      <c r="B191" s="38"/>
      <c r="C191" s="27"/>
      <c r="D191" s="27"/>
      <c r="E191" s="27"/>
      <c r="F191" s="27"/>
      <c r="G191" s="27"/>
      <c r="H191" s="27"/>
      <c r="I191" s="27"/>
      <c r="J191" s="27"/>
      <c r="K191" s="27"/>
      <c r="L191" s="106"/>
      <c r="M191" s="106"/>
      <c r="N191" s="107"/>
      <c r="O191" s="108"/>
      <c r="P191" s="109"/>
      <c r="Q191" s="38"/>
      <c r="R191" s="38"/>
      <c r="S191" s="38"/>
      <c r="T191" s="38"/>
      <c r="U191" s="38"/>
      <c r="V191" s="38"/>
      <c r="W191" s="38"/>
      <c r="X191" s="38"/>
      <c r="Y191" s="38"/>
      <c r="Z191" s="38"/>
    </row>
    <row r="192" spans="1:26" ht="22.5" customHeight="1" x14ac:dyDescent="0.3">
      <c r="A192" s="38"/>
      <c r="B192" s="38"/>
      <c r="C192" s="27"/>
      <c r="D192" s="27"/>
      <c r="E192" s="27"/>
      <c r="F192" s="27"/>
      <c r="G192" s="27"/>
      <c r="H192" s="27"/>
      <c r="I192" s="27"/>
      <c r="J192" s="27"/>
      <c r="K192" s="27"/>
      <c r="L192" s="106"/>
      <c r="M192" s="106"/>
      <c r="N192" s="107"/>
      <c r="O192" s="108"/>
      <c r="P192" s="109"/>
      <c r="Q192" s="38"/>
      <c r="R192" s="38"/>
      <c r="S192" s="38"/>
      <c r="T192" s="38"/>
      <c r="U192" s="38"/>
      <c r="V192" s="38"/>
      <c r="W192" s="38"/>
      <c r="X192" s="38"/>
      <c r="Y192" s="38"/>
      <c r="Z192" s="38"/>
    </row>
    <row r="193" spans="1:26" ht="22.5" customHeight="1" x14ac:dyDescent="0.3">
      <c r="A193" s="38"/>
      <c r="B193" s="38"/>
      <c r="C193" s="27"/>
      <c r="D193" s="27"/>
      <c r="E193" s="27"/>
      <c r="F193" s="27"/>
      <c r="G193" s="27"/>
      <c r="H193" s="27"/>
      <c r="I193" s="27"/>
      <c r="J193" s="27"/>
      <c r="K193" s="27"/>
      <c r="L193" s="106"/>
      <c r="M193" s="106"/>
      <c r="N193" s="107"/>
      <c r="O193" s="108"/>
      <c r="P193" s="109"/>
      <c r="Q193" s="38"/>
      <c r="R193" s="38"/>
      <c r="S193" s="38"/>
      <c r="T193" s="38"/>
      <c r="U193" s="38"/>
      <c r="V193" s="38"/>
      <c r="W193" s="38"/>
      <c r="X193" s="38"/>
      <c r="Y193" s="38"/>
      <c r="Z193" s="38"/>
    </row>
    <row r="194" spans="1:26" ht="22.5" customHeight="1" x14ac:dyDescent="0.3">
      <c r="A194" s="38"/>
      <c r="B194" s="38"/>
      <c r="C194" s="27"/>
      <c r="D194" s="27"/>
      <c r="E194" s="27"/>
      <c r="F194" s="27"/>
      <c r="G194" s="27"/>
      <c r="H194" s="27"/>
      <c r="I194" s="27"/>
      <c r="J194" s="27"/>
      <c r="K194" s="27"/>
      <c r="L194" s="106"/>
      <c r="M194" s="106"/>
      <c r="N194" s="107"/>
      <c r="O194" s="108"/>
      <c r="P194" s="109"/>
      <c r="Q194" s="38"/>
      <c r="R194" s="38"/>
      <c r="S194" s="38"/>
      <c r="T194" s="38"/>
      <c r="U194" s="38"/>
      <c r="V194" s="38"/>
      <c r="W194" s="38"/>
      <c r="X194" s="38"/>
      <c r="Y194" s="38"/>
      <c r="Z194" s="38"/>
    </row>
    <row r="195" spans="1:26" ht="22.5" customHeight="1" x14ac:dyDescent="0.3">
      <c r="A195" s="38"/>
      <c r="B195" s="38"/>
      <c r="C195" s="27"/>
      <c r="D195" s="27"/>
      <c r="E195" s="27"/>
      <c r="F195" s="27"/>
      <c r="G195" s="27"/>
      <c r="H195" s="27"/>
      <c r="I195" s="27"/>
      <c r="J195" s="27"/>
      <c r="K195" s="27"/>
      <c r="L195" s="106"/>
      <c r="M195" s="106"/>
      <c r="N195" s="107"/>
      <c r="O195" s="108"/>
      <c r="P195" s="109"/>
      <c r="Q195" s="38"/>
      <c r="R195" s="38"/>
      <c r="S195" s="38"/>
      <c r="T195" s="38"/>
      <c r="U195" s="38"/>
      <c r="V195" s="38"/>
      <c r="W195" s="38"/>
      <c r="X195" s="38"/>
      <c r="Y195" s="38"/>
      <c r="Z195" s="38"/>
    </row>
    <row r="196" spans="1:26" ht="22.5" customHeight="1" x14ac:dyDescent="0.3">
      <c r="A196" s="38"/>
      <c r="B196" s="38"/>
      <c r="C196" s="27"/>
      <c r="D196" s="27"/>
      <c r="E196" s="27"/>
      <c r="F196" s="27"/>
      <c r="G196" s="27"/>
      <c r="H196" s="27"/>
      <c r="I196" s="27"/>
      <c r="J196" s="27"/>
      <c r="K196" s="27"/>
      <c r="L196" s="106"/>
      <c r="M196" s="106"/>
      <c r="N196" s="107"/>
      <c r="O196" s="108"/>
      <c r="P196" s="109"/>
      <c r="Q196" s="38"/>
      <c r="R196" s="38"/>
      <c r="S196" s="38"/>
      <c r="T196" s="38"/>
      <c r="U196" s="38"/>
      <c r="V196" s="38"/>
      <c r="W196" s="38"/>
      <c r="X196" s="38"/>
      <c r="Y196" s="38"/>
      <c r="Z196" s="38"/>
    </row>
    <row r="197" spans="1:26" ht="22.5" customHeight="1" x14ac:dyDescent="0.3">
      <c r="A197" s="38"/>
      <c r="B197" s="38"/>
      <c r="C197" s="27"/>
      <c r="D197" s="27"/>
      <c r="E197" s="27"/>
      <c r="F197" s="27"/>
      <c r="G197" s="27"/>
      <c r="H197" s="27"/>
      <c r="I197" s="27"/>
      <c r="J197" s="27"/>
      <c r="K197" s="27"/>
      <c r="L197" s="106"/>
      <c r="M197" s="106"/>
      <c r="N197" s="107"/>
      <c r="O197" s="108"/>
      <c r="P197" s="109"/>
      <c r="Q197" s="38"/>
      <c r="R197" s="38"/>
      <c r="S197" s="38"/>
      <c r="T197" s="38"/>
      <c r="U197" s="38"/>
      <c r="V197" s="38"/>
      <c r="W197" s="38"/>
      <c r="X197" s="38"/>
      <c r="Y197" s="38"/>
      <c r="Z197" s="38"/>
    </row>
    <row r="198" spans="1:26" ht="22.5" customHeight="1" x14ac:dyDescent="0.3">
      <c r="A198" s="38"/>
      <c r="B198" s="38"/>
      <c r="C198" s="27"/>
      <c r="D198" s="27"/>
      <c r="E198" s="27"/>
      <c r="F198" s="27"/>
      <c r="G198" s="27"/>
      <c r="H198" s="27"/>
      <c r="I198" s="27"/>
      <c r="J198" s="27"/>
      <c r="K198" s="27"/>
      <c r="L198" s="106"/>
      <c r="M198" s="106"/>
      <c r="N198" s="107"/>
      <c r="O198" s="108"/>
      <c r="P198" s="109"/>
      <c r="Q198" s="38"/>
      <c r="R198" s="38"/>
      <c r="S198" s="38"/>
      <c r="T198" s="38"/>
      <c r="U198" s="38"/>
      <c r="V198" s="38"/>
      <c r="W198" s="38"/>
      <c r="X198" s="38"/>
      <c r="Y198" s="38"/>
      <c r="Z198" s="38"/>
    </row>
    <row r="199" spans="1:26" ht="22.5" customHeight="1" x14ac:dyDescent="0.3">
      <c r="A199" s="38"/>
      <c r="B199" s="38"/>
      <c r="C199" s="27"/>
      <c r="D199" s="27"/>
      <c r="E199" s="27"/>
      <c r="F199" s="27"/>
      <c r="G199" s="27"/>
      <c r="H199" s="27"/>
      <c r="I199" s="27"/>
      <c r="J199" s="27"/>
      <c r="K199" s="27"/>
      <c r="L199" s="106"/>
      <c r="M199" s="106"/>
      <c r="N199" s="107"/>
      <c r="O199" s="108"/>
      <c r="P199" s="109"/>
      <c r="Q199" s="38"/>
      <c r="R199" s="38"/>
      <c r="S199" s="38"/>
      <c r="T199" s="38"/>
      <c r="U199" s="38"/>
      <c r="V199" s="38"/>
      <c r="W199" s="38"/>
      <c r="X199" s="38"/>
      <c r="Y199" s="38"/>
      <c r="Z199" s="38"/>
    </row>
    <row r="200" spans="1:26" ht="22.5" customHeight="1" x14ac:dyDescent="0.3">
      <c r="A200" s="38"/>
      <c r="B200" s="38"/>
      <c r="C200" s="27"/>
      <c r="D200" s="27"/>
      <c r="E200" s="27"/>
      <c r="F200" s="27"/>
      <c r="G200" s="27"/>
      <c r="H200" s="27"/>
      <c r="I200" s="27"/>
      <c r="J200" s="27"/>
      <c r="K200" s="27"/>
      <c r="L200" s="106"/>
      <c r="M200" s="106"/>
      <c r="N200" s="107"/>
      <c r="O200" s="108"/>
      <c r="P200" s="109"/>
      <c r="Q200" s="38"/>
      <c r="R200" s="38"/>
      <c r="S200" s="38"/>
      <c r="T200" s="38"/>
      <c r="U200" s="38"/>
      <c r="V200" s="38"/>
      <c r="W200" s="38"/>
      <c r="X200" s="38"/>
      <c r="Y200" s="38"/>
      <c r="Z200" s="38"/>
    </row>
    <row r="201" spans="1:26" ht="22.5" customHeight="1" x14ac:dyDescent="0.3">
      <c r="A201" s="38"/>
      <c r="B201" s="38"/>
      <c r="C201" s="27"/>
      <c r="D201" s="27"/>
      <c r="E201" s="27"/>
      <c r="F201" s="27"/>
      <c r="G201" s="27"/>
      <c r="H201" s="27"/>
      <c r="I201" s="27"/>
      <c r="J201" s="27"/>
      <c r="K201" s="27"/>
      <c r="L201" s="106"/>
      <c r="M201" s="106"/>
      <c r="N201" s="107"/>
      <c r="O201" s="108"/>
      <c r="P201" s="109"/>
      <c r="Q201" s="38"/>
      <c r="R201" s="38"/>
      <c r="S201" s="38"/>
      <c r="T201" s="38"/>
      <c r="U201" s="38"/>
      <c r="V201" s="38"/>
      <c r="W201" s="38"/>
      <c r="X201" s="38"/>
      <c r="Y201" s="38"/>
      <c r="Z201" s="38"/>
    </row>
    <row r="202" spans="1:26" ht="22.5" customHeight="1" x14ac:dyDescent="0.3">
      <c r="A202" s="38"/>
      <c r="B202" s="38"/>
      <c r="C202" s="27"/>
      <c r="D202" s="27"/>
      <c r="E202" s="27"/>
      <c r="F202" s="27"/>
      <c r="G202" s="27"/>
      <c r="H202" s="27"/>
      <c r="I202" s="27"/>
      <c r="J202" s="27"/>
      <c r="K202" s="27"/>
      <c r="L202" s="106"/>
      <c r="M202" s="106"/>
      <c r="N202" s="107"/>
      <c r="O202" s="108"/>
      <c r="P202" s="109"/>
      <c r="Q202" s="38"/>
      <c r="R202" s="38"/>
      <c r="S202" s="38"/>
      <c r="T202" s="38"/>
      <c r="U202" s="38"/>
      <c r="V202" s="38"/>
      <c r="W202" s="38"/>
      <c r="X202" s="38"/>
      <c r="Y202" s="38"/>
      <c r="Z202" s="38"/>
    </row>
    <row r="203" spans="1:26" ht="22.5" customHeight="1" x14ac:dyDescent="0.3">
      <c r="A203" s="38"/>
      <c r="B203" s="38"/>
      <c r="C203" s="27"/>
      <c r="D203" s="27"/>
      <c r="E203" s="27"/>
      <c r="F203" s="27"/>
      <c r="G203" s="27"/>
      <c r="H203" s="27"/>
      <c r="I203" s="27"/>
      <c r="J203" s="27"/>
      <c r="K203" s="27"/>
      <c r="L203" s="106"/>
      <c r="M203" s="106"/>
      <c r="N203" s="107"/>
      <c r="O203" s="108"/>
      <c r="P203" s="109"/>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106"/>
      <c r="M204" s="106"/>
      <c r="N204" s="107"/>
      <c r="O204" s="108"/>
      <c r="P204" s="109"/>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106"/>
      <c r="M205" s="106"/>
      <c r="N205" s="107"/>
      <c r="O205" s="108"/>
      <c r="P205" s="109"/>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106"/>
      <c r="M206" s="106"/>
      <c r="N206" s="107"/>
      <c r="O206" s="108"/>
      <c r="P206" s="109"/>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106"/>
      <c r="M207" s="106"/>
      <c r="N207" s="107"/>
      <c r="O207" s="108"/>
      <c r="P207" s="109"/>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106"/>
      <c r="M208" s="106"/>
      <c r="N208" s="107"/>
      <c r="O208" s="108"/>
      <c r="P208" s="109"/>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106"/>
      <c r="M209" s="106"/>
      <c r="N209" s="107"/>
      <c r="O209" s="108"/>
      <c r="P209" s="109"/>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106"/>
      <c r="M210" s="106"/>
      <c r="N210" s="107"/>
      <c r="O210" s="108"/>
      <c r="P210" s="109"/>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106"/>
      <c r="M211" s="106"/>
      <c r="N211" s="107"/>
      <c r="O211" s="108"/>
      <c r="P211" s="109"/>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106"/>
      <c r="M212" s="106"/>
      <c r="N212" s="107"/>
      <c r="O212" s="108"/>
      <c r="P212" s="109"/>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106"/>
      <c r="M213" s="106"/>
      <c r="N213" s="107"/>
      <c r="O213" s="108"/>
      <c r="P213" s="109"/>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106"/>
      <c r="M214" s="106"/>
      <c r="N214" s="107"/>
      <c r="O214" s="108"/>
      <c r="P214" s="109"/>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106"/>
      <c r="M215" s="106"/>
      <c r="N215" s="107"/>
      <c r="O215" s="108"/>
      <c r="P215" s="109"/>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106"/>
      <c r="M216" s="106"/>
      <c r="N216" s="107"/>
      <c r="O216" s="108"/>
      <c r="P216" s="109"/>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106"/>
      <c r="M217" s="106"/>
      <c r="N217" s="107"/>
      <c r="O217" s="108"/>
      <c r="P217" s="109"/>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106"/>
      <c r="M218" s="106"/>
      <c r="N218" s="107"/>
      <c r="O218" s="108"/>
      <c r="P218" s="109"/>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106"/>
      <c r="M219" s="106"/>
      <c r="N219" s="107"/>
      <c r="O219" s="108"/>
      <c r="P219" s="109"/>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106"/>
      <c r="M220" s="106"/>
      <c r="N220" s="107"/>
      <c r="O220" s="108"/>
      <c r="P220" s="109"/>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106"/>
      <c r="M221" s="106"/>
      <c r="N221" s="107"/>
      <c r="O221" s="108"/>
      <c r="P221" s="109"/>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106"/>
      <c r="M222" s="106"/>
      <c r="N222" s="107"/>
      <c r="O222" s="108"/>
      <c r="P222" s="109"/>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106"/>
      <c r="M223" s="106"/>
      <c r="N223" s="107"/>
      <c r="O223" s="108"/>
      <c r="P223" s="109"/>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106"/>
      <c r="M224" s="106"/>
      <c r="N224" s="107"/>
      <c r="O224" s="108"/>
      <c r="P224" s="109"/>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106"/>
      <c r="M225" s="106"/>
      <c r="N225" s="107"/>
      <c r="O225" s="108"/>
      <c r="P225" s="109"/>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106"/>
      <c r="M226" s="106"/>
      <c r="N226" s="107"/>
      <c r="O226" s="108"/>
      <c r="P226" s="109"/>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106"/>
      <c r="M227" s="106"/>
      <c r="N227" s="107"/>
      <c r="O227" s="108"/>
      <c r="P227" s="109"/>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106"/>
      <c r="M228" s="106"/>
      <c r="N228" s="107"/>
      <c r="O228" s="108"/>
      <c r="P228" s="109"/>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106"/>
      <c r="M229" s="106"/>
      <c r="N229" s="107"/>
      <c r="O229" s="108"/>
      <c r="P229" s="109"/>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106"/>
      <c r="M230" s="106"/>
      <c r="N230" s="107"/>
      <c r="O230" s="108"/>
      <c r="P230" s="109"/>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106"/>
      <c r="M231" s="106"/>
      <c r="N231" s="107"/>
      <c r="O231" s="108"/>
      <c r="P231" s="109"/>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106"/>
      <c r="M232" s="106"/>
      <c r="N232" s="107"/>
      <c r="O232" s="108"/>
      <c r="P232" s="109"/>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106"/>
      <c r="M233" s="106"/>
      <c r="N233" s="107"/>
      <c r="O233" s="108"/>
      <c r="P233" s="109"/>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106"/>
      <c r="M234" s="106"/>
      <c r="N234" s="107"/>
      <c r="O234" s="108"/>
      <c r="P234" s="109"/>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106"/>
      <c r="M235" s="106"/>
      <c r="N235" s="107"/>
      <c r="O235" s="108"/>
      <c r="P235" s="109"/>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106"/>
      <c r="M236" s="106"/>
      <c r="N236" s="107"/>
      <c r="O236" s="108"/>
      <c r="P236" s="109"/>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106"/>
      <c r="M237" s="106"/>
      <c r="N237" s="107"/>
      <c r="O237" s="108"/>
      <c r="P237" s="109"/>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106"/>
      <c r="M238" s="106"/>
      <c r="N238" s="107"/>
      <c r="O238" s="108"/>
      <c r="P238" s="109"/>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106"/>
      <c r="M239" s="106"/>
      <c r="N239" s="107"/>
      <c r="O239" s="108"/>
      <c r="P239" s="109"/>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106"/>
      <c r="M240" s="106"/>
      <c r="N240" s="107"/>
      <c r="O240" s="108"/>
      <c r="P240" s="109"/>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106"/>
      <c r="M241" s="106"/>
      <c r="N241" s="107"/>
      <c r="O241" s="108"/>
      <c r="P241" s="109"/>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106"/>
      <c r="M242" s="106"/>
      <c r="N242" s="107"/>
      <c r="O242" s="108"/>
      <c r="P242" s="109"/>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106"/>
      <c r="M243" s="106"/>
      <c r="N243" s="107"/>
      <c r="O243" s="108"/>
      <c r="P243" s="109"/>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106"/>
      <c r="M244" s="106"/>
      <c r="N244" s="107"/>
      <c r="O244" s="108"/>
      <c r="P244" s="109"/>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106"/>
      <c r="M245" s="106"/>
      <c r="N245" s="107"/>
      <c r="O245" s="108"/>
      <c r="P245" s="109"/>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106"/>
      <c r="M246" s="106"/>
      <c r="N246" s="107"/>
      <c r="O246" s="108"/>
      <c r="P246" s="109"/>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106"/>
      <c r="M247" s="106"/>
      <c r="N247" s="107"/>
      <c r="O247" s="108"/>
      <c r="P247" s="109"/>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106"/>
      <c r="M248" s="106"/>
      <c r="N248" s="107"/>
      <c r="O248" s="108"/>
      <c r="P248" s="109"/>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106"/>
      <c r="M249" s="106"/>
      <c r="N249" s="107"/>
      <c r="O249" s="108"/>
      <c r="P249" s="109"/>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106"/>
      <c r="M250" s="106"/>
      <c r="N250" s="107"/>
      <c r="O250" s="108"/>
      <c r="P250" s="109"/>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106"/>
      <c r="M251" s="106"/>
      <c r="N251" s="107"/>
      <c r="O251" s="108"/>
      <c r="P251" s="109"/>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106"/>
      <c r="M252" s="106"/>
      <c r="N252" s="107"/>
      <c r="O252" s="108"/>
      <c r="P252" s="109"/>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106"/>
      <c r="M253" s="106"/>
      <c r="N253" s="107"/>
      <c r="O253" s="108"/>
      <c r="P253" s="109"/>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106"/>
      <c r="M254" s="106"/>
      <c r="N254" s="107"/>
      <c r="O254" s="108"/>
      <c r="P254" s="109"/>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106"/>
      <c r="M255" s="106"/>
      <c r="N255" s="107"/>
      <c r="O255" s="108"/>
      <c r="P255" s="109"/>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106"/>
      <c r="M256" s="106"/>
      <c r="N256" s="107"/>
      <c r="O256" s="108"/>
      <c r="P256" s="109"/>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106"/>
      <c r="M257" s="106"/>
      <c r="N257" s="107"/>
      <c r="O257" s="108"/>
      <c r="P257" s="109"/>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106"/>
      <c r="M258" s="106"/>
      <c r="N258" s="107"/>
      <c r="O258" s="108"/>
      <c r="P258" s="109"/>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106"/>
      <c r="M259" s="106"/>
      <c r="N259" s="107"/>
      <c r="O259" s="108"/>
      <c r="P259" s="109"/>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106"/>
      <c r="M260" s="106"/>
      <c r="N260" s="107"/>
      <c r="O260" s="108"/>
      <c r="P260" s="109"/>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106"/>
      <c r="M261" s="106"/>
      <c r="N261" s="107"/>
      <c r="O261" s="108"/>
      <c r="P261" s="109"/>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106"/>
      <c r="M262" s="106"/>
      <c r="N262" s="107"/>
      <c r="O262" s="108"/>
      <c r="P262" s="109"/>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106"/>
      <c r="M263" s="106"/>
      <c r="N263" s="107"/>
      <c r="O263" s="108"/>
      <c r="P263" s="109"/>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106"/>
      <c r="M264" s="106"/>
      <c r="N264" s="107"/>
      <c r="O264" s="108"/>
      <c r="P264" s="109"/>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106"/>
      <c r="M265" s="106"/>
      <c r="N265" s="107"/>
      <c r="O265" s="108"/>
      <c r="P265" s="109"/>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106"/>
      <c r="M266" s="106"/>
      <c r="N266" s="107"/>
      <c r="O266" s="108"/>
      <c r="P266" s="109"/>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106"/>
      <c r="M267" s="106"/>
      <c r="N267" s="107"/>
      <c r="O267" s="108"/>
      <c r="P267" s="109"/>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106"/>
      <c r="M268" s="106"/>
      <c r="N268" s="107"/>
      <c r="O268" s="108"/>
      <c r="P268" s="109"/>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106"/>
      <c r="M269" s="106"/>
      <c r="N269" s="107"/>
      <c r="O269" s="108"/>
      <c r="P269" s="109"/>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106"/>
      <c r="M270" s="106"/>
      <c r="N270" s="107"/>
      <c r="O270" s="108"/>
      <c r="P270" s="109"/>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106"/>
      <c r="M271" s="106"/>
      <c r="N271" s="107"/>
      <c r="O271" s="108"/>
      <c r="P271" s="109"/>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106"/>
      <c r="M272" s="106"/>
      <c r="N272" s="107"/>
      <c r="O272" s="108"/>
      <c r="P272" s="109"/>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106"/>
      <c r="M273" s="106"/>
      <c r="N273" s="107"/>
      <c r="O273" s="108"/>
      <c r="P273" s="109"/>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106"/>
      <c r="M274" s="106"/>
      <c r="N274" s="107"/>
      <c r="O274" s="108"/>
      <c r="P274" s="109"/>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106"/>
      <c r="M275" s="106"/>
      <c r="N275" s="107"/>
      <c r="O275" s="108"/>
      <c r="P275" s="109"/>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106"/>
      <c r="M276" s="106"/>
      <c r="N276" s="107"/>
      <c r="O276" s="108"/>
      <c r="P276" s="109"/>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106"/>
      <c r="M277" s="106"/>
      <c r="N277" s="107"/>
      <c r="O277" s="108"/>
      <c r="P277" s="109"/>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106"/>
      <c r="M278" s="106"/>
      <c r="N278" s="107"/>
      <c r="O278" s="108"/>
      <c r="P278" s="109"/>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106"/>
      <c r="M279" s="106"/>
      <c r="N279" s="107"/>
      <c r="O279" s="108"/>
      <c r="P279" s="109"/>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106"/>
      <c r="M280" s="106"/>
      <c r="N280" s="107"/>
      <c r="O280" s="108"/>
      <c r="P280" s="109"/>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106"/>
      <c r="M281" s="106"/>
      <c r="N281" s="107"/>
      <c r="O281" s="108"/>
      <c r="P281" s="109"/>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106"/>
      <c r="M282" s="106"/>
      <c r="N282" s="107"/>
      <c r="O282" s="108"/>
      <c r="P282" s="109"/>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106"/>
      <c r="M283" s="106"/>
      <c r="N283" s="107"/>
      <c r="O283" s="108"/>
      <c r="P283" s="109"/>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106"/>
      <c r="M284" s="106"/>
      <c r="N284" s="107"/>
      <c r="O284" s="108"/>
      <c r="P284" s="109"/>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106"/>
      <c r="M285" s="106"/>
      <c r="N285" s="107"/>
      <c r="O285" s="108"/>
      <c r="P285" s="109"/>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106"/>
      <c r="M286" s="106"/>
      <c r="N286" s="107"/>
      <c r="O286" s="108"/>
      <c r="P286" s="109"/>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106"/>
      <c r="M287" s="106"/>
      <c r="N287" s="107"/>
      <c r="O287" s="108"/>
      <c r="P287" s="109"/>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106"/>
      <c r="M288" s="106"/>
      <c r="N288" s="107"/>
      <c r="O288" s="108"/>
      <c r="P288" s="109"/>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106"/>
      <c r="M289" s="106"/>
      <c r="N289" s="107"/>
      <c r="O289" s="108"/>
      <c r="P289" s="109"/>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106"/>
      <c r="M290" s="106"/>
      <c r="N290" s="107"/>
      <c r="O290" s="108"/>
      <c r="P290" s="109"/>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106"/>
      <c r="M291" s="106"/>
      <c r="N291" s="107"/>
      <c r="O291" s="108"/>
      <c r="P291" s="109"/>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106"/>
      <c r="M292" s="106"/>
      <c r="N292" s="107"/>
      <c r="O292" s="108"/>
      <c r="P292" s="109"/>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106"/>
      <c r="M293" s="106"/>
      <c r="N293" s="107"/>
      <c r="O293" s="108"/>
      <c r="P293" s="109"/>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106"/>
      <c r="M294" s="106"/>
      <c r="N294" s="107"/>
      <c r="O294" s="108"/>
      <c r="P294" s="109"/>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106"/>
      <c r="M295" s="106"/>
      <c r="N295" s="107"/>
      <c r="O295" s="108"/>
      <c r="P295" s="109"/>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106"/>
      <c r="M296" s="106"/>
      <c r="N296" s="107"/>
      <c r="O296" s="108"/>
      <c r="P296" s="109"/>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106"/>
      <c r="M297" s="106"/>
      <c r="N297" s="107"/>
      <c r="O297" s="108"/>
      <c r="P297" s="109"/>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106"/>
      <c r="M298" s="106"/>
      <c r="N298" s="107"/>
      <c r="O298" s="108"/>
      <c r="P298" s="109"/>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106"/>
      <c r="M299" s="106"/>
      <c r="N299" s="107"/>
      <c r="O299" s="108"/>
      <c r="P299" s="109"/>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106"/>
      <c r="M300" s="106"/>
      <c r="N300" s="107"/>
      <c r="O300" s="108"/>
      <c r="P300" s="109"/>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106"/>
      <c r="M301" s="106"/>
      <c r="N301" s="107"/>
      <c r="O301" s="108"/>
      <c r="P301" s="109"/>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106"/>
      <c r="M302" s="106"/>
      <c r="N302" s="107"/>
      <c r="O302" s="108"/>
      <c r="P302" s="109"/>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106"/>
      <c r="M303" s="106"/>
      <c r="N303" s="107"/>
      <c r="O303" s="108"/>
      <c r="P303" s="109"/>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106"/>
      <c r="M304" s="106"/>
      <c r="N304" s="107"/>
      <c r="O304" s="108"/>
      <c r="P304" s="109"/>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106"/>
      <c r="M305" s="106"/>
      <c r="N305" s="107"/>
      <c r="O305" s="108"/>
      <c r="P305" s="109"/>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106"/>
      <c r="M306" s="106"/>
      <c r="N306" s="107"/>
      <c r="O306" s="108"/>
      <c r="P306" s="109"/>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106"/>
      <c r="M307" s="106"/>
      <c r="N307" s="107"/>
      <c r="O307" s="108"/>
      <c r="P307" s="109"/>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106"/>
      <c r="M308" s="106"/>
      <c r="N308" s="107"/>
      <c r="O308" s="108"/>
      <c r="P308" s="109"/>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106"/>
      <c r="M309" s="106"/>
      <c r="N309" s="107"/>
      <c r="O309" s="108"/>
      <c r="P309" s="109"/>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106"/>
      <c r="M310" s="106"/>
      <c r="N310" s="107"/>
      <c r="O310" s="108"/>
      <c r="P310" s="109"/>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106"/>
      <c r="M311" s="106"/>
      <c r="N311" s="107"/>
      <c r="O311" s="108"/>
      <c r="P311" s="109"/>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106"/>
      <c r="M312" s="106"/>
      <c r="N312" s="107"/>
      <c r="O312" s="108"/>
      <c r="P312" s="109"/>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106"/>
      <c r="M313" s="106"/>
      <c r="N313" s="107"/>
      <c r="O313" s="108"/>
      <c r="P313" s="109"/>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106"/>
      <c r="M314" s="106"/>
      <c r="N314" s="107"/>
      <c r="O314" s="108"/>
      <c r="P314" s="109"/>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106"/>
      <c r="M315" s="106"/>
      <c r="N315" s="107"/>
      <c r="O315" s="108"/>
      <c r="P315" s="109"/>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106"/>
      <c r="M316" s="106"/>
      <c r="N316" s="107"/>
      <c r="O316" s="108"/>
      <c r="P316" s="109"/>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106"/>
      <c r="M317" s="106"/>
      <c r="N317" s="107"/>
      <c r="O317" s="108"/>
      <c r="P317" s="109"/>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106"/>
      <c r="M318" s="106"/>
      <c r="N318" s="107"/>
      <c r="O318" s="108"/>
      <c r="P318" s="109"/>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106"/>
      <c r="M319" s="106"/>
      <c r="N319" s="107"/>
      <c r="O319" s="108"/>
      <c r="P319" s="109"/>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106"/>
      <c r="M320" s="106"/>
      <c r="N320" s="107"/>
      <c r="O320" s="108"/>
      <c r="P320" s="109"/>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106"/>
      <c r="M321" s="106"/>
      <c r="N321" s="107"/>
      <c r="O321" s="108"/>
      <c r="P321" s="109"/>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106"/>
      <c r="M322" s="106"/>
      <c r="N322" s="107"/>
      <c r="O322" s="108"/>
      <c r="P322" s="109"/>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106"/>
      <c r="M323" s="106"/>
      <c r="N323" s="107"/>
      <c r="O323" s="108"/>
      <c r="P323" s="109"/>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106"/>
      <c r="M324" s="106"/>
      <c r="N324" s="107"/>
      <c r="O324" s="108"/>
      <c r="P324" s="109"/>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106"/>
      <c r="M325" s="106"/>
      <c r="N325" s="107"/>
      <c r="O325" s="108"/>
      <c r="P325" s="109"/>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106"/>
      <c r="M326" s="106"/>
      <c r="N326" s="107"/>
      <c r="O326" s="108"/>
      <c r="P326" s="109"/>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106"/>
      <c r="M327" s="106"/>
      <c r="N327" s="107"/>
      <c r="O327" s="108"/>
      <c r="P327" s="109"/>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106"/>
      <c r="M328" s="106"/>
      <c r="N328" s="107"/>
      <c r="O328" s="108"/>
      <c r="P328" s="109"/>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106"/>
      <c r="M329" s="106"/>
      <c r="N329" s="107"/>
      <c r="O329" s="108"/>
      <c r="P329" s="109"/>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106"/>
      <c r="M330" s="106"/>
      <c r="N330" s="107"/>
      <c r="O330" s="108"/>
      <c r="P330" s="109"/>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106"/>
      <c r="M331" s="106"/>
      <c r="N331" s="107"/>
      <c r="O331" s="108"/>
      <c r="P331" s="109"/>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106"/>
      <c r="M332" s="106"/>
      <c r="N332" s="107"/>
      <c r="O332" s="108"/>
      <c r="P332" s="109"/>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106"/>
      <c r="M333" s="106"/>
      <c r="N333" s="107"/>
      <c r="O333" s="108"/>
      <c r="P333" s="109"/>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106"/>
      <c r="M334" s="106"/>
      <c r="N334" s="107"/>
      <c r="O334" s="108"/>
      <c r="P334" s="109"/>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106"/>
      <c r="M335" s="106"/>
      <c r="N335" s="107"/>
      <c r="O335" s="108"/>
      <c r="P335" s="109"/>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106"/>
      <c r="M336" s="106"/>
      <c r="N336" s="107"/>
      <c r="O336" s="108"/>
      <c r="P336" s="109"/>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106"/>
      <c r="M337" s="106"/>
      <c r="N337" s="107"/>
      <c r="O337" s="108"/>
      <c r="P337" s="109"/>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106"/>
      <c r="M338" s="106"/>
      <c r="N338" s="107"/>
      <c r="O338" s="108"/>
      <c r="P338" s="109"/>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106"/>
      <c r="M339" s="106"/>
      <c r="N339" s="107"/>
      <c r="O339" s="108"/>
      <c r="P339" s="109"/>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106"/>
      <c r="M340" s="106"/>
      <c r="N340" s="107"/>
      <c r="O340" s="108"/>
      <c r="P340" s="109"/>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106"/>
      <c r="M341" s="106"/>
      <c r="N341" s="107"/>
      <c r="O341" s="108"/>
      <c r="P341" s="109"/>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106"/>
      <c r="M342" s="106"/>
      <c r="N342" s="107"/>
      <c r="O342" s="108"/>
      <c r="P342" s="109"/>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106"/>
      <c r="M343" s="106"/>
      <c r="N343" s="107"/>
      <c r="O343" s="108"/>
      <c r="P343" s="109"/>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106"/>
      <c r="M344" s="106"/>
      <c r="N344" s="107"/>
      <c r="O344" s="108"/>
      <c r="P344" s="109"/>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106"/>
      <c r="M345" s="106"/>
      <c r="N345" s="107"/>
      <c r="O345" s="108"/>
      <c r="P345" s="109"/>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106"/>
      <c r="M346" s="106"/>
      <c r="N346" s="107"/>
      <c r="O346" s="108"/>
      <c r="P346" s="109"/>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106"/>
      <c r="M347" s="106"/>
      <c r="N347" s="107"/>
      <c r="O347" s="108"/>
      <c r="P347" s="109"/>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106"/>
      <c r="M348" s="106"/>
      <c r="N348" s="107"/>
      <c r="O348" s="108"/>
      <c r="P348" s="109"/>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106"/>
      <c r="M349" s="106"/>
      <c r="N349" s="107"/>
      <c r="O349" s="108"/>
      <c r="P349" s="109"/>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106"/>
      <c r="M350" s="106"/>
      <c r="N350" s="107"/>
      <c r="O350" s="108"/>
      <c r="P350" s="109"/>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106"/>
      <c r="M351" s="106"/>
      <c r="N351" s="107"/>
      <c r="O351" s="108"/>
      <c r="P351" s="109"/>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106"/>
      <c r="M352" s="106"/>
      <c r="N352" s="107"/>
      <c r="O352" s="108"/>
      <c r="P352" s="109"/>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106"/>
      <c r="M353" s="106"/>
      <c r="N353" s="107"/>
      <c r="O353" s="108"/>
      <c r="P353" s="109"/>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106"/>
      <c r="M354" s="106"/>
      <c r="N354" s="107"/>
      <c r="O354" s="108"/>
      <c r="P354" s="109"/>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106"/>
      <c r="M355" s="106"/>
      <c r="N355" s="107"/>
      <c r="O355" s="108"/>
      <c r="P355" s="109"/>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106"/>
      <c r="M356" s="106"/>
      <c r="N356" s="107"/>
      <c r="O356" s="108"/>
      <c r="P356" s="109"/>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106"/>
      <c r="M357" s="106"/>
      <c r="N357" s="107"/>
      <c r="O357" s="108"/>
      <c r="P357" s="109"/>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106"/>
      <c r="M358" s="106"/>
      <c r="N358" s="107"/>
      <c r="O358" s="108"/>
      <c r="P358" s="109"/>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106"/>
      <c r="M359" s="106"/>
      <c r="N359" s="107"/>
      <c r="O359" s="108"/>
      <c r="P359" s="109"/>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106"/>
      <c r="M360" s="106"/>
      <c r="N360" s="107"/>
      <c r="O360" s="108"/>
      <c r="P360" s="109"/>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106"/>
      <c r="M361" s="106"/>
      <c r="N361" s="107"/>
      <c r="O361" s="108"/>
      <c r="P361" s="109"/>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106"/>
      <c r="M362" s="106"/>
      <c r="N362" s="107"/>
      <c r="O362" s="108"/>
      <c r="P362" s="109"/>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106"/>
      <c r="M363" s="106"/>
      <c r="N363" s="107"/>
      <c r="O363" s="108"/>
      <c r="P363" s="109"/>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106"/>
      <c r="M364" s="106"/>
      <c r="N364" s="107"/>
      <c r="O364" s="108"/>
      <c r="P364" s="109"/>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106"/>
      <c r="M365" s="106"/>
      <c r="N365" s="107"/>
      <c r="O365" s="108"/>
      <c r="P365" s="109"/>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106"/>
      <c r="M366" s="106"/>
      <c r="N366" s="107"/>
      <c r="O366" s="108"/>
      <c r="P366" s="109"/>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106"/>
      <c r="M367" s="106"/>
      <c r="N367" s="107"/>
      <c r="O367" s="108"/>
      <c r="P367" s="109"/>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106"/>
      <c r="M368" s="106"/>
      <c r="N368" s="107"/>
      <c r="O368" s="108"/>
      <c r="P368" s="109"/>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106"/>
      <c r="M369" s="106"/>
      <c r="N369" s="107"/>
      <c r="O369" s="108"/>
      <c r="P369" s="109"/>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106"/>
      <c r="M370" s="106"/>
      <c r="N370" s="107"/>
      <c r="O370" s="108"/>
      <c r="P370" s="109"/>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106"/>
      <c r="M371" s="106"/>
      <c r="N371" s="107"/>
      <c r="O371" s="108"/>
      <c r="P371" s="109"/>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106"/>
      <c r="M372" s="106"/>
      <c r="N372" s="107"/>
      <c r="O372" s="108"/>
      <c r="P372" s="109"/>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106"/>
      <c r="M373" s="106"/>
      <c r="N373" s="107"/>
      <c r="O373" s="108"/>
      <c r="P373" s="109"/>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106"/>
      <c r="M374" s="106"/>
      <c r="N374" s="107"/>
      <c r="O374" s="108"/>
      <c r="P374" s="109"/>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106"/>
      <c r="M375" s="106"/>
      <c r="N375" s="107"/>
      <c r="O375" s="108"/>
      <c r="P375" s="109"/>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106"/>
      <c r="M376" s="106"/>
      <c r="N376" s="107"/>
      <c r="O376" s="108"/>
      <c r="P376" s="109"/>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106"/>
      <c r="M377" s="106"/>
      <c r="N377" s="107"/>
      <c r="O377" s="108"/>
      <c r="P377" s="109"/>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106"/>
      <c r="M378" s="106"/>
      <c r="N378" s="107"/>
      <c r="O378" s="108"/>
      <c r="P378" s="109"/>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106"/>
      <c r="M379" s="106"/>
      <c r="N379" s="107"/>
      <c r="O379" s="108"/>
      <c r="P379" s="109"/>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106"/>
      <c r="M380" s="106"/>
      <c r="N380" s="107"/>
      <c r="O380" s="108"/>
      <c r="P380" s="109"/>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106"/>
      <c r="M381" s="106"/>
      <c r="N381" s="107"/>
      <c r="O381" s="108"/>
      <c r="P381" s="109"/>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106"/>
      <c r="M382" s="106"/>
      <c r="N382" s="107"/>
      <c r="O382" s="108"/>
      <c r="P382" s="109"/>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106"/>
      <c r="M383" s="106"/>
      <c r="N383" s="107"/>
      <c r="O383" s="108"/>
      <c r="P383" s="109"/>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106"/>
      <c r="M384" s="106"/>
      <c r="N384" s="107"/>
      <c r="O384" s="108"/>
      <c r="P384" s="109"/>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106"/>
      <c r="M385" s="106"/>
      <c r="N385" s="107"/>
      <c r="O385" s="108"/>
      <c r="P385" s="109"/>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106"/>
      <c r="M386" s="106"/>
      <c r="N386" s="107"/>
      <c r="O386" s="108"/>
      <c r="P386" s="109"/>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106"/>
      <c r="M387" s="106"/>
      <c r="N387" s="107"/>
      <c r="O387" s="108"/>
      <c r="P387" s="109"/>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106"/>
      <c r="M388" s="106"/>
      <c r="N388" s="107"/>
      <c r="O388" s="108"/>
      <c r="P388" s="109"/>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106"/>
      <c r="M389" s="106"/>
      <c r="N389" s="107"/>
      <c r="O389" s="108"/>
      <c r="P389" s="109"/>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106"/>
      <c r="M390" s="106"/>
      <c r="N390" s="107"/>
      <c r="O390" s="108"/>
      <c r="P390" s="109"/>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106"/>
      <c r="M391" s="106"/>
      <c r="N391" s="107"/>
      <c r="O391" s="108"/>
      <c r="P391" s="109"/>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106"/>
      <c r="M392" s="106"/>
      <c r="N392" s="107"/>
      <c r="O392" s="108"/>
      <c r="P392" s="109"/>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106"/>
      <c r="M393" s="106"/>
      <c r="N393" s="107"/>
      <c r="O393" s="108"/>
      <c r="P393" s="109"/>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106"/>
      <c r="M394" s="106"/>
      <c r="N394" s="107"/>
      <c r="O394" s="108"/>
      <c r="P394" s="109"/>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106"/>
      <c r="M395" s="106"/>
      <c r="N395" s="107"/>
      <c r="O395" s="108"/>
      <c r="P395" s="109"/>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106"/>
      <c r="M396" s="106"/>
      <c r="N396" s="107"/>
      <c r="O396" s="108"/>
      <c r="P396" s="109"/>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106"/>
      <c r="M397" s="106"/>
      <c r="N397" s="107"/>
      <c r="O397" s="108"/>
      <c r="P397" s="109"/>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106"/>
      <c r="M398" s="106"/>
      <c r="N398" s="107"/>
      <c r="O398" s="108"/>
      <c r="P398" s="109"/>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106"/>
      <c r="M399" s="106"/>
      <c r="N399" s="107"/>
      <c r="O399" s="108"/>
      <c r="P399" s="109"/>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106"/>
      <c r="M400" s="106"/>
      <c r="N400" s="107"/>
      <c r="O400" s="108"/>
      <c r="P400" s="109"/>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106"/>
      <c r="M401" s="106"/>
      <c r="N401" s="107"/>
      <c r="O401" s="108"/>
      <c r="P401" s="109"/>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106"/>
      <c r="M402" s="106"/>
      <c r="N402" s="107"/>
      <c r="O402" s="108"/>
      <c r="P402" s="109"/>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106"/>
      <c r="M403" s="106"/>
      <c r="N403" s="107"/>
      <c r="O403" s="108"/>
      <c r="P403" s="109"/>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106"/>
      <c r="M404" s="106"/>
      <c r="N404" s="107"/>
      <c r="O404" s="108"/>
      <c r="P404" s="109"/>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106"/>
      <c r="M405" s="106"/>
      <c r="N405" s="107"/>
      <c r="O405" s="108"/>
      <c r="P405" s="109"/>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106"/>
      <c r="M406" s="106"/>
      <c r="N406" s="107"/>
      <c r="O406" s="108"/>
      <c r="P406" s="109"/>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106"/>
      <c r="M407" s="106"/>
      <c r="N407" s="107"/>
      <c r="O407" s="108"/>
      <c r="P407" s="109"/>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106"/>
      <c r="M408" s="106"/>
      <c r="N408" s="107"/>
      <c r="O408" s="108"/>
      <c r="P408" s="109"/>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106"/>
      <c r="M409" s="106"/>
      <c r="N409" s="107"/>
      <c r="O409" s="108"/>
      <c r="P409" s="109"/>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106"/>
      <c r="M410" s="106"/>
      <c r="N410" s="107"/>
      <c r="O410" s="108"/>
      <c r="P410" s="109"/>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106"/>
      <c r="M411" s="106"/>
      <c r="N411" s="107"/>
      <c r="O411" s="108"/>
      <c r="P411" s="109"/>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106"/>
      <c r="M412" s="106"/>
      <c r="N412" s="107"/>
      <c r="O412" s="108"/>
      <c r="P412" s="109"/>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106"/>
      <c r="M413" s="106"/>
      <c r="N413" s="107"/>
      <c r="O413" s="108"/>
      <c r="P413" s="109"/>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106"/>
      <c r="M414" s="106"/>
      <c r="N414" s="107"/>
      <c r="O414" s="108"/>
      <c r="P414" s="109"/>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106"/>
      <c r="M415" s="106"/>
      <c r="N415" s="107"/>
      <c r="O415" s="108"/>
      <c r="P415" s="109"/>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106"/>
      <c r="M416" s="106"/>
      <c r="N416" s="107"/>
      <c r="O416" s="108"/>
      <c r="P416" s="109"/>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106"/>
      <c r="M417" s="106"/>
      <c r="N417" s="107"/>
      <c r="O417" s="108"/>
      <c r="P417" s="109"/>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106"/>
      <c r="M418" s="106"/>
      <c r="N418" s="107"/>
      <c r="O418" s="108"/>
      <c r="P418" s="109"/>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106"/>
      <c r="M419" s="106"/>
      <c r="N419" s="107"/>
      <c r="O419" s="108"/>
      <c r="P419" s="109"/>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106"/>
      <c r="M420" s="106"/>
      <c r="N420" s="107"/>
      <c r="O420" s="108"/>
      <c r="P420" s="109"/>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106"/>
      <c r="M421" s="106"/>
      <c r="N421" s="107"/>
      <c r="O421" s="108"/>
      <c r="P421" s="109"/>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106"/>
      <c r="M422" s="106"/>
      <c r="N422" s="107"/>
      <c r="O422" s="108"/>
      <c r="P422" s="109"/>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106"/>
      <c r="M423" s="106"/>
      <c r="N423" s="107"/>
      <c r="O423" s="108"/>
      <c r="P423" s="109"/>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106"/>
      <c r="M424" s="106"/>
      <c r="N424" s="107"/>
      <c r="O424" s="108"/>
      <c r="P424" s="109"/>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106"/>
      <c r="M425" s="106"/>
      <c r="N425" s="107"/>
      <c r="O425" s="108"/>
      <c r="P425" s="109"/>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106"/>
      <c r="M426" s="106"/>
      <c r="N426" s="107"/>
      <c r="O426" s="108"/>
      <c r="P426" s="109"/>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106"/>
      <c r="M427" s="106"/>
      <c r="N427" s="107"/>
      <c r="O427" s="108"/>
      <c r="P427" s="109"/>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106"/>
      <c r="M428" s="106"/>
      <c r="N428" s="107"/>
      <c r="O428" s="108"/>
      <c r="P428" s="109"/>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106"/>
      <c r="M429" s="106"/>
      <c r="N429" s="107"/>
      <c r="O429" s="108"/>
      <c r="P429" s="109"/>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106"/>
      <c r="M430" s="106"/>
      <c r="N430" s="107"/>
      <c r="O430" s="108"/>
      <c r="P430" s="109"/>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106"/>
      <c r="M431" s="106"/>
      <c r="N431" s="107"/>
      <c r="O431" s="108"/>
      <c r="P431" s="109"/>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106"/>
      <c r="M432" s="106"/>
      <c r="N432" s="107"/>
      <c r="O432" s="108"/>
      <c r="P432" s="109"/>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106"/>
      <c r="M433" s="106"/>
      <c r="N433" s="107"/>
      <c r="O433" s="108"/>
      <c r="P433" s="109"/>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106"/>
      <c r="M434" s="106"/>
      <c r="N434" s="107"/>
      <c r="O434" s="108"/>
      <c r="P434" s="109"/>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106"/>
      <c r="M435" s="106"/>
      <c r="N435" s="107"/>
      <c r="O435" s="108"/>
      <c r="P435" s="109"/>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106"/>
      <c r="M436" s="106"/>
      <c r="N436" s="107"/>
      <c r="O436" s="108"/>
      <c r="P436" s="109"/>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106"/>
      <c r="M437" s="106"/>
      <c r="N437" s="107"/>
      <c r="O437" s="108"/>
      <c r="P437" s="109"/>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106"/>
      <c r="M438" s="106"/>
      <c r="N438" s="107"/>
      <c r="O438" s="108"/>
      <c r="P438" s="109"/>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106"/>
      <c r="M439" s="106"/>
      <c r="N439" s="107"/>
      <c r="O439" s="108"/>
      <c r="P439" s="109"/>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106"/>
      <c r="M440" s="106"/>
      <c r="N440" s="107"/>
      <c r="O440" s="108"/>
      <c r="P440" s="109"/>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106"/>
      <c r="M441" s="106"/>
      <c r="N441" s="107"/>
      <c r="O441" s="108"/>
      <c r="P441" s="109"/>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106"/>
      <c r="M442" s="106"/>
      <c r="N442" s="107"/>
      <c r="O442" s="108"/>
      <c r="P442" s="109"/>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106"/>
      <c r="M443" s="106"/>
      <c r="N443" s="107"/>
      <c r="O443" s="108"/>
      <c r="P443" s="109"/>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106"/>
      <c r="M444" s="106"/>
      <c r="N444" s="107"/>
      <c r="O444" s="108"/>
      <c r="P444" s="109"/>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106"/>
      <c r="M445" s="106"/>
      <c r="N445" s="107"/>
      <c r="O445" s="108"/>
      <c r="P445" s="109"/>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106"/>
      <c r="M446" s="106"/>
      <c r="N446" s="107"/>
      <c r="O446" s="108"/>
      <c r="P446" s="109"/>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106"/>
      <c r="M447" s="106"/>
      <c r="N447" s="107"/>
      <c r="O447" s="108"/>
      <c r="P447" s="109"/>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106"/>
      <c r="M448" s="106"/>
      <c r="N448" s="107"/>
      <c r="O448" s="108"/>
      <c r="P448" s="109"/>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106"/>
      <c r="M449" s="106"/>
      <c r="N449" s="107"/>
      <c r="O449" s="108"/>
      <c r="P449" s="109"/>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106"/>
      <c r="M450" s="106"/>
      <c r="N450" s="107"/>
      <c r="O450" s="108"/>
      <c r="P450" s="109"/>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106"/>
      <c r="M451" s="106"/>
      <c r="N451" s="107"/>
      <c r="O451" s="108"/>
      <c r="P451" s="109"/>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106"/>
      <c r="M452" s="106"/>
      <c r="N452" s="107"/>
      <c r="O452" s="108"/>
      <c r="P452" s="109"/>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106"/>
      <c r="M453" s="106"/>
      <c r="N453" s="107"/>
      <c r="O453" s="108"/>
      <c r="P453" s="109"/>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106"/>
      <c r="M454" s="106"/>
      <c r="N454" s="107"/>
      <c r="O454" s="108"/>
      <c r="P454" s="109"/>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106"/>
      <c r="M455" s="106"/>
      <c r="N455" s="107"/>
      <c r="O455" s="108"/>
      <c r="P455" s="109"/>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106"/>
      <c r="M456" s="106"/>
      <c r="N456" s="107"/>
      <c r="O456" s="108"/>
      <c r="P456" s="109"/>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106"/>
      <c r="M457" s="106"/>
      <c r="N457" s="107"/>
      <c r="O457" s="108"/>
      <c r="P457" s="109"/>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106"/>
      <c r="M458" s="106"/>
      <c r="N458" s="107"/>
      <c r="O458" s="108"/>
      <c r="P458" s="109"/>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106"/>
      <c r="M459" s="106"/>
      <c r="N459" s="107"/>
      <c r="O459" s="108"/>
      <c r="P459" s="109"/>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106"/>
      <c r="M460" s="106"/>
      <c r="N460" s="107"/>
      <c r="O460" s="108"/>
      <c r="P460" s="109"/>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106"/>
      <c r="M461" s="106"/>
      <c r="N461" s="107"/>
      <c r="O461" s="108"/>
      <c r="P461" s="109"/>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106"/>
      <c r="M462" s="106"/>
      <c r="N462" s="107"/>
      <c r="O462" s="108"/>
      <c r="P462" s="109"/>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106"/>
      <c r="M463" s="106"/>
      <c r="N463" s="107"/>
      <c r="O463" s="108"/>
      <c r="P463" s="109"/>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106"/>
      <c r="M464" s="106"/>
      <c r="N464" s="107"/>
      <c r="O464" s="108"/>
      <c r="P464" s="109"/>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106"/>
      <c r="M465" s="106"/>
      <c r="N465" s="107"/>
      <c r="O465" s="108"/>
      <c r="P465" s="109"/>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106"/>
      <c r="M466" s="106"/>
      <c r="N466" s="107"/>
      <c r="O466" s="108"/>
      <c r="P466" s="109"/>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106"/>
      <c r="M467" s="106"/>
      <c r="N467" s="107"/>
      <c r="O467" s="108"/>
      <c r="P467" s="109"/>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106"/>
      <c r="M468" s="106"/>
      <c r="N468" s="107"/>
      <c r="O468" s="108"/>
      <c r="P468" s="109"/>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106"/>
      <c r="M469" s="106"/>
      <c r="N469" s="107"/>
      <c r="O469" s="108"/>
      <c r="P469" s="109"/>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106"/>
      <c r="M470" s="106"/>
      <c r="N470" s="107"/>
      <c r="O470" s="108"/>
      <c r="P470" s="109"/>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106"/>
      <c r="M471" s="106"/>
      <c r="N471" s="107"/>
      <c r="O471" s="108"/>
      <c r="P471" s="109"/>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106"/>
      <c r="M472" s="106"/>
      <c r="N472" s="107"/>
      <c r="O472" s="108"/>
      <c r="P472" s="109"/>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106"/>
      <c r="M473" s="106"/>
      <c r="N473" s="107"/>
      <c r="O473" s="108"/>
      <c r="P473" s="109"/>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106"/>
      <c r="M474" s="106"/>
      <c r="N474" s="107"/>
      <c r="O474" s="108"/>
      <c r="P474" s="109"/>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106"/>
      <c r="M475" s="106"/>
      <c r="N475" s="107"/>
      <c r="O475" s="108"/>
      <c r="P475" s="109"/>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106"/>
      <c r="M476" s="106"/>
      <c r="N476" s="107"/>
      <c r="O476" s="108"/>
      <c r="P476" s="109"/>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106"/>
      <c r="M477" s="106"/>
      <c r="N477" s="107"/>
      <c r="O477" s="108"/>
      <c r="P477" s="109"/>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106"/>
      <c r="M478" s="106"/>
      <c r="N478" s="107"/>
      <c r="O478" s="108"/>
      <c r="P478" s="109"/>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106"/>
      <c r="M479" s="106"/>
      <c r="N479" s="107"/>
      <c r="O479" s="108"/>
      <c r="P479" s="109"/>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106"/>
      <c r="M480" s="106"/>
      <c r="N480" s="107"/>
      <c r="O480" s="108"/>
      <c r="P480" s="109"/>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106"/>
      <c r="M481" s="106"/>
      <c r="N481" s="107"/>
      <c r="O481" s="108"/>
      <c r="P481" s="109"/>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106"/>
      <c r="M482" s="106"/>
      <c r="N482" s="107"/>
      <c r="O482" s="108"/>
      <c r="P482" s="109"/>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106"/>
      <c r="M483" s="106"/>
      <c r="N483" s="107"/>
      <c r="O483" s="108"/>
      <c r="P483" s="109"/>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106"/>
      <c r="M484" s="106"/>
      <c r="N484" s="107"/>
      <c r="O484" s="108"/>
      <c r="P484" s="109"/>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106"/>
      <c r="M485" s="106"/>
      <c r="N485" s="107"/>
      <c r="O485" s="108"/>
      <c r="P485" s="109"/>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106"/>
      <c r="M486" s="106"/>
      <c r="N486" s="107"/>
      <c r="O486" s="108"/>
      <c r="P486" s="109"/>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106"/>
      <c r="M487" s="106"/>
      <c r="N487" s="107"/>
      <c r="O487" s="108"/>
      <c r="P487" s="109"/>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106"/>
      <c r="M488" s="106"/>
      <c r="N488" s="107"/>
      <c r="O488" s="108"/>
      <c r="P488" s="109"/>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106"/>
      <c r="M489" s="106"/>
      <c r="N489" s="107"/>
      <c r="O489" s="108"/>
      <c r="P489" s="109"/>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106"/>
      <c r="M490" s="106"/>
      <c r="N490" s="107"/>
      <c r="O490" s="108"/>
      <c r="P490" s="109"/>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106"/>
      <c r="M491" s="106"/>
      <c r="N491" s="107"/>
      <c r="O491" s="108"/>
      <c r="P491" s="109"/>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106"/>
      <c r="M492" s="106"/>
      <c r="N492" s="107"/>
      <c r="O492" s="108"/>
      <c r="P492" s="109"/>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106"/>
      <c r="M493" s="106"/>
      <c r="N493" s="107"/>
      <c r="O493" s="108"/>
      <c r="P493" s="109"/>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106"/>
      <c r="M494" s="106"/>
      <c r="N494" s="107"/>
      <c r="O494" s="108"/>
      <c r="P494" s="109"/>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106"/>
      <c r="M495" s="106"/>
      <c r="N495" s="107"/>
      <c r="O495" s="108"/>
      <c r="P495" s="109"/>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106"/>
      <c r="M496" s="106"/>
      <c r="N496" s="107"/>
      <c r="O496" s="108"/>
      <c r="P496" s="109"/>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106"/>
      <c r="M497" s="106"/>
      <c r="N497" s="107"/>
      <c r="O497" s="108"/>
      <c r="P497" s="109"/>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106"/>
      <c r="M498" s="106"/>
      <c r="N498" s="107"/>
      <c r="O498" s="108"/>
      <c r="P498" s="109"/>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106"/>
      <c r="M499" s="106"/>
      <c r="N499" s="107"/>
      <c r="O499" s="108"/>
      <c r="P499" s="109"/>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106"/>
      <c r="M500" s="106"/>
      <c r="N500" s="107"/>
      <c r="O500" s="108"/>
      <c r="P500" s="109"/>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106"/>
      <c r="M501" s="106"/>
      <c r="N501" s="107"/>
      <c r="O501" s="108"/>
      <c r="P501" s="109"/>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106"/>
      <c r="M502" s="106"/>
      <c r="N502" s="107"/>
      <c r="O502" s="108"/>
      <c r="P502" s="109"/>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106"/>
      <c r="M503" s="106"/>
      <c r="N503" s="107"/>
      <c r="O503" s="108"/>
      <c r="P503" s="109"/>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106"/>
      <c r="M504" s="106"/>
      <c r="N504" s="107"/>
      <c r="O504" s="108"/>
      <c r="P504" s="109"/>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106"/>
      <c r="M505" s="106"/>
      <c r="N505" s="107"/>
      <c r="O505" s="108"/>
      <c r="P505" s="109"/>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106"/>
      <c r="M506" s="106"/>
      <c r="N506" s="107"/>
      <c r="O506" s="108"/>
      <c r="P506" s="109"/>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106"/>
      <c r="M507" s="106"/>
      <c r="N507" s="107"/>
      <c r="O507" s="108"/>
      <c r="P507" s="109"/>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106"/>
      <c r="M508" s="106"/>
      <c r="N508" s="107"/>
      <c r="O508" s="108"/>
      <c r="P508" s="109"/>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106"/>
      <c r="M509" s="106"/>
      <c r="N509" s="107"/>
      <c r="O509" s="108"/>
      <c r="P509" s="109"/>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106"/>
      <c r="M510" s="106"/>
      <c r="N510" s="107"/>
      <c r="O510" s="108"/>
      <c r="P510" s="109"/>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106"/>
      <c r="M511" s="106"/>
      <c r="N511" s="107"/>
      <c r="O511" s="108"/>
      <c r="P511" s="109"/>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106"/>
      <c r="M512" s="106"/>
      <c r="N512" s="107"/>
      <c r="O512" s="108"/>
      <c r="P512" s="109"/>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106"/>
      <c r="M513" s="106"/>
      <c r="N513" s="107"/>
      <c r="O513" s="108"/>
      <c r="P513" s="109"/>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106"/>
      <c r="M514" s="106"/>
      <c r="N514" s="107"/>
      <c r="O514" s="108"/>
      <c r="P514" s="109"/>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106"/>
      <c r="M515" s="106"/>
      <c r="N515" s="107"/>
      <c r="O515" s="108"/>
      <c r="P515" s="109"/>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106"/>
      <c r="M516" s="106"/>
      <c r="N516" s="107"/>
      <c r="O516" s="108"/>
      <c r="P516" s="109"/>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106"/>
      <c r="M517" s="106"/>
      <c r="N517" s="107"/>
      <c r="O517" s="108"/>
      <c r="P517" s="109"/>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106"/>
      <c r="M518" s="106"/>
      <c r="N518" s="107"/>
      <c r="O518" s="108"/>
      <c r="P518" s="109"/>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106"/>
      <c r="M519" s="106"/>
      <c r="N519" s="107"/>
      <c r="O519" s="108"/>
      <c r="P519" s="109"/>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106"/>
      <c r="M520" s="106"/>
      <c r="N520" s="107"/>
      <c r="O520" s="108"/>
      <c r="P520" s="109"/>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106"/>
      <c r="M521" s="106"/>
      <c r="N521" s="107"/>
      <c r="O521" s="108"/>
      <c r="P521" s="109"/>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106"/>
      <c r="M522" s="106"/>
      <c r="N522" s="107"/>
      <c r="O522" s="108"/>
      <c r="P522" s="109"/>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106"/>
      <c r="M523" s="106"/>
      <c r="N523" s="107"/>
      <c r="O523" s="108"/>
      <c r="P523" s="109"/>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106"/>
      <c r="M524" s="106"/>
      <c r="N524" s="107"/>
      <c r="O524" s="108"/>
      <c r="P524" s="109"/>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106"/>
      <c r="M525" s="106"/>
      <c r="N525" s="107"/>
      <c r="O525" s="108"/>
      <c r="P525" s="109"/>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106"/>
      <c r="M526" s="106"/>
      <c r="N526" s="107"/>
      <c r="O526" s="108"/>
      <c r="P526" s="109"/>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106"/>
      <c r="M527" s="106"/>
      <c r="N527" s="107"/>
      <c r="O527" s="108"/>
      <c r="P527" s="109"/>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106"/>
      <c r="M528" s="106"/>
      <c r="N528" s="107"/>
      <c r="O528" s="108"/>
      <c r="P528" s="109"/>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106"/>
      <c r="M529" s="106"/>
      <c r="N529" s="107"/>
      <c r="O529" s="108"/>
      <c r="P529" s="109"/>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106"/>
      <c r="M530" s="106"/>
      <c r="N530" s="107"/>
      <c r="O530" s="108"/>
      <c r="P530" s="109"/>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106"/>
      <c r="M531" s="106"/>
      <c r="N531" s="107"/>
      <c r="O531" s="108"/>
      <c r="P531" s="109"/>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106"/>
      <c r="M532" s="106"/>
      <c r="N532" s="107"/>
      <c r="O532" s="108"/>
      <c r="P532" s="109"/>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106"/>
      <c r="M533" s="106"/>
      <c r="N533" s="107"/>
      <c r="O533" s="108"/>
      <c r="P533" s="109"/>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106"/>
      <c r="M534" s="106"/>
      <c r="N534" s="107"/>
      <c r="O534" s="108"/>
      <c r="P534" s="109"/>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106"/>
      <c r="M535" s="106"/>
      <c r="N535" s="107"/>
      <c r="O535" s="108"/>
      <c r="P535" s="109"/>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106"/>
      <c r="M536" s="106"/>
      <c r="N536" s="107"/>
      <c r="O536" s="108"/>
      <c r="P536" s="109"/>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106"/>
      <c r="M537" s="106"/>
      <c r="N537" s="107"/>
      <c r="O537" s="108"/>
      <c r="P537" s="109"/>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106"/>
      <c r="M538" s="106"/>
      <c r="N538" s="107"/>
      <c r="O538" s="108"/>
      <c r="P538" s="109"/>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106"/>
      <c r="M539" s="106"/>
      <c r="N539" s="107"/>
      <c r="O539" s="108"/>
      <c r="P539" s="109"/>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106"/>
      <c r="M540" s="106"/>
      <c r="N540" s="107"/>
      <c r="O540" s="108"/>
      <c r="P540" s="109"/>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106"/>
      <c r="M541" s="106"/>
      <c r="N541" s="107"/>
      <c r="O541" s="108"/>
      <c r="P541" s="109"/>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106"/>
      <c r="M542" s="106"/>
      <c r="N542" s="107"/>
      <c r="O542" s="108"/>
      <c r="P542" s="109"/>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106"/>
      <c r="M543" s="106"/>
      <c r="N543" s="107"/>
      <c r="O543" s="108"/>
      <c r="P543" s="109"/>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106"/>
      <c r="M544" s="106"/>
      <c r="N544" s="107"/>
      <c r="O544" s="108"/>
      <c r="P544" s="109"/>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106"/>
      <c r="M545" s="106"/>
      <c r="N545" s="107"/>
      <c r="O545" s="108"/>
      <c r="P545" s="109"/>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106"/>
      <c r="M546" s="106"/>
      <c r="N546" s="107"/>
      <c r="O546" s="108"/>
      <c r="P546" s="109"/>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106"/>
      <c r="M547" s="106"/>
      <c r="N547" s="107"/>
      <c r="O547" s="108"/>
      <c r="P547" s="109"/>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106"/>
      <c r="M548" s="106"/>
      <c r="N548" s="107"/>
      <c r="O548" s="108"/>
      <c r="P548" s="109"/>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106"/>
      <c r="M549" s="106"/>
      <c r="N549" s="107"/>
      <c r="O549" s="108"/>
      <c r="P549" s="109"/>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106"/>
      <c r="M550" s="106"/>
      <c r="N550" s="107"/>
      <c r="O550" s="108"/>
      <c r="P550" s="109"/>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106"/>
      <c r="M551" s="106"/>
      <c r="N551" s="107"/>
      <c r="O551" s="108"/>
      <c r="P551" s="109"/>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106"/>
      <c r="M552" s="106"/>
      <c r="N552" s="107"/>
      <c r="O552" s="108"/>
      <c r="P552" s="109"/>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106"/>
      <c r="M553" s="106"/>
      <c r="N553" s="107"/>
      <c r="O553" s="108"/>
      <c r="P553" s="109"/>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106"/>
      <c r="M554" s="106"/>
      <c r="N554" s="107"/>
      <c r="O554" s="108"/>
      <c r="P554" s="109"/>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106"/>
      <c r="M555" s="106"/>
      <c r="N555" s="107"/>
      <c r="O555" s="108"/>
      <c r="P555" s="109"/>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106"/>
      <c r="M556" s="106"/>
      <c r="N556" s="107"/>
      <c r="O556" s="108"/>
      <c r="P556" s="109"/>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106"/>
      <c r="M557" s="106"/>
      <c r="N557" s="107"/>
      <c r="O557" s="108"/>
      <c r="P557" s="109"/>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106"/>
      <c r="M558" s="106"/>
      <c r="N558" s="107"/>
      <c r="O558" s="108"/>
      <c r="P558" s="109"/>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106"/>
      <c r="M559" s="106"/>
      <c r="N559" s="107"/>
      <c r="O559" s="108"/>
      <c r="P559" s="109"/>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106"/>
      <c r="M560" s="106"/>
      <c r="N560" s="107"/>
      <c r="O560" s="108"/>
      <c r="P560" s="109"/>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106"/>
      <c r="M561" s="106"/>
      <c r="N561" s="107"/>
      <c r="O561" s="108"/>
      <c r="P561" s="109"/>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106"/>
      <c r="M562" s="106"/>
      <c r="N562" s="107"/>
      <c r="O562" s="108"/>
      <c r="P562" s="109"/>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106"/>
      <c r="M563" s="106"/>
      <c r="N563" s="107"/>
      <c r="O563" s="108"/>
      <c r="P563" s="109"/>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106"/>
      <c r="M564" s="106"/>
      <c r="N564" s="107"/>
      <c r="O564" s="108"/>
      <c r="P564" s="109"/>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106"/>
      <c r="M565" s="106"/>
      <c r="N565" s="107"/>
      <c r="O565" s="108"/>
      <c r="P565" s="109"/>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106"/>
      <c r="M566" s="106"/>
      <c r="N566" s="107"/>
      <c r="O566" s="108"/>
      <c r="P566" s="109"/>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106"/>
      <c r="M567" s="106"/>
      <c r="N567" s="107"/>
      <c r="O567" s="108"/>
      <c r="P567" s="109"/>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106"/>
      <c r="M568" s="106"/>
      <c r="N568" s="107"/>
      <c r="O568" s="108"/>
      <c r="P568" s="109"/>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106"/>
      <c r="M569" s="106"/>
      <c r="N569" s="107"/>
      <c r="O569" s="108"/>
      <c r="P569" s="109"/>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106"/>
      <c r="M570" s="106"/>
      <c r="N570" s="107"/>
      <c r="O570" s="108"/>
      <c r="P570" s="109"/>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106"/>
      <c r="M571" s="106"/>
      <c r="N571" s="107"/>
      <c r="O571" s="108"/>
      <c r="P571" s="109"/>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106"/>
      <c r="M572" s="106"/>
      <c r="N572" s="107"/>
      <c r="O572" s="108"/>
      <c r="P572" s="109"/>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106"/>
      <c r="M573" s="106"/>
      <c r="N573" s="107"/>
      <c r="O573" s="108"/>
      <c r="P573" s="109"/>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106"/>
      <c r="M574" s="106"/>
      <c r="N574" s="107"/>
      <c r="O574" s="108"/>
      <c r="P574" s="109"/>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106"/>
      <c r="M575" s="106"/>
      <c r="N575" s="107"/>
      <c r="O575" s="108"/>
      <c r="P575" s="109"/>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106"/>
      <c r="M576" s="106"/>
      <c r="N576" s="107"/>
      <c r="O576" s="108"/>
      <c r="P576" s="109"/>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106"/>
      <c r="M577" s="106"/>
      <c r="N577" s="107"/>
      <c r="O577" s="108"/>
      <c r="P577" s="109"/>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106"/>
      <c r="M578" s="106"/>
      <c r="N578" s="107"/>
      <c r="O578" s="108"/>
      <c r="P578" s="109"/>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106"/>
      <c r="M579" s="106"/>
      <c r="N579" s="107"/>
      <c r="O579" s="108"/>
      <c r="P579" s="109"/>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106"/>
      <c r="M580" s="106"/>
      <c r="N580" s="107"/>
      <c r="O580" s="108"/>
      <c r="P580" s="109"/>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106"/>
      <c r="M581" s="106"/>
      <c r="N581" s="107"/>
      <c r="O581" s="108"/>
      <c r="P581" s="109"/>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106"/>
      <c r="M582" s="106"/>
      <c r="N582" s="107"/>
      <c r="O582" s="108"/>
      <c r="P582" s="109"/>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106"/>
      <c r="M583" s="106"/>
      <c r="N583" s="107"/>
      <c r="O583" s="108"/>
      <c r="P583" s="109"/>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106"/>
      <c r="M584" s="106"/>
      <c r="N584" s="107"/>
      <c r="O584" s="108"/>
      <c r="P584" s="109"/>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106"/>
      <c r="M585" s="106"/>
      <c r="N585" s="107"/>
      <c r="O585" s="108"/>
      <c r="P585" s="109"/>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106"/>
      <c r="M586" s="106"/>
      <c r="N586" s="107"/>
      <c r="O586" s="108"/>
      <c r="P586" s="109"/>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106"/>
      <c r="M587" s="106"/>
      <c r="N587" s="107"/>
      <c r="O587" s="108"/>
      <c r="P587" s="109"/>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106"/>
      <c r="M588" s="106"/>
      <c r="N588" s="107"/>
      <c r="O588" s="108"/>
      <c r="P588" s="109"/>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106"/>
      <c r="M589" s="106"/>
      <c r="N589" s="107"/>
      <c r="O589" s="108"/>
      <c r="P589" s="109"/>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106"/>
      <c r="M590" s="106"/>
      <c r="N590" s="107"/>
      <c r="O590" s="108"/>
      <c r="P590" s="109"/>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106"/>
      <c r="M591" s="106"/>
      <c r="N591" s="107"/>
      <c r="O591" s="108"/>
      <c r="P591" s="109"/>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106"/>
      <c r="M592" s="106"/>
      <c r="N592" s="107"/>
      <c r="O592" s="108"/>
      <c r="P592" s="109"/>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106"/>
      <c r="M593" s="106"/>
      <c r="N593" s="107"/>
      <c r="O593" s="108"/>
      <c r="P593" s="109"/>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106"/>
      <c r="M594" s="106"/>
      <c r="N594" s="107"/>
      <c r="O594" s="108"/>
      <c r="P594" s="109"/>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106"/>
      <c r="M595" s="106"/>
      <c r="N595" s="107"/>
      <c r="O595" s="108"/>
      <c r="P595" s="109"/>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106"/>
      <c r="M596" s="106"/>
      <c r="N596" s="107"/>
      <c r="O596" s="108"/>
      <c r="P596" s="109"/>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106"/>
      <c r="M597" s="106"/>
      <c r="N597" s="107"/>
      <c r="O597" s="108"/>
      <c r="P597" s="109"/>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106"/>
      <c r="M598" s="106"/>
      <c r="N598" s="107"/>
      <c r="O598" s="108"/>
      <c r="P598" s="109"/>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106"/>
      <c r="M599" s="106"/>
      <c r="N599" s="107"/>
      <c r="O599" s="108"/>
      <c r="P599" s="109"/>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106"/>
      <c r="M600" s="106"/>
      <c r="N600" s="107"/>
      <c r="O600" s="108"/>
      <c r="P600" s="109"/>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106"/>
      <c r="M601" s="106"/>
      <c r="N601" s="107"/>
      <c r="O601" s="108"/>
      <c r="P601" s="109"/>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106"/>
      <c r="M602" s="106"/>
      <c r="N602" s="107"/>
      <c r="O602" s="108"/>
      <c r="P602" s="109"/>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106"/>
      <c r="M603" s="106"/>
      <c r="N603" s="107"/>
      <c r="O603" s="108"/>
      <c r="P603" s="109"/>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106"/>
      <c r="M604" s="106"/>
      <c r="N604" s="107"/>
      <c r="O604" s="108"/>
      <c r="P604" s="109"/>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106"/>
      <c r="M605" s="106"/>
      <c r="N605" s="107"/>
      <c r="O605" s="108"/>
      <c r="P605" s="109"/>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106"/>
      <c r="M606" s="106"/>
      <c r="N606" s="107"/>
      <c r="O606" s="108"/>
      <c r="P606" s="109"/>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106"/>
      <c r="M607" s="106"/>
      <c r="N607" s="107"/>
      <c r="O607" s="108"/>
      <c r="P607" s="109"/>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106"/>
      <c r="M608" s="106"/>
      <c r="N608" s="107"/>
      <c r="O608" s="108"/>
      <c r="P608" s="109"/>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106"/>
      <c r="M609" s="106"/>
      <c r="N609" s="107"/>
      <c r="O609" s="108"/>
      <c r="P609" s="109"/>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106"/>
      <c r="M610" s="106"/>
      <c r="N610" s="107"/>
      <c r="O610" s="108"/>
      <c r="P610" s="109"/>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106"/>
      <c r="M611" s="106"/>
      <c r="N611" s="107"/>
      <c r="O611" s="108"/>
      <c r="P611" s="109"/>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106"/>
      <c r="M612" s="106"/>
      <c r="N612" s="107"/>
      <c r="O612" s="108"/>
      <c r="P612" s="109"/>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106"/>
      <c r="M613" s="106"/>
      <c r="N613" s="107"/>
      <c r="O613" s="108"/>
      <c r="P613" s="109"/>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106"/>
      <c r="M614" s="106"/>
      <c r="N614" s="107"/>
      <c r="O614" s="108"/>
      <c r="P614" s="109"/>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106"/>
      <c r="M615" s="106"/>
      <c r="N615" s="107"/>
      <c r="O615" s="108"/>
      <c r="P615" s="109"/>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106"/>
      <c r="M616" s="106"/>
      <c r="N616" s="107"/>
      <c r="O616" s="108"/>
      <c r="P616" s="109"/>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106"/>
      <c r="M617" s="106"/>
      <c r="N617" s="107"/>
      <c r="O617" s="108"/>
      <c r="P617" s="109"/>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106"/>
      <c r="M618" s="106"/>
      <c r="N618" s="107"/>
      <c r="O618" s="108"/>
      <c r="P618" s="109"/>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106"/>
      <c r="M619" s="106"/>
      <c r="N619" s="107"/>
      <c r="O619" s="108"/>
      <c r="P619" s="109"/>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106"/>
      <c r="M620" s="106"/>
      <c r="N620" s="107"/>
      <c r="O620" s="108"/>
      <c r="P620" s="109"/>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106"/>
      <c r="M621" s="106"/>
      <c r="N621" s="107"/>
      <c r="O621" s="108"/>
      <c r="P621" s="109"/>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106"/>
      <c r="M622" s="106"/>
      <c r="N622" s="107"/>
      <c r="O622" s="108"/>
      <c r="P622" s="109"/>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106"/>
      <c r="M623" s="106"/>
      <c r="N623" s="107"/>
      <c r="O623" s="108"/>
      <c r="P623" s="109"/>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106"/>
      <c r="M624" s="106"/>
      <c r="N624" s="107"/>
      <c r="O624" s="108"/>
      <c r="P624" s="109"/>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106"/>
      <c r="M625" s="106"/>
      <c r="N625" s="107"/>
      <c r="O625" s="108"/>
      <c r="P625" s="109"/>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106"/>
      <c r="M626" s="106"/>
      <c r="N626" s="107"/>
      <c r="O626" s="108"/>
      <c r="P626" s="109"/>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106"/>
      <c r="M627" s="106"/>
      <c r="N627" s="107"/>
      <c r="O627" s="108"/>
      <c r="P627" s="109"/>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106"/>
      <c r="M628" s="106"/>
      <c r="N628" s="107"/>
      <c r="O628" s="108"/>
      <c r="P628" s="109"/>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106"/>
      <c r="M629" s="106"/>
      <c r="N629" s="107"/>
      <c r="O629" s="108"/>
      <c r="P629" s="109"/>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106"/>
      <c r="M630" s="106"/>
      <c r="N630" s="107"/>
      <c r="O630" s="108"/>
      <c r="P630" s="109"/>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106"/>
      <c r="M631" s="106"/>
      <c r="N631" s="107"/>
      <c r="O631" s="108"/>
      <c r="P631" s="109"/>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106"/>
      <c r="M632" s="106"/>
      <c r="N632" s="107"/>
      <c r="O632" s="108"/>
      <c r="P632" s="109"/>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106"/>
      <c r="M633" s="106"/>
      <c r="N633" s="107"/>
      <c r="O633" s="108"/>
      <c r="P633" s="109"/>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106"/>
      <c r="M634" s="106"/>
      <c r="N634" s="107"/>
      <c r="O634" s="108"/>
      <c r="P634" s="109"/>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106"/>
      <c r="M635" s="106"/>
      <c r="N635" s="107"/>
      <c r="O635" s="108"/>
      <c r="P635" s="109"/>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106"/>
      <c r="M636" s="106"/>
      <c r="N636" s="107"/>
      <c r="O636" s="108"/>
      <c r="P636" s="109"/>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106"/>
      <c r="M637" s="106"/>
      <c r="N637" s="107"/>
      <c r="O637" s="108"/>
      <c r="P637" s="109"/>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106"/>
      <c r="M638" s="106"/>
      <c r="N638" s="107"/>
      <c r="O638" s="108"/>
      <c r="P638" s="109"/>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106"/>
      <c r="M639" s="106"/>
      <c r="N639" s="107"/>
      <c r="O639" s="108"/>
      <c r="P639" s="109"/>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106"/>
      <c r="M640" s="106"/>
      <c r="N640" s="107"/>
      <c r="O640" s="108"/>
      <c r="P640" s="109"/>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106"/>
      <c r="M641" s="106"/>
      <c r="N641" s="107"/>
      <c r="O641" s="108"/>
      <c r="P641" s="109"/>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106"/>
      <c r="M642" s="106"/>
      <c r="N642" s="107"/>
      <c r="O642" s="108"/>
      <c r="P642" s="109"/>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106"/>
      <c r="M643" s="106"/>
      <c r="N643" s="107"/>
      <c r="O643" s="108"/>
      <c r="P643" s="109"/>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106"/>
      <c r="M644" s="106"/>
      <c r="N644" s="107"/>
      <c r="O644" s="108"/>
      <c r="P644" s="109"/>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106"/>
      <c r="M645" s="106"/>
      <c r="N645" s="107"/>
      <c r="O645" s="108"/>
      <c r="P645" s="109"/>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106"/>
      <c r="M646" s="106"/>
      <c r="N646" s="107"/>
      <c r="O646" s="108"/>
      <c r="P646" s="109"/>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106"/>
      <c r="M647" s="106"/>
      <c r="N647" s="107"/>
      <c r="O647" s="108"/>
      <c r="P647" s="109"/>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106"/>
      <c r="M648" s="106"/>
      <c r="N648" s="107"/>
      <c r="O648" s="108"/>
      <c r="P648" s="109"/>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106"/>
      <c r="M649" s="106"/>
      <c r="N649" s="107"/>
      <c r="O649" s="108"/>
      <c r="P649" s="109"/>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106"/>
      <c r="M650" s="106"/>
      <c r="N650" s="107"/>
      <c r="O650" s="108"/>
      <c r="P650" s="109"/>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106"/>
      <c r="M651" s="106"/>
      <c r="N651" s="107"/>
      <c r="O651" s="108"/>
      <c r="P651" s="109"/>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106"/>
      <c r="M652" s="106"/>
      <c r="N652" s="107"/>
      <c r="O652" s="108"/>
      <c r="P652" s="109"/>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106"/>
      <c r="M653" s="106"/>
      <c r="N653" s="107"/>
      <c r="O653" s="108"/>
      <c r="P653" s="109"/>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106"/>
      <c r="M654" s="106"/>
      <c r="N654" s="107"/>
      <c r="O654" s="108"/>
      <c r="P654" s="109"/>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106"/>
      <c r="M655" s="106"/>
      <c r="N655" s="107"/>
      <c r="O655" s="108"/>
      <c r="P655" s="109"/>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106"/>
      <c r="M656" s="106"/>
      <c r="N656" s="107"/>
      <c r="O656" s="108"/>
      <c r="P656" s="109"/>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106"/>
      <c r="M657" s="106"/>
      <c r="N657" s="107"/>
      <c r="O657" s="108"/>
      <c r="P657" s="109"/>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106"/>
      <c r="M658" s="106"/>
      <c r="N658" s="107"/>
      <c r="O658" s="108"/>
      <c r="P658" s="109"/>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106"/>
      <c r="M659" s="106"/>
      <c r="N659" s="107"/>
      <c r="O659" s="108"/>
      <c r="P659" s="109"/>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106"/>
      <c r="M660" s="106"/>
      <c r="N660" s="107"/>
      <c r="O660" s="108"/>
      <c r="P660" s="109"/>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106"/>
      <c r="M661" s="106"/>
      <c r="N661" s="107"/>
      <c r="O661" s="108"/>
      <c r="P661" s="109"/>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106"/>
      <c r="M662" s="106"/>
      <c r="N662" s="107"/>
      <c r="O662" s="108"/>
      <c r="P662" s="109"/>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106"/>
      <c r="M663" s="106"/>
      <c r="N663" s="107"/>
      <c r="O663" s="108"/>
      <c r="P663" s="109"/>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106"/>
      <c r="M664" s="106"/>
      <c r="N664" s="107"/>
      <c r="O664" s="108"/>
      <c r="P664" s="109"/>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106"/>
      <c r="M665" s="106"/>
      <c r="N665" s="107"/>
      <c r="O665" s="108"/>
      <c r="P665" s="109"/>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106"/>
      <c r="M666" s="106"/>
      <c r="N666" s="107"/>
      <c r="O666" s="108"/>
      <c r="P666" s="109"/>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106"/>
      <c r="M667" s="106"/>
      <c r="N667" s="107"/>
      <c r="O667" s="108"/>
      <c r="P667" s="109"/>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106"/>
      <c r="M668" s="106"/>
      <c r="N668" s="107"/>
      <c r="O668" s="108"/>
      <c r="P668" s="109"/>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106"/>
      <c r="M669" s="106"/>
      <c r="N669" s="107"/>
      <c r="O669" s="108"/>
      <c r="P669" s="109"/>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106"/>
      <c r="M670" s="106"/>
      <c r="N670" s="107"/>
      <c r="O670" s="108"/>
      <c r="P670" s="109"/>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106"/>
      <c r="M671" s="106"/>
      <c r="N671" s="107"/>
      <c r="O671" s="108"/>
      <c r="P671" s="109"/>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106"/>
      <c r="M672" s="106"/>
      <c r="N672" s="107"/>
      <c r="O672" s="108"/>
      <c r="P672" s="109"/>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106"/>
      <c r="M673" s="106"/>
      <c r="N673" s="107"/>
      <c r="O673" s="108"/>
      <c r="P673" s="109"/>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106"/>
      <c r="M674" s="106"/>
      <c r="N674" s="107"/>
      <c r="O674" s="108"/>
      <c r="P674" s="109"/>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106"/>
      <c r="M675" s="106"/>
      <c r="N675" s="107"/>
      <c r="O675" s="108"/>
      <c r="P675" s="109"/>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106"/>
      <c r="M676" s="106"/>
      <c r="N676" s="107"/>
      <c r="O676" s="108"/>
      <c r="P676" s="109"/>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106"/>
      <c r="M677" s="106"/>
      <c r="N677" s="107"/>
      <c r="O677" s="108"/>
      <c r="P677" s="109"/>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106"/>
      <c r="M678" s="106"/>
      <c r="N678" s="107"/>
      <c r="O678" s="108"/>
      <c r="P678" s="109"/>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106"/>
      <c r="M679" s="106"/>
      <c r="N679" s="107"/>
      <c r="O679" s="108"/>
      <c r="P679" s="109"/>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106"/>
      <c r="M680" s="106"/>
      <c r="N680" s="107"/>
      <c r="O680" s="108"/>
      <c r="P680" s="109"/>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106"/>
      <c r="M681" s="106"/>
      <c r="N681" s="107"/>
      <c r="O681" s="108"/>
      <c r="P681" s="109"/>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106"/>
      <c r="M682" s="106"/>
      <c r="N682" s="107"/>
      <c r="O682" s="108"/>
      <c r="P682" s="109"/>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106"/>
      <c r="M683" s="106"/>
      <c r="N683" s="107"/>
      <c r="O683" s="108"/>
      <c r="P683" s="109"/>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106"/>
      <c r="M684" s="106"/>
      <c r="N684" s="107"/>
      <c r="O684" s="108"/>
      <c r="P684" s="109"/>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106"/>
      <c r="M685" s="106"/>
      <c r="N685" s="107"/>
      <c r="O685" s="108"/>
      <c r="P685" s="109"/>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106"/>
      <c r="M686" s="106"/>
      <c r="N686" s="107"/>
      <c r="O686" s="108"/>
      <c r="P686" s="109"/>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106"/>
      <c r="M687" s="106"/>
      <c r="N687" s="107"/>
      <c r="O687" s="108"/>
      <c r="P687" s="109"/>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106"/>
      <c r="M688" s="106"/>
      <c r="N688" s="107"/>
      <c r="O688" s="108"/>
      <c r="P688" s="109"/>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106"/>
      <c r="M689" s="106"/>
      <c r="N689" s="107"/>
      <c r="O689" s="108"/>
      <c r="P689" s="109"/>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106"/>
      <c r="M690" s="106"/>
      <c r="N690" s="107"/>
      <c r="O690" s="108"/>
      <c r="P690" s="109"/>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106"/>
      <c r="M691" s="106"/>
      <c r="N691" s="107"/>
      <c r="O691" s="108"/>
      <c r="P691" s="109"/>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106"/>
      <c r="M692" s="106"/>
      <c r="N692" s="107"/>
      <c r="O692" s="108"/>
      <c r="P692" s="109"/>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106"/>
      <c r="M693" s="106"/>
      <c r="N693" s="107"/>
      <c r="O693" s="108"/>
      <c r="P693" s="109"/>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106"/>
      <c r="M694" s="106"/>
      <c r="N694" s="107"/>
      <c r="O694" s="108"/>
      <c r="P694" s="109"/>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106"/>
      <c r="M695" s="106"/>
      <c r="N695" s="107"/>
      <c r="O695" s="108"/>
      <c r="P695" s="109"/>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106"/>
      <c r="M696" s="106"/>
      <c r="N696" s="107"/>
      <c r="O696" s="108"/>
      <c r="P696" s="109"/>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106"/>
      <c r="M697" s="106"/>
      <c r="N697" s="107"/>
      <c r="O697" s="108"/>
      <c r="P697" s="109"/>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106"/>
      <c r="M698" s="106"/>
      <c r="N698" s="107"/>
      <c r="O698" s="108"/>
      <c r="P698" s="109"/>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106"/>
      <c r="M699" s="106"/>
      <c r="N699" s="107"/>
      <c r="O699" s="108"/>
      <c r="P699" s="109"/>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106"/>
      <c r="M700" s="106"/>
      <c r="N700" s="107"/>
      <c r="O700" s="108"/>
      <c r="P700" s="109"/>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106"/>
      <c r="M701" s="106"/>
      <c r="N701" s="107"/>
      <c r="O701" s="108"/>
      <c r="P701" s="109"/>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106"/>
      <c r="M702" s="106"/>
      <c r="N702" s="107"/>
      <c r="O702" s="108"/>
      <c r="P702" s="109"/>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106"/>
      <c r="M703" s="106"/>
      <c r="N703" s="107"/>
      <c r="O703" s="108"/>
      <c r="P703" s="109"/>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106"/>
      <c r="M704" s="106"/>
      <c r="N704" s="107"/>
      <c r="O704" s="108"/>
      <c r="P704" s="109"/>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106"/>
      <c r="M705" s="106"/>
      <c r="N705" s="107"/>
      <c r="O705" s="108"/>
      <c r="P705" s="109"/>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106"/>
      <c r="M706" s="106"/>
      <c r="N706" s="107"/>
      <c r="O706" s="108"/>
      <c r="P706" s="109"/>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106"/>
      <c r="M707" s="106"/>
      <c r="N707" s="107"/>
      <c r="O707" s="108"/>
      <c r="P707" s="109"/>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106"/>
      <c r="M708" s="106"/>
      <c r="N708" s="107"/>
      <c r="O708" s="108"/>
      <c r="P708" s="109"/>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106"/>
      <c r="M709" s="106"/>
      <c r="N709" s="107"/>
      <c r="O709" s="108"/>
      <c r="P709" s="109"/>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106"/>
      <c r="M710" s="106"/>
      <c r="N710" s="107"/>
      <c r="O710" s="108"/>
      <c r="P710" s="109"/>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106"/>
      <c r="M711" s="106"/>
      <c r="N711" s="107"/>
      <c r="O711" s="108"/>
      <c r="P711" s="109"/>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106"/>
      <c r="M712" s="106"/>
      <c r="N712" s="107"/>
      <c r="O712" s="108"/>
      <c r="P712" s="109"/>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106"/>
      <c r="M713" s="106"/>
      <c r="N713" s="107"/>
      <c r="O713" s="108"/>
      <c r="P713" s="109"/>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106"/>
      <c r="M714" s="106"/>
      <c r="N714" s="107"/>
      <c r="O714" s="108"/>
      <c r="P714" s="109"/>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106"/>
      <c r="M715" s="106"/>
      <c r="N715" s="107"/>
      <c r="O715" s="108"/>
      <c r="P715" s="109"/>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106"/>
      <c r="M716" s="106"/>
      <c r="N716" s="107"/>
      <c r="O716" s="108"/>
      <c r="P716" s="109"/>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106"/>
      <c r="M717" s="106"/>
      <c r="N717" s="107"/>
      <c r="O717" s="108"/>
      <c r="P717" s="109"/>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106"/>
      <c r="M718" s="106"/>
      <c r="N718" s="107"/>
      <c r="O718" s="108"/>
      <c r="P718" s="109"/>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106"/>
      <c r="M719" s="106"/>
      <c r="N719" s="107"/>
      <c r="O719" s="108"/>
      <c r="P719" s="109"/>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106"/>
      <c r="M720" s="106"/>
      <c r="N720" s="107"/>
      <c r="O720" s="108"/>
      <c r="P720" s="109"/>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106"/>
      <c r="M721" s="106"/>
      <c r="N721" s="107"/>
      <c r="O721" s="108"/>
      <c r="P721" s="109"/>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106"/>
      <c r="M722" s="106"/>
      <c r="N722" s="107"/>
      <c r="O722" s="108"/>
      <c r="P722" s="109"/>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106"/>
      <c r="M723" s="106"/>
      <c r="N723" s="107"/>
      <c r="O723" s="108"/>
      <c r="P723" s="109"/>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106"/>
      <c r="M724" s="106"/>
      <c r="N724" s="107"/>
      <c r="O724" s="108"/>
      <c r="P724" s="109"/>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106"/>
      <c r="M725" s="106"/>
      <c r="N725" s="107"/>
      <c r="O725" s="108"/>
      <c r="P725" s="109"/>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106"/>
      <c r="M726" s="106"/>
      <c r="N726" s="107"/>
      <c r="O726" s="108"/>
      <c r="P726" s="109"/>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106"/>
      <c r="M727" s="106"/>
      <c r="N727" s="107"/>
      <c r="O727" s="108"/>
      <c r="P727" s="109"/>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106"/>
      <c r="M728" s="106"/>
      <c r="N728" s="107"/>
      <c r="O728" s="108"/>
      <c r="P728" s="109"/>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106"/>
      <c r="M729" s="106"/>
      <c r="N729" s="107"/>
      <c r="O729" s="108"/>
      <c r="P729" s="109"/>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106"/>
      <c r="M730" s="106"/>
      <c r="N730" s="107"/>
      <c r="O730" s="108"/>
      <c r="P730" s="109"/>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106"/>
      <c r="M731" s="106"/>
      <c r="N731" s="107"/>
      <c r="O731" s="108"/>
      <c r="P731" s="109"/>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106"/>
      <c r="M732" s="106"/>
      <c r="N732" s="107"/>
      <c r="O732" s="108"/>
      <c r="P732" s="109"/>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106"/>
      <c r="M733" s="106"/>
      <c r="N733" s="107"/>
      <c r="O733" s="108"/>
      <c r="P733" s="109"/>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106"/>
      <c r="M734" s="106"/>
      <c r="N734" s="107"/>
      <c r="O734" s="108"/>
      <c r="P734" s="109"/>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106"/>
      <c r="M735" s="106"/>
      <c r="N735" s="107"/>
      <c r="O735" s="108"/>
      <c r="P735" s="109"/>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106"/>
      <c r="M736" s="106"/>
      <c r="N736" s="107"/>
      <c r="O736" s="108"/>
      <c r="P736" s="109"/>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106"/>
      <c r="M737" s="106"/>
      <c r="N737" s="107"/>
      <c r="O737" s="108"/>
      <c r="P737" s="109"/>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106"/>
      <c r="M738" s="106"/>
      <c r="N738" s="107"/>
      <c r="O738" s="108"/>
      <c r="P738" s="109"/>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106"/>
      <c r="M739" s="106"/>
      <c r="N739" s="107"/>
      <c r="O739" s="108"/>
      <c r="P739" s="109"/>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106"/>
      <c r="M740" s="106"/>
      <c r="N740" s="107"/>
      <c r="O740" s="108"/>
      <c r="P740" s="109"/>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106"/>
      <c r="M741" s="106"/>
      <c r="N741" s="107"/>
      <c r="O741" s="108"/>
      <c r="P741" s="109"/>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106"/>
      <c r="M742" s="106"/>
      <c r="N742" s="107"/>
      <c r="O742" s="108"/>
      <c r="P742" s="109"/>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106"/>
      <c r="M743" s="106"/>
      <c r="N743" s="107"/>
      <c r="O743" s="108"/>
      <c r="P743" s="109"/>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106"/>
      <c r="M744" s="106"/>
      <c r="N744" s="107"/>
      <c r="O744" s="108"/>
      <c r="P744" s="109"/>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106"/>
      <c r="M745" s="106"/>
      <c r="N745" s="107"/>
      <c r="O745" s="108"/>
      <c r="P745" s="109"/>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106"/>
      <c r="M746" s="106"/>
      <c r="N746" s="107"/>
      <c r="O746" s="108"/>
      <c r="P746" s="109"/>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106"/>
      <c r="M747" s="106"/>
      <c r="N747" s="107"/>
      <c r="O747" s="108"/>
      <c r="P747" s="109"/>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106"/>
      <c r="M748" s="106"/>
      <c r="N748" s="107"/>
      <c r="O748" s="108"/>
      <c r="P748" s="109"/>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106"/>
      <c r="M749" s="106"/>
      <c r="N749" s="107"/>
      <c r="O749" s="108"/>
      <c r="P749" s="109"/>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106"/>
      <c r="M750" s="106"/>
      <c r="N750" s="107"/>
      <c r="O750" s="108"/>
      <c r="P750" s="109"/>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106"/>
      <c r="M751" s="106"/>
      <c r="N751" s="107"/>
      <c r="O751" s="108"/>
      <c r="P751" s="109"/>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106"/>
      <c r="M752" s="106"/>
      <c r="N752" s="107"/>
      <c r="O752" s="108"/>
      <c r="P752" s="109"/>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106"/>
      <c r="M753" s="106"/>
      <c r="N753" s="107"/>
      <c r="O753" s="108"/>
      <c r="P753" s="109"/>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106"/>
      <c r="M754" s="106"/>
      <c r="N754" s="107"/>
      <c r="O754" s="108"/>
      <c r="P754" s="109"/>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106"/>
      <c r="M755" s="106"/>
      <c r="N755" s="107"/>
      <c r="O755" s="108"/>
      <c r="P755" s="109"/>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106"/>
      <c r="M756" s="106"/>
      <c r="N756" s="107"/>
      <c r="O756" s="108"/>
      <c r="P756" s="109"/>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106"/>
      <c r="M757" s="106"/>
      <c r="N757" s="107"/>
      <c r="O757" s="108"/>
      <c r="P757" s="109"/>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106"/>
      <c r="M758" s="106"/>
      <c r="N758" s="107"/>
      <c r="O758" s="108"/>
      <c r="P758" s="109"/>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106"/>
      <c r="M759" s="106"/>
      <c r="N759" s="107"/>
      <c r="O759" s="108"/>
      <c r="P759" s="109"/>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106"/>
      <c r="M760" s="106"/>
      <c r="N760" s="107"/>
      <c r="O760" s="108"/>
      <c r="P760" s="109"/>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106"/>
      <c r="M761" s="106"/>
      <c r="N761" s="107"/>
      <c r="O761" s="108"/>
      <c r="P761" s="109"/>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106"/>
      <c r="M762" s="106"/>
      <c r="N762" s="107"/>
      <c r="O762" s="108"/>
      <c r="P762" s="109"/>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106"/>
      <c r="M763" s="106"/>
      <c r="N763" s="107"/>
      <c r="O763" s="108"/>
      <c r="P763" s="109"/>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106"/>
      <c r="M764" s="106"/>
      <c r="N764" s="107"/>
      <c r="O764" s="108"/>
      <c r="P764" s="109"/>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106"/>
      <c r="M765" s="106"/>
      <c r="N765" s="107"/>
      <c r="O765" s="108"/>
      <c r="P765" s="109"/>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106"/>
      <c r="M766" s="106"/>
      <c r="N766" s="107"/>
      <c r="O766" s="108"/>
      <c r="P766" s="109"/>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106"/>
      <c r="M767" s="106"/>
      <c r="N767" s="107"/>
      <c r="O767" s="108"/>
      <c r="P767" s="109"/>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106"/>
      <c r="M768" s="106"/>
      <c r="N768" s="107"/>
      <c r="O768" s="108"/>
      <c r="P768" s="109"/>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106"/>
      <c r="M769" s="106"/>
      <c r="N769" s="107"/>
      <c r="O769" s="108"/>
      <c r="P769" s="109"/>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106"/>
      <c r="M770" s="106"/>
      <c r="N770" s="107"/>
      <c r="O770" s="108"/>
      <c r="P770" s="109"/>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106"/>
      <c r="M771" s="106"/>
      <c r="N771" s="107"/>
      <c r="O771" s="108"/>
      <c r="P771" s="109"/>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106"/>
      <c r="M772" s="106"/>
      <c r="N772" s="107"/>
      <c r="O772" s="108"/>
      <c r="P772" s="109"/>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106"/>
      <c r="M773" s="106"/>
      <c r="N773" s="107"/>
      <c r="O773" s="108"/>
      <c r="P773" s="109"/>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106"/>
      <c r="M774" s="106"/>
      <c r="N774" s="107"/>
      <c r="O774" s="108"/>
      <c r="P774" s="109"/>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106"/>
      <c r="M775" s="106"/>
      <c r="N775" s="107"/>
      <c r="O775" s="108"/>
      <c r="P775" s="109"/>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106"/>
      <c r="M776" s="106"/>
      <c r="N776" s="107"/>
      <c r="O776" s="108"/>
      <c r="P776" s="109"/>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106"/>
      <c r="M777" s="106"/>
      <c r="N777" s="107"/>
      <c r="O777" s="108"/>
      <c r="P777" s="109"/>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106"/>
      <c r="M778" s="106"/>
      <c r="N778" s="107"/>
      <c r="O778" s="108"/>
      <c r="P778" s="109"/>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106"/>
      <c r="M779" s="106"/>
      <c r="N779" s="107"/>
      <c r="O779" s="108"/>
      <c r="P779" s="109"/>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106"/>
      <c r="M780" s="106"/>
      <c r="N780" s="107"/>
      <c r="O780" s="108"/>
      <c r="P780" s="109"/>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106"/>
      <c r="M781" s="106"/>
      <c r="N781" s="107"/>
      <c r="O781" s="108"/>
      <c r="P781" s="109"/>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106"/>
      <c r="M782" s="106"/>
      <c r="N782" s="107"/>
      <c r="O782" s="108"/>
      <c r="P782" s="109"/>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106"/>
      <c r="M783" s="106"/>
      <c r="N783" s="107"/>
      <c r="O783" s="108"/>
      <c r="P783" s="109"/>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106"/>
      <c r="M784" s="106"/>
      <c r="N784" s="107"/>
      <c r="O784" s="108"/>
      <c r="P784" s="109"/>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106"/>
      <c r="M785" s="106"/>
      <c r="N785" s="107"/>
      <c r="O785" s="108"/>
      <c r="P785" s="109"/>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106"/>
      <c r="M786" s="106"/>
      <c r="N786" s="107"/>
      <c r="O786" s="108"/>
      <c r="P786" s="109"/>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106"/>
      <c r="M787" s="106"/>
      <c r="N787" s="107"/>
      <c r="O787" s="108"/>
      <c r="P787" s="109"/>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106"/>
      <c r="M788" s="106"/>
      <c r="N788" s="107"/>
      <c r="O788" s="108"/>
      <c r="P788" s="109"/>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106"/>
      <c r="M789" s="106"/>
      <c r="N789" s="107"/>
      <c r="O789" s="108"/>
      <c r="P789" s="109"/>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106"/>
      <c r="M790" s="106"/>
      <c r="N790" s="107"/>
      <c r="O790" s="108"/>
      <c r="P790" s="109"/>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106"/>
      <c r="M791" s="106"/>
      <c r="N791" s="107"/>
      <c r="O791" s="108"/>
      <c r="P791" s="109"/>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106"/>
      <c r="M792" s="106"/>
      <c r="N792" s="107"/>
      <c r="O792" s="108"/>
      <c r="P792" s="109"/>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106"/>
      <c r="M793" s="106"/>
      <c r="N793" s="107"/>
      <c r="O793" s="108"/>
      <c r="P793" s="109"/>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106"/>
      <c r="M794" s="106"/>
      <c r="N794" s="107"/>
      <c r="O794" s="108"/>
      <c r="P794" s="109"/>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106"/>
      <c r="M795" s="106"/>
      <c r="N795" s="107"/>
      <c r="O795" s="108"/>
      <c r="P795" s="109"/>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106"/>
      <c r="M796" s="106"/>
      <c r="N796" s="107"/>
      <c r="O796" s="108"/>
      <c r="P796" s="109"/>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106"/>
      <c r="M797" s="106"/>
      <c r="N797" s="107"/>
      <c r="O797" s="108"/>
      <c r="P797" s="109"/>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106"/>
      <c r="M798" s="106"/>
      <c r="N798" s="107"/>
      <c r="O798" s="108"/>
      <c r="P798" s="109"/>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106"/>
      <c r="M799" s="106"/>
      <c r="N799" s="107"/>
      <c r="O799" s="108"/>
      <c r="P799" s="109"/>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106"/>
      <c r="M800" s="106"/>
      <c r="N800" s="107"/>
      <c r="O800" s="108"/>
      <c r="P800" s="109"/>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106"/>
      <c r="M801" s="106"/>
      <c r="N801" s="107"/>
      <c r="O801" s="108"/>
      <c r="P801" s="109"/>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106"/>
      <c r="M802" s="106"/>
      <c r="N802" s="107"/>
      <c r="O802" s="108"/>
      <c r="P802" s="109"/>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106"/>
      <c r="M803" s="106"/>
      <c r="N803" s="107"/>
      <c r="O803" s="108"/>
      <c r="P803" s="109"/>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106"/>
      <c r="M804" s="106"/>
      <c r="N804" s="107"/>
      <c r="O804" s="108"/>
      <c r="P804" s="109"/>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106"/>
      <c r="M805" s="106"/>
      <c r="N805" s="107"/>
      <c r="O805" s="108"/>
      <c r="P805" s="109"/>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106"/>
      <c r="M806" s="106"/>
      <c r="N806" s="107"/>
      <c r="O806" s="108"/>
      <c r="P806" s="109"/>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106"/>
      <c r="M807" s="106"/>
      <c r="N807" s="107"/>
      <c r="O807" s="108"/>
      <c r="P807" s="109"/>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106"/>
      <c r="M808" s="106"/>
      <c r="N808" s="107"/>
      <c r="O808" s="108"/>
      <c r="P808" s="109"/>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106"/>
      <c r="M809" s="106"/>
      <c r="N809" s="107"/>
      <c r="O809" s="108"/>
      <c r="P809" s="109"/>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106"/>
      <c r="M810" s="106"/>
      <c r="N810" s="107"/>
      <c r="O810" s="108"/>
      <c r="P810" s="109"/>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106"/>
      <c r="M811" s="106"/>
      <c r="N811" s="107"/>
      <c r="O811" s="108"/>
      <c r="P811" s="109"/>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106"/>
      <c r="M812" s="106"/>
      <c r="N812" s="107"/>
      <c r="O812" s="108"/>
      <c r="P812" s="109"/>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106"/>
      <c r="M813" s="106"/>
      <c r="N813" s="107"/>
      <c r="O813" s="108"/>
      <c r="P813" s="109"/>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106"/>
      <c r="M814" s="106"/>
      <c r="N814" s="107"/>
      <c r="O814" s="108"/>
      <c r="P814" s="109"/>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106"/>
      <c r="M815" s="106"/>
      <c r="N815" s="107"/>
      <c r="O815" s="108"/>
      <c r="P815" s="109"/>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106"/>
      <c r="M816" s="106"/>
      <c r="N816" s="107"/>
      <c r="O816" s="108"/>
      <c r="P816" s="109"/>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106"/>
      <c r="M817" s="106"/>
      <c r="N817" s="107"/>
      <c r="O817" s="108"/>
      <c r="P817" s="109"/>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106"/>
      <c r="M818" s="106"/>
      <c r="N818" s="107"/>
      <c r="O818" s="108"/>
      <c r="P818" s="109"/>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106"/>
      <c r="M819" s="106"/>
      <c r="N819" s="107"/>
      <c r="O819" s="108"/>
      <c r="P819" s="109"/>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106"/>
      <c r="M820" s="106"/>
      <c r="N820" s="107"/>
      <c r="O820" s="108"/>
      <c r="P820" s="109"/>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106"/>
      <c r="M821" s="106"/>
      <c r="N821" s="107"/>
      <c r="O821" s="108"/>
      <c r="P821" s="109"/>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106"/>
      <c r="M822" s="106"/>
      <c r="N822" s="107"/>
      <c r="O822" s="108"/>
      <c r="P822" s="109"/>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106"/>
      <c r="M823" s="106"/>
      <c r="N823" s="107"/>
      <c r="O823" s="108"/>
      <c r="P823" s="109"/>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106"/>
      <c r="M824" s="106"/>
      <c r="N824" s="107"/>
      <c r="O824" s="108"/>
      <c r="P824" s="109"/>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106"/>
      <c r="M825" s="106"/>
      <c r="N825" s="107"/>
      <c r="O825" s="108"/>
      <c r="P825" s="109"/>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106"/>
      <c r="M826" s="106"/>
      <c r="N826" s="107"/>
      <c r="O826" s="108"/>
      <c r="P826" s="109"/>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106"/>
      <c r="M827" s="106"/>
      <c r="N827" s="107"/>
      <c r="O827" s="108"/>
      <c r="P827" s="109"/>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106"/>
      <c r="M828" s="106"/>
      <c r="N828" s="107"/>
      <c r="O828" s="108"/>
      <c r="P828" s="109"/>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106"/>
      <c r="M829" s="106"/>
      <c r="N829" s="107"/>
      <c r="O829" s="108"/>
      <c r="P829" s="109"/>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106"/>
      <c r="M830" s="106"/>
      <c r="N830" s="107"/>
      <c r="O830" s="108"/>
      <c r="P830" s="109"/>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106"/>
      <c r="M831" s="106"/>
      <c r="N831" s="107"/>
      <c r="O831" s="108"/>
      <c r="P831" s="109"/>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106"/>
      <c r="M832" s="106"/>
      <c r="N832" s="107"/>
      <c r="O832" s="108"/>
      <c r="P832" s="109"/>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106"/>
      <c r="M833" s="106"/>
      <c r="N833" s="107"/>
      <c r="O833" s="108"/>
      <c r="P833" s="109"/>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106"/>
      <c r="M834" s="106"/>
      <c r="N834" s="107"/>
      <c r="O834" s="108"/>
      <c r="P834" s="109"/>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106"/>
      <c r="M835" s="106"/>
      <c r="N835" s="107"/>
      <c r="O835" s="108"/>
      <c r="P835" s="109"/>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106"/>
      <c r="M836" s="106"/>
      <c r="N836" s="107"/>
      <c r="O836" s="108"/>
      <c r="P836" s="109"/>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106"/>
      <c r="M837" s="106"/>
      <c r="N837" s="107"/>
      <c r="O837" s="108"/>
      <c r="P837" s="109"/>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106"/>
      <c r="M838" s="106"/>
      <c r="N838" s="107"/>
      <c r="O838" s="108"/>
      <c r="P838" s="109"/>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106"/>
      <c r="M839" s="106"/>
      <c r="N839" s="107"/>
      <c r="O839" s="108"/>
      <c r="P839" s="109"/>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106"/>
      <c r="M840" s="106"/>
      <c r="N840" s="107"/>
      <c r="O840" s="108"/>
      <c r="P840" s="109"/>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106"/>
      <c r="M841" s="106"/>
      <c r="N841" s="107"/>
      <c r="O841" s="108"/>
      <c r="P841" s="109"/>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106"/>
      <c r="M842" s="106"/>
      <c r="N842" s="107"/>
      <c r="O842" s="108"/>
      <c r="P842" s="109"/>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106"/>
      <c r="M843" s="106"/>
      <c r="N843" s="107"/>
      <c r="O843" s="108"/>
      <c r="P843" s="109"/>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106"/>
      <c r="M844" s="106"/>
      <c r="N844" s="107"/>
      <c r="O844" s="108"/>
      <c r="P844" s="109"/>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106"/>
      <c r="M845" s="106"/>
      <c r="N845" s="107"/>
      <c r="O845" s="108"/>
      <c r="P845" s="109"/>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106"/>
      <c r="M846" s="106"/>
      <c r="N846" s="107"/>
      <c r="O846" s="108"/>
      <c r="P846" s="109"/>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106"/>
      <c r="M847" s="106"/>
      <c r="N847" s="107"/>
      <c r="O847" s="108"/>
      <c r="P847" s="109"/>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106"/>
      <c r="M848" s="106"/>
      <c r="N848" s="107"/>
      <c r="O848" s="108"/>
      <c r="P848" s="109"/>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106"/>
      <c r="M849" s="106"/>
      <c r="N849" s="107"/>
      <c r="O849" s="108"/>
      <c r="P849" s="109"/>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106"/>
      <c r="M850" s="106"/>
      <c r="N850" s="107"/>
      <c r="O850" s="108"/>
      <c r="P850" s="109"/>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106"/>
      <c r="M851" s="106"/>
      <c r="N851" s="107"/>
      <c r="O851" s="108"/>
      <c r="P851" s="109"/>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106"/>
      <c r="M852" s="106"/>
      <c r="N852" s="107"/>
      <c r="O852" s="108"/>
      <c r="P852" s="109"/>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106"/>
      <c r="M853" s="106"/>
      <c r="N853" s="107"/>
      <c r="O853" s="108"/>
      <c r="P853" s="109"/>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106"/>
      <c r="M854" s="106"/>
      <c r="N854" s="107"/>
      <c r="O854" s="108"/>
      <c r="P854" s="109"/>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106"/>
      <c r="M855" s="106"/>
      <c r="N855" s="107"/>
      <c r="O855" s="108"/>
      <c r="P855" s="109"/>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106"/>
      <c r="M856" s="106"/>
      <c r="N856" s="107"/>
      <c r="O856" s="108"/>
      <c r="P856" s="109"/>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106"/>
      <c r="M857" s="106"/>
      <c r="N857" s="107"/>
      <c r="O857" s="108"/>
      <c r="P857" s="109"/>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106"/>
      <c r="M858" s="106"/>
      <c r="N858" s="107"/>
      <c r="O858" s="108"/>
      <c r="P858" s="109"/>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106"/>
      <c r="M859" s="106"/>
      <c r="N859" s="107"/>
      <c r="O859" s="108"/>
      <c r="P859" s="109"/>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106"/>
      <c r="M860" s="106"/>
      <c r="N860" s="107"/>
      <c r="O860" s="108"/>
      <c r="P860" s="109"/>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106"/>
      <c r="M861" s="106"/>
      <c r="N861" s="107"/>
      <c r="O861" s="108"/>
      <c r="P861" s="109"/>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106"/>
      <c r="M862" s="106"/>
      <c r="N862" s="107"/>
      <c r="O862" s="108"/>
      <c r="P862" s="109"/>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106"/>
      <c r="M863" s="106"/>
      <c r="N863" s="107"/>
      <c r="O863" s="108"/>
      <c r="P863" s="109"/>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106"/>
      <c r="M864" s="106"/>
      <c r="N864" s="107"/>
      <c r="O864" s="108"/>
      <c r="P864" s="109"/>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106"/>
      <c r="M865" s="106"/>
      <c r="N865" s="107"/>
      <c r="O865" s="108"/>
      <c r="P865" s="109"/>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106"/>
      <c r="M866" s="106"/>
      <c r="N866" s="107"/>
      <c r="O866" s="108"/>
      <c r="P866" s="109"/>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106"/>
      <c r="M867" s="106"/>
      <c r="N867" s="107"/>
      <c r="O867" s="108"/>
      <c r="P867" s="109"/>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106"/>
      <c r="M868" s="106"/>
      <c r="N868" s="107"/>
      <c r="O868" s="108"/>
      <c r="P868" s="109"/>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106"/>
      <c r="M869" s="106"/>
      <c r="N869" s="107"/>
      <c r="O869" s="108"/>
      <c r="P869" s="109"/>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106"/>
      <c r="M870" s="106"/>
      <c r="N870" s="107"/>
      <c r="O870" s="108"/>
      <c r="P870" s="109"/>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106"/>
      <c r="M871" s="106"/>
      <c r="N871" s="107"/>
      <c r="O871" s="108"/>
      <c r="P871" s="109"/>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106"/>
      <c r="M872" s="106"/>
      <c r="N872" s="107"/>
      <c r="O872" s="108"/>
      <c r="P872" s="109"/>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106"/>
      <c r="M873" s="106"/>
      <c r="N873" s="107"/>
      <c r="O873" s="108"/>
      <c r="P873" s="109"/>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106"/>
      <c r="M874" s="106"/>
      <c r="N874" s="107"/>
      <c r="O874" s="108"/>
      <c r="P874" s="109"/>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106"/>
      <c r="M875" s="106"/>
      <c r="N875" s="107"/>
      <c r="O875" s="108"/>
      <c r="P875" s="109"/>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106"/>
      <c r="M876" s="106"/>
      <c r="N876" s="107"/>
      <c r="O876" s="108"/>
      <c r="P876" s="109"/>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106"/>
      <c r="M877" s="106"/>
      <c r="N877" s="107"/>
      <c r="O877" s="108"/>
      <c r="P877" s="109"/>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106"/>
      <c r="M878" s="106"/>
      <c r="N878" s="107"/>
      <c r="O878" s="108"/>
      <c r="P878" s="109"/>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106"/>
      <c r="M879" s="106"/>
      <c r="N879" s="107"/>
      <c r="O879" s="108"/>
      <c r="P879" s="109"/>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106"/>
      <c r="M880" s="106"/>
      <c r="N880" s="107"/>
      <c r="O880" s="108"/>
      <c r="P880" s="109"/>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106"/>
      <c r="M881" s="106"/>
      <c r="N881" s="107"/>
      <c r="O881" s="108"/>
      <c r="P881" s="109"/>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106"/>
      <c r="M882" s="106"/>
      <c r="N882" s="107"/>
      <c r="O882" s="108"/>
      <c r="P882" s="109"/>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106"/>
      <c r="M883" s="106"/>
      <c r="N883" s="107"/>
      <c r="O883" s="108"/>
      <c r="P883" s="109"/>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106"/>
      <c r="M884" s="106"/>
      <c r="N884" s="107"/>
      <c r="O884" s="108"/>
      <c r="P884" s="109"/>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106"/>
      <c r="M885" s="106"/>
      <c r="N885" s="107"/>
      <c r="O885" s="108"/>
      <c r="P885" s="109"/>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106"/>
      <c r="M886" s="106"/>
      <c r="N886" s="107"/>
      <c r="O886" s="108"/>
      <c r="P886" s="109"/>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106"/>
      <c r="M887" s="106"/>
      <c r="N887" s="107"/>
      <c r="O887" s="108"/>
      <c r="P887" s="109"/>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106"/>
      <c r="M888" s="106"/>
      <c r="N888" s="107"/>
      <c r="O888" s="108"/>
      <c r="P888" s="109"/>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106"/>
      <c r="M889" s="106"/>
      <c r="N889" s="107"/>
      <c r="O889" s="108"/>
      <c r="P889" s="109"/>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106"/>
      <c r="M890" s="106"/>
      <c r="N890" s="107"/>
      <c r="O890" s="108"/>
      <c r="P890" s="109"/>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106"/>
      <c r="M891" s="106"/>
      <c r="N891" s="107"/>
      <c r="O891" s="108"/>
      <c r="P891" s="109"/>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106"/>
      <c r="M892" s="106"/>
      <c r="N892" s="107"/>
      <c r="O892" s="108"/>
      <c r="P892" s="109"/>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106"/>
      <c r="M893" s="106"/>
      <c r="N893" s="107"/>
      <c r="O893" s="108"/>
      <c r="P893" s="109"/>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106"/>
      <c r="M894" s="106"/>
      <c r="N894" s="107"/>
      <c r="O894" s="108"/>
      <c r="P894" s="109"/>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106"/>
      <c r="M895" s="106"/>
      <c r="N895" s="107"/>
      <c r="O895" s="108"/>
      <c r="P895" s="109"/>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106"/>
      <c r="M896" s="106"/>
      <c r="N896" s="107"/>
      <c r="O896" s="108"/>
      <c r="P896" s="109"/>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106"/>
      <c r="M897" s="106"/>
      <c r="N897" s="107"/>
      <c r="O897" s="108"/>
      <c r="P897" s="109"/>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106"/>
      <c r="M898" s="106"/>
      <c r="N898" s="107"/>
      <c r="O898" s="108"/>
      <c r="P898" s="109"/>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106"/>
      <c r="M899" s="106"/>
      <c r="N899" s="107"/>
      <c r="O899" s="108"/>
      <c r="P899" s="109"/>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106"/>
      <c r="M900" s="106"/>
      <c r="N900" s="107"/>
      <c r="O900" s="108"/>
      <c r="P900" s="109"/>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106"/>
      <c r="M901" s="106"/>
      <c r="N901" s="107"/>
      <c r="O901" s="108"/>
      <c r="P901" s="109"/>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106"/>
      <c r="M902" s="106"/>
      <c r="N902" s="107"/>
      <c r="O902" s="108"/>
      <c r="P902" s="109"/>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106"/>
      <c r="M903" s="106"/>
      <c r="N903" s="107"/>
      <c r="O903" s="108"/>
      <c r="P903" s="109"/>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106"/>
      <c r="M904" s="106"/>
      <c r="N904" s="107"/>
      <c r="O904" s="108"/>
      <c r="P904" s="109"/>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106"/>
      <c r="M905" s="106"/>
      <c r="N905" s="107"/>
      <c r="O905" s="108"/>
      <c r="P905" s="109"/>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106"/>
      <c r="M906" s="106"/>
      <c r="N906" s="107"/>
      <c r="O906" s="108"/>
      <c r="P906" s="109"/>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106"/>
      <c r="M907" s="106"/>
      <c r="N907" s="107"/>
      <c r="O907" s="108"/>
      <c r="P907" s="109"/>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106"/>
      <c r="M908" s="106"/>
      <c r="N908" s="107"/>
      <c r="O908" s="108"/>
      <c r="P908" s="109"/>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106"/>
      <c r="M909" s="106"/>
      <c r="N909" s="107"/>
      <c r="O909" s="108"/>
      <c r="P909" s="109"/>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106"/>
      <c r="M910" s="106"/>
      <c r="N910" s="107"/>
      <c r="O910" s="108"/>
      <c r="P910" s="109"/>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106"/>
      <c r="M911" s="106"/>
      <c r="N911" s="107"/>
      <c r="O911" s="108"/>
      <c r="P911" s="109"/>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106"/>
      <c r="M912" s="106"/>
      <c r="N912" s="107"/>
      <c r="O912" s="108"/>
      <c r="P912" s="109"/>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106"/>
      <c r="M913" s="106"/>
      <c r="N913" s="107"/>
      <c r="O913" s="108"/>
      <c r="P913" s="109"/>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106"/>
      <c r="M914" s="106"/>
      <c r="N914" s="107"/>
      <c r="O914" s="108"/>
      <c r="P914" s="109"/>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106"/>
      <c r="M915" s="106"/>
      <c r="N915" s="107"/>
      <c r="O915" s="108"/>
      <c r="P915" s="109"/>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106"/>
      <c r="M916" s="106"/>
      <c r="N916" s="107"/>
      <c r="O916" s="108"/>
      <c r="P916" s="109"/>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106"/>
      <c r="M917" s="106"/>
      <c r="N917" s="107"/>
      <c r="O917" s="108"/>
      <c r="P917" s="109"/>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106"/>
      <c r="M918" s="106"/>
      <c r="N918" s="107"/>
      <c r="O918" s="108"/>
      <c r="P918" s="109"/>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106"/>
      <c r="M919" s="106"/>
      <c r="N919" s="107"/>
      <c r="O919" s="108"/>
      <c r="P919" s="109"/>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106"/>
      <c r="M920" s="106"/>
      <c r="N920" s="107"/>
      <c r="O920" s="108"/>
      <c r="P920" s="109"/>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106"/>
      <c r="M921" s="106"/>
      <c r="N921" s="107"/>
      <c r="O921" s="108"/>
      <c r="P921" s="109"/>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106"/>
      <c r="M922" s="106"/>
      <c r="N922" s="107"/>
      <c r="O922" s="108"/>
      <c r="P922" s="109"/>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106"/>
      <c r="M923" s="106"/>
      <c r="N923" s="107"/>
      <c r="O923" s="108"/>
      <c r="P923" s="109"/>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106"/>
      <c r="M924" s="106"/>
      <c r="N924" s="107"/>
      <c r="O924" s="108"/>
      <c r="P924" s="109"/>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106"/>
      <c r="M925" s="106"/>
      <c r="N925" s="107"/>
      <c r="O925" s="108"/>
      <c r="P925" s="109"/>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106"/>
      <c r="M926" s="106"/>
      <c r="N926" s="107"/>
      <c r="O926" s="108"/>
      <c r="P926" s="109"/>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106"/>
      <c r="M927" s="106"/>
      <c r="N927" s="107"/>
      <c r="O927" s="108"/>
      <c r="P927" s="109"/>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106"/>
      <c r="M928" s="106"/>
      <c r="N928" s="107"/>
      <c r="O928" s="108"/>
      <c r="P928" s="109"/>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106"/>
      <c r="M929" s="106"/>
      <c r="N929" s="107"/>
      <c r="O929" s="108"/>
      <c r="P929" s="109"/>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106"/>
      <c r="M930" s="106"/>
      <c r="N930" s="107"/>
      <c r="O930" s="108"/>
      <c r="P930" s="109"/>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106"/>
      <c r="M931" s="106"/>
      <c r="N931" s="107"/>
      <c r="O931" s="108"/>
      <c r="P931" s="109"/>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106"/>
      <c r="M932" s="106"/>
      <c r="N932" s="107"/>
      <c r="O932" s="108"/>
      <c r="P932" s="109"/>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106"/>
      <c r="M933" s="106"/>
      <c r="N933" s="107"/>
      <c r="O933" s="108"/>
      <c r="P933" s="109"/>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106"/>
      <c r="M934" s="106"/>
      <c r="N934" s="107"/>
      <c r="O934" s="108"/>
      <c r="P934" s="109"/>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106"/>
      <c r="M935" s="106"/>
      <c r="N935" s="107"/>
      <c r="O935" s="108"/>
      <c r="P935" s="109"/>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106"/>
      <c r="M936" s="106"/>
      <c r="N936" s="107"/>
      <c r="O936" s="108"/>
      <c r="P936" s="109"/>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106"/>
      <c r="M937" s="106"/>
      <c r="N937" s="107"/>
      <c r="O937" s="108"/>
      <c r="P937" s="109"/>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106"/>
      <c r="M938" s="106"/>
      <c r="N938" s="107"/>
      <c r="O938" s="108"/>
      <c r="P938" s="109"/>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106"/>
      <c r="M939" s="106"/>
      <c r="N939" s="107"/>
      <c r="O939" s="108"/>
      <c r="P939" s="109"/>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106"/>
      <c r="M940" s="106"/>
      <c r="N940" s="107"/>
      <c r="O940" s="108"/>
      <c r="P940" s="109"/>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106"/>
      <c r="M941" s="106"/>
      <c r="N941" s="107"/>
      <c r="O941" s="108"/>
      <c r="P941" s="109"/>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106"/>
      <c r="M942" s="106"/>
      <c r="N942" s="107"/>
      <c r="O942" s="108"/>
      <c r="P942" s="109"/>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106"/>
      <c r="M943" s="106"/>
      <c r="N943" s="107"/>
      <c r="O943" s="108"/>
      <c r="P943" s="109"/>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106"/>
      <c r="M944" s="106"/>
      <c r="N944" s="107"/>
      <c r="O944" s="108"/>
      <c r="P944" s="109"/>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106"/>
      <c r="M945" s="106"/>
      <c r="N945" s="107"/>
      <c r="O945" s="108"/>
      <c r="P945" s="109"/>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106"/>
      <c r="M946" s="106"/>
      <c r="N946" s="107"/>
      <c r="O946" s="108"/>
      <c r="P946" s="109"/>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106"/>
      <c r="M947" s="106"/>
      <c r="N947" s="107"/>
      <c r="O947" s="108"/>
      <c r="P947" s="109"/>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106"/>
      <c r="M948" s="106"/>
      <c r="N948" s="107"/>
      <c r="O948" s="108"/>
      <c r="P948" s="109"/>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106"/>
      <c r="M949" s="106"/>
      <c r="N949" s="107"/>
      <c r="O949" s="108"/>
      <c r="P949" s="109"/>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106"/>
      <c r="M950" s="106"/>
      <c r="N950" s="107"/>
      <c r="O950" s="108"/>
      <c r="P950" s="109"/>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106"/>
      <c r="M951" s="106"/>
      <c r="N951" s="107"/>
      <c r="O951" s="108"/>
      <c r="P951" s="109"/>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106"/>
      <c r="M952" s="106"/>
      <c r="N952" s="107"/>
      <c r="O952" s="108"/>
      <c r="P952" s="109"/>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106"/>
      <c r="M953" s="106"/>
      <c r="N953" s="107"/>
      <c r="O953" s="108"/>
      <c r="P953" s="109"/>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106"/>
      <c r="M954" s="106"/>
      <c r="N954" s="107"/>
      <c r="O954" s="108"/>
      <c r="P954" s="109"/>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106"/>
      <c r="M955" s="106"/>
      <c r="N955" s="107"/>
      <c r="O955" s="108"/>
      <c r="P955" s="109"/>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106"/>
      <c r="M956" s="106"/>
      <c r="N956" s="107"/>
      <c r="O956" s="108"/>
      <c r="P956" s="109"/>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106"/>
      <c r="M957" s="106"/>
      <c r="N957" s="107"/>
      <c r="O957" s="108"/>
      <c r="P957" s="109"/>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106"/>
      <c r="M958" s="106"/>
      <c r="N958" s="107"/>
      <c r="O958" s="108"/>
      <c r="P958" s="109"/>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106"/>
      <c r="M959" s="106"/>
      <c r="N959" s="107"/>
      <c r="O959" s="108"/>
      <c r="P959" s="109"/>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106"/>
      <c r="M960" s="106"/>
      <c r="N960" s="107"/>
      <c r="O960" s="108"/>
      <c r="P960" s="109"/>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106"/>
      <c r="M961" s="106"/>
      <c r="N961" s="107"/>
      <c r="O961" s="108"/>
      <c r="P961" s="109"/>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106"/>
      <c r="M962" s="106"/>
      <c r="N962" s="107"/>
      <c r="O962" s="108"/>
      <c r="P962" s="109"/>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106"/>
      <c r="M963" s="106"/>
      <c r="N963" s="107"/>
      <c r="O963" s="108"/>
      <c r="P963" s="109"/>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106"/>
      <c r="M964" s="106"/>
      <c r="N964" s="107"/>
      <c r="O964" s="108"/>
      <c r="P964" s="109"/>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106"/>
      <c r="M965" s="106"/>
      <c r="N965" s="107"/>
      <c r="O965" s="108"/>
      <c r="P965" s="109"/>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106"/>
      <c r="M966" s="106"/>
      <c r="N966" s="107"/>
      <c r="O966" s="108"/>
      <c r="P966" s="109"/>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106"/>
      <c r="M967" s="106"/>
      <c r="N967" s="107"/>
      <c r="O967" s="108"/>
      <c r="P967" s="109"/>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106"/>
      <c r="M968" s="106"/>
      <c r="N968" s="107"/>
      <c r="O968" s="108"/>
      <c r="P968" s="109"/>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106"/>
      <c r="M969" s="106"/>
      <c r="N969" s="107"/>
      <c r="O969" s="108"/>
      <c r="P969" s="109"/>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106"/>
      <c r="M970" s="106"/>
      <c r="N970" s="107"/>
      <c r="O970" s="108"/>
      <c r="P970" s="109"/>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106"/>
      <c r="M971" s="106"/>
      <c r="N971" s="107"/>
      <c r="O971" s="108"/>
      <c r="P971" s="109"/>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106"/>
      <c r="M972" s="106"/>
      <c r="N972" s="107"/>
      <c r="O972" s="108"/>
      <c r="P972" s="109"/>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106"/>
      <c r="M973" s="106"/>
      <c r="N973" s="107"/>
      <c r="O973" s="108"/>
      <c r="P973" s="109"/>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106"/>
      <c r="M974" s="106"/>
      <c r="N974" s="107"/>
      <c r="O974" s="108"/>
      <c r="P974" s="109"/>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106"/>
      <c r="M975" s="106"/>
      <c r="N975" s="107"/>
      <c r="O975" s="108"/>
      <c r="P975" s="109"/>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106"/>
      <c r="M976" s="106"/>
      <c r="N976" s="107"/>
      <c r="O976" s="108"/>
      <c r="P976" s="109"/>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106"/>
      <c r="M977" s="106"/>
      <c r="N977" s="107"/>
      <c r="O977" s="108"/>
      <c r="P977" s="109"/>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106"/>
      <c r="M978" s="106"/>
      <c r="N978" s="107"/>
      <c r="O978" s="108"/>
      <c r="P978" s="109"/>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106"/>
      <c r="M979" s="106"/>
      <c r="N979" s="107"/>
      <c r="O979" s="108"/>
      <c r="P979" s="109"/>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106"/>
      <c r="M980" s="106"/>
      <c r="N980" s="107"/>
      <c r="O980" s="108"/>
      <c r="P980" s="109"/>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106"/>
      <c r="M981" s="106"/>
      <c r="N981" s="107"/>
      <c r="O981" s="108"/>
      <c r="P981" s="109"/>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106"/>
      <c r="M982" s="106"/>
      <c r="N982" s="107"/>
      <c r="O982" s="108"/>
      <c r="P982" s="109"/>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106"/>
      <c r="M983" s="106"/>
      <c r="N983" s="107"/>
      <c r="O983" s="108"/>
      <c r="P983" s="109"/>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106"/>
      <c r="M984" s="106"/>
      <c r="N984" s="107"/>
      <c r="O984" s="108"/>
      <c r="P984" s="109"/>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106"/>
      <c r="M985" s="106"/>
      <c r="N985" s="107"/>
      <c r="O985" s="108"/>
      <c r="P985" s="109"/>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106"/>
      <c r="M986" s="106"/>
      <c r="N986" s="107"/>
      <c r="O986" s="108"/>
      <c r="P986" s="109"/>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106"/>
      <c r="M987" s="106"/>
      <c r="N987" s="107"/>
      <c r="O987" s="108"/>
      <c r="P987" s="109"/>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106"/>
      <c r="M988" s="106"/>
      <c r="N988" s="107"/>
      <c r="O988" s="108"/>
      <c r="P988" s="109"/>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106"/>
      <c r="M989" s="106"/>
      <c r="N989" s="107"/>
      <c r="O989" s="108"/>
      <c r="P989" s="109"/>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106"/>
      <c r="M990" s="106"/>
      <c r="N990" s="107"/>
      <c r="O990" s="108"/>
      <c r="P990" s="109"/>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106"/>
      <c r="M991" s="106"/>
      <c r="N991" s="107"/>
      <c r="O991" s="108"/>
      <c r="P991" s="109"/>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106"/>
      <c r="M992" s="106"/>
      <c r="N992" s="107"/>
      <c r="O992" s="108"/>
      <c r="P992" s="109"/>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106"/>
      <c r="M993" s="106"/>
      <c r="N993" s="107"/>
      <c r="O993" s="108"/>
      <c r="P993" s="109"/>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106"/>
      <c r="M994" s="106"/>
      <c r="N994" s="107"/>
      <c r="O994" s="108"/>
      <c r="P994" s="109"/>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106"/>
      <c r="M995" s="106"/>
      <c r="N995" s="107"/>
      <c r="O995" s="108"/>
      <c r="P995" s="109"/>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106"/>
      <c r="M996" s="106"/>
      <c r="N996" s="107"/>
      <c r="O996" s="108"/>
      <c r="P996" s="109"/>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106"/>
      <c r="M997" s="106"/>
      <c r="N997" s="107"/>
      <c r="O997" s="108"/>
      <c r="P997" s="109"/>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106"/>
      <c r="M998" s="106"/>
      <c r="N998" s="107"/>
      <c r="O998" s="108"/>
      <c r="P998" s="109"/>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106"/>
      <c r="M999" s="106"/>
      <c r="N999" s="107"/>
      <c r="O999" s="108"/>
      <c r="P999" s="109"/>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106"/>
      <c r="M1000" s="106"/>
      <c r="N1000" s="107"/>
      <c r="O1000" s="108"/>
      <c r="P1000" s="109"/>
      <c r="Q1000" s="38"/>
      <c r="R1000" s="38"/>
      <c r="S1000" s="38"/>
      <c r="T1000" s="38"/>
      <c r="U1000" s="38"/>
      <c r="V1000" s="38"/>
      <c r="W1000" s="38"/>
      <c r="X1000" s="38"/>
      <c r="Y1000" s="38"/>
      <c r="Z1000" s="38"/>
    </row>
  </sheetData>
  <mergeCells count="286">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B86:B93"/>
    <mergeCell ref="C86:C93"/>
    <mergeCell ref="D86:D93"/>
    <mergeCell ref="E86:E93"/>
    <mergeCell ref="F86:F93"/>
    <mergeCell ref="K94:K101"/>
    <mergeCell ref="L94:L101"/>
    <mergeCell ref="M94:M101"/>
    <mergeCell ref="N94:N101"/>
    <mergeCell ref="I86:I93"/>
    <mergeCell ref="J86:J93"/>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K75:K82"/>
    <mergeCell ref="L75:L82"/>
    <mergeCell ref="M75:M82"/>
    <mergeCell ref="N75:N82"/>
    <mergeCell ref="O75:O82"/>
    <mergeCell ref="P75:P82"/>
    <mergeCell ref="B75:B82"/>
    <mergeCell ref="C75:C82"/>
    <mergeCell ref="D75:D82"/>
    <mergeCell ref="E75:E82"/>
    <mergeCell ref="F75:F82"/>
    <mergeCell ref="I75:I82"/>
    <mergeCell ref="J75:J82"/>
    <mergeCell ref="K67:K74"/>
    <mergeCell ref="L67:L74"/>
    <mergeCell ref="M67:M74"/>
    <mergeCell ref="N67:N74"/>
    <mergeCell ref="O67:O74"/>
    <mergeCell ref="P67:P74"/>
    <mergeCell ref="B67:B74"/>
    <mergeCell ref="C67:C74"/>
    <mergeCell ref="D67:D74"/>
    <mergeCell ref="E67:E74"/>
    <mergeCell ref="F67:F74"/>
    <mergeCell ref="I67:I74"/>
    <mergeCell ref="J67:J74"/>
    <mergeCell ref="K59:K66"/>
    <mergeCell ref="L59:L66"/>
    <mergeCell ref="M59:M66"/>
    <mergeCell ref="N59:N66"/>
    <mergeCell ref="O59:O66"/>
    <mergeCell ref="P59:P66"/>
    <mergeCell ref="B59:B66"/>
    <mergeCell ref="C59:C66"/>
    <mergeCell ref="D59:D66"/>
    <mergeCell ref="E59:E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K145:K152"/>
    <mergeCell ref="L145:L152"/>
    <mergeCell ref="M145:M152"/>
    <mergeCell ref="N145:N152"/>
    <mergeCell ref="O145:O152"/>
    <mergeCell ref="P145:P152"/>
    <mergeCell ref="B145:B152"/>
    <mergeCell ref="C145:C152"/>
    <mergeCell ref="D145:D152"/>
    <mergeCell ref="E145:E152"/>
    <mergeCell ref="F145:F152"/>
    <mergeCell ref="I145:I152"/>
    <mergeCell ref="J145:J152"/>
    <mergeCell ref="K137:K144"/>
    <mergeCell ref="L137:L144"/>
    <mergeCell ref="M137:M144"/>
    <mergeCell ref="N137:N144"/>
    <mergeCell ref="O137:O144"/>
    <mergeCell ref="P137:P144"/>
    <mergeCell ref="B137:B144"/>
    <mergeCell ref="C137:C144"/>
    <mergeCell ref="D137:D144"/>
    <mergeCell ref="E137:E144"/>
    <mergeCell ref="F137:F144"/>
    <mergeCell ref="I137:I144"/>
    <mergeCell ref="J137:J144"/>
    <mergeCell ref="K129:K136"/>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xr:uid="{00000000-0002-0000-0300-000000000000}">
      <formula1>"1.0,2.0,3.0"</formula1>
    </dataValidation>
  </dataValidations>
  <hyperlinks>
    <hyperlink ref="H16" r:id="rId1" xr:uid="{00000000-0004-0000-0300-000000000000}"/>
    <hyperlink ref="I16" r:id="rId2" xr:uid="{00000000-0004-0000-0300-000001000000}"/>
    <hyperlink ref="I24" r:id="rId3" xr:uid="{00000000-0004-0000-0300-000002000000}"/>
    <hyperlink ref="I67" r:id="rId4" xr:uid="{00000000-0004-0000-0300-000003000000}"/>
    <hyperlink ref="I94" r:id="rId5" xr:uid="{00000000-0004-0000-0300-000004000000}"/>
    <hyperlink ref="I110" r:id="rId6" xr:uid="{00000000-0004-0000-0300-000005000000}"/>
    <hyperlink ref="I121" r:id="rId7" xr:uid="{00000000-0004-0000-0300-000006000000}"/>
  </hyperlinks>
  <pageMargins left="0.7" right="0.7" top="0.75" bottom="0.75" header="0" footer="0"/>
  <pageSetup orientation="portrait"/>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DD4"/>
  </sheetPr>
  <dimension ref="A1:Z1000"/>
  <sheetViews>
    <sheetView showGridLines="0" workbookViewId="0"/>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59.710937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106"/>
      <c r="M1" s="106"/>
      <c r="N1" s="106"/>
      <c r="O1" s="39"/>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106"/>
      <c r="M2" s="106"/>
      <c r="N2" s="106"/>
      <c r="O2" s="39"/>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106"/>
      <c r="M3" s="106"/>
      <c r="N3" s="106"/>
      <c r="O3" s="39"/>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106"/>
      <c r="M4" s="106"/>
      <c r="N4" s="106"/>
      <c r="O4" s="39"/>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106"/>
      <c r="M5" s="106"/>
      <c r="N5" s="106"/>
      <c r="O5" s="39"/>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106"/>
      <c r="M6" s="106"/>
      <c r="N6" s="106"/>
      <c r="O6" s="39"/>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106"/>
      <c r="M7" s="106"/>
      <c r="N7" s="106"/>
      <c r="O7" s="39"/>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106"/>
      <c r="M8" s="106"/>
      <c r="N8" s="106"/>
      <c r="O8" s="39"/>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106"/>
      <c r="M9" s="106"/>
      <c r="N9" s="106"/>
      <c r="O9" s="39"/>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106"/>
      <c r="M10" s="106"/>
      <c r="N10" s="106"/>
      <c r="O10" s="39"/>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106"/>
      <c r="M11" s="106"/>
      <c r="N11" s="106"/>
      <c r="O11" s="39"/>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106"/>
      <c r="M12" s="106"/>
      <c r="N12" s="106"/>
      <c r="O12" s="39"/>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106"/>
      <c r="M13" s="106"/>
      <c r="N13" s="106"/>
      <c r="O13" s="39"/>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106"/>
      <c r="M14" s="106"/>
      <c r="N14" s="106"/>
      <c r="O14" s="39"/>
      <c r="P14" s="38"/>
      <c r="Q14" s="38"/>
      <c r="R14" s="38"/>
      <c r="S14" s="38"/>
      <c r="T14" s="38"/>
      <c r="U14" s="38"/>
      <c r="V14" s="38"/>
      <c r="W14" s="38"/>
      <c r="X14" s="38"/>
      <c r="Y14" s="38"/>
      <c r="Z14" s="38"/>
    </row>
    <row r="15" spans="1:26" ht="19.5" customHeight="1" x14ac:dyDescent="0.3">
      <c r="A15" s="38"/>
      <c r="B15" s="38"/>
      <c r="C15" s="123" t="s">
        <v>339</v>
      </c>
      <c r="D15" s="123"/>
      <c r="E15" s="123"/>
      <c r="F15" s="123"/>
      <c r="G15" s="123"/>
      <c r="H15" s="123"/>
      <c r="I15" s="123"/>
      <c r="J15" s="123"/>
      <c r="K15" s="123"/>
      <c r="L15" s="106"/>
      <c r="M15" s="106"/>
      <c r="N15" s="106"/>
      <c r="O15" s="39"/>
      <c r="P15" s="38"/>
      <c r="Q15" s="38"/>
      <c r="R15" s="38"/>
      <c r="S15" s="38"/>
      <c r="T15" s="38"/>
      <c r="U15" s="38"/>
      <c r="V15" s="38"/>
      <c r="W15" s="38"/>
      <c r="X15" s="38"/>
      <c r="Y15" s="38"/>
      <c r="Z15" s="38"/>
    </row>
    <row r="16" spans="1:26" ht="37.5" customHeight="1" x14ac:dyDescent="0.3">
      <c r="A16" s="38"/>
      <c r="B16" s="38"/>
      <c r="C16" s="124" t="s">
        <v>340</v>
      </c>
      <c r="D16" s="124"/>
      <c r="E16" s="124"/>
      <c r="F16" s="124"/>
      <c r="G16" s="124"/>
      <c r="H16" s="124"/>
      <c r="I16" s="124"/>
      <c r="J16" s="124"/>
      <c r="K16" s="124"/>
      <c r="L16" s="106"/>
      <c r="M16" s="106"/>
      <c r="N16" s="106"/>
      <c r="O16" s="39"/>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38"/>
      <c r="K17" s="38"/>
      <c r="L17" s="106"/>
      <c r="M17" s="106"/>
      <c r="N17" s="106"/>
      <c r="O17" s="39"/>
      <c r="P17" s="38"/>
      <c r="Q17" s="38"/>
      <c r="R17" s="38"/>
      <c r="S17" s="38"/>
      <c r="T17" s="38"/>
      <c r="U17" s="38"/>
      <c r="V17" s="38"/>
      <c r="W17" s="38"/>
      <c r="X17" s="38"/>
      <c r="Y17" s="38"/>
      <c r="Z17" s="38"/>
    </row>
    <row r="18" spans="1:26" ht="36.75" customHeight="1" x14ac:dyDescent="0.3">
      <c r="A18" s="38"/>
      <c r="B18" s="509" t="s">
        <v>111</v>
      </c>
      <c r="C18" s="125" t="s">
        <v>341</v>
      </c>
      <c r="D18" s="510" t="s">
        <v>8</v>
      </c>
      <c r="E18" s="510" t="s">
        <v>342</v>
      </c>
      <c r="F18" s="511" t="s">
        <v>343</v>
      </c>
      <c r="G18" s="512" t="s">
        <v>116</v>
      </c>
      <c r="H18" s="274"/>
      <c r="I18" s="364"/>
      <c r="J18" s="511" t="s">
        <v>344</v>
      </c>
      <c r="K18" s="513" t="s">
        <v>153</v>
      </c>
      <c r="L18" s="343"/>
      <c r="M18" s="343"/>
      <c r="N18" s="343"/>
      <c r="O18" s="39"/>
      <c r="P18" s="38"/>
      <c r="Q18" s="38"/>
      <c r="R18" s="38"/>
      <c r="S18" s="38"/>
      <c r="T18" s="38"/>
      <c r="U18" s="38"/>
      <c r="V18" s="38"/>
      <c r="W18" s="38"/>
      <c r="X18" s="38"/>
      <c r="Y18" s="38"/>
      <c r="Z18" s="38"/>
    </row>
    <row r="19" spans="1:26" ht="29.25" customHeight="1" x14ac:dyDescent="0.3">
      <c r="A19" s="38"/>
      <c r="B19" s="502"/>
      <c r="C19" s="126"/>
      <c r="D19" s="313"/>
      <c r="E19" s="313"/>
      <c r="F19" s="313"/>
      <c r="G19" s="519" t="s">
        <v>13</v>
      </c>
      <c r="H19" s="516" t="s">
        <v>15</v>
      </c>
      <c r="I19" s="516" t="s">
        <v>17</v>
      </c>
      <c r="J19" s="313"/>
      <c r="K19" s="514"/>
      <c r="L19" s="277"/>
      <c r="M19" s="277"/>
      <c r="N19" s="277"/>
      <c r="O19" s="39"/>
      <c r="P19" s="38"/>
      <c r="Q19" s="38"/>
      <c r="R19" s="38"/>
      <c r="S19" s="38"/>
      <c r="T19" s="38"/>
      <c r="U19" s="38"/>
      <c r="V19" s="38"/>
      <c r="W19" s="38"/>
      <c r="X19" s="38"/>
      <c r="Y19" s="38"/>
      <c r="Z19" s="38"/>
    </row>
    <row r="20" spans="1:26" ht="65.25" customHeight="1" x14ac:dyDescent="0.3">
      <c r="A20" s="38"/>
      <c r="B20" s="503"/>
      <c r="C20" s="127"/>
      <c r="D20" s="337"/>
      <c r="E20" s="337"/>
      <c r="F20" s="337"/>
      <c r="G20" s="337"/>
      <c r="H20" s="337"/>
      <c r="I20" s="337"/>
      <c r="J20" s="337"/>
      <c r="K20" s="515"/>
      <c r="L20" s="277"/>
      <c r="M20" s="277"/>
      <c r="N20" s="277"/>
      <c r="O20" s="39"/>
      <c r="P20" s="38"/>
      <c r="Q20" s="38"/>
      <c r="R20" s="38"/>
      <c r="S20" s="38"/>
      <c r="T20" s="38"/>
      <c r="U20" s="38"/>
      <c r="V20" s="38"/>
      <c r="W20" s="38"/>
      <c r="X20" s="38"/>
      <c r="Y20" s="38"/>
      <c r="Z20" s="38"/>
    </row>
    <row r="21" spans="1:26" ht="209.25" customHeight="1" x14ac:dyDescent="0.3">
      <c r="A21" s="38"/>
      <c r="B21" s="350" t="str">
        <f>+LEFT(C21,4)</f>
        <v>10.1</v>
      </c>
      <c r="C21" s="128" t="s">
        <v>345</v>
      </c>
      <c r="D21" s="500" t="s">
        <v>328</v>
      </c>
      <c r="E21" s="415" t="s">
        <v>346</v>
      </c>
      <c r="F21" s="520">
        <v>3</v>
      </c>
      <c r="G21" s="60">
        <v>1</v>
      </c>
      <c r="H21" s="129" t="s">
        <v>230</v>
      </c>
      <c r="I21" s="521" t="s">
        <v>347</v>
      </c>
      <c r="J21" s="517">
        <v>3</v>
      </c>
      <c r="K21" s="518"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16">
        <f>+IF(K21="",152,IF(K21="Deficiencia de control mayor (diseño y ejecución)",160,IF(K21="Deficiencia de control (diseño o ejecución)",180,IF(K21="Oportunidad de mejora",200,220))))</f>
        <v>220</v>
      </c>
      <c r="M21" s="315">
        <v>3.4569000000000001</v>
      </c>
      <c r="N21" s="315">
        <f>+L21+M21</f>
        <v>223.45689999999999</v>
      </c>
      <c r="O21" s="39"/>
      <c r="P21" s="38"/>
      <c r="Q21" s="38"/>
      <c r="R21" s="38"/>
      <c r="S21" s="38"/>
      <c r="T21" s="38"/>
      <c r="U21" s="38"/>
      <c r="V21" s="38"/>
      <c r="W21" s="38"/>
      <c r="X21" s="38"/>
      <c r="Y21" s="38"/>
      <c r="Z21" s="38"/>
    </row>
    <row r="22" spans="1:26" ht="98.25" customHeight="1" x14ac:dyDescent="0.3">
      <c r="A22" s="38"/>
      <c r="B22" s="322"/>
      <c r="C22" s="130"/>
      <c r="D22" s="326"/>
      <c r="E22" s="326"/>
      <c r="F22" s="326"/>
      <c r="G22" s="61">
        <v>2</v>
      </c>
      <c r="H22" s="115" t="s">
        <v>348</v>
      </c>
      <c r="I22" s="326"/>
      <c r="J22" s="400"/>
      <c r="K22" s="386"/>
      <c r="L22" s="317"/>
      <c r="M22" s="277"/>
      <c r="N22" s="277"/>
      <c r="O22" s="39"/>
      <c r="P22" s="38"/>
      <c r="Q22" s="38"/>
      <c r="R22" s="38"/>
      <c r="S22" s="38"/>
      <c r="T22" s="38"/>
      <c r="U22" s="38"/>
      <c r="V22" s="38"/>
      <c r="W22" s="38"/>
      <c r="X22" s="38"/>
      <c r="Y22" s="38"/>
      <c r="Z22" s="38"/>
    </row>
    <row r="23" spans="1:26" ht="36.75" customHeight="1" x14ac:dyDescent="0.3">
      <c r="A23" s="38"/>
      <c r="B23" s="322"/>
      <c r="C23" s="130"/>
      <c r="D23" s="326"/>
      <c r="E23" s="326"/>
      <c r="F23" s="326"/>
      <c r="G23" s="61">
        <v>3</v>
      </c>
      <c r="H23" s="69"/>
      <c r="I23" s="326"/>
      <c r="J23" s="400"/>
      <c r="K23" s="386"/>
      <c r="L23" s="317"/>
      <c r="M23" s="277"/>
      <c r="N23" s="277"/>
      <c r="O23" s="39"/>
      <c r="P23" s="38"/>
      <c r="Q23" s="38"/>
      <c r="R23" s="38"/>
      <c r="S23" s="38"/>
      <c r="T23" s="38"/>
      <c r="U23" s="38"/>
      <c r="V23" s="38"/>
      <c r="W23" s="38"/>
      <c r="X23" s="38"/>
      <c r="Y23" s="38"/>
      <c r="Z23" s="38"/>
    </row>
    <row r="24" spans="1:26" ht="30" customHeight="1" x14ac:dyDescent="0.3">
      <c r="A24" s="38"/>
      <c r="B24" s="322"/>
      <c r="C24" s="130"/>
      <c r="D24" s="326"/>
      <c r="E24" s="326"/>
      <c r="F24" s="326"/>
      <c r="G24" s="61">
        <v>4</v>
      </c>
      <c r="H24" s="61"/>
      <c r="I24" s="326"/>
      <c r="J24" s="400"/>
      <c r="K24" s="386"/>
      <c r="L24" s="317"/>
      <c r="M24" s="277"/>
      <c r="N24" s="277"/>
      <c r="O24" s="39"/>
      <c r="P24" s="38"/>
      <c r="Q24" s="38"/>
      <c r="R24" s="38"/>
      <c r="S24" s="38"/>
      <c r="T24" s="38"/>
      <c r="U24" s="38"/>
      <c r="V24" s="38"/>
      <c r="W24" s="38"/>
      <c r="X24" s="38"/>
      <c r="Y24" s="38"/>
      <c r="Z24" s="38"/>
    </row>
    <row r="25" spans="1:26" ht="21" customHeight="1" x14ac:dyDescent="0.3">
      <c r="A25" s="38"/>
      <c r="B25" s="322"/>
      <c r="C25" s="130"/>
      <c r="D25" s="326"/>
      <c r="E25" s="326"/>
      <c r="F25" s="326"/>
      <c r="G25" s="61">
        <v>5</v>
      </c>
      <c r="H25" s="61"/>
      <c r="I25" s="326"/>
      <c r="J25" s="400"/>
      <c r="K25" s="386"/>
      <c r="L25" s="317"/>
      <c r="M25" s="277"/>
      <c r="N25" s="277"/>
      <c r="O25" s="39"/>
      <c r="P25" s="38"/>
      <c r="Q25" s="38"/>
      <c r="R25" s="38"/>
      <c r="S25" s="38"/>
      <c r="T25" s="38"/>
      <c r="U25" s="38"/>
      <c r="V25" s="38"/>
      <c r="W25" s="38"/>
      <c r="X25" s="38"/>
      <c r="Y25" s="38"/>
      <c r="Z25" s="38"/>
    </row>
    <row r="26" spans="1:26" ht="19.5" customHeight="1" x14ac:dyDescent="0.3">
      <c r="A26" s="38"/>
      <c r="B26" s="322"/>
      <c r="C26" s="130"/>
      <c r="D26" s="326"/>
      <c r="E26" s="326"/>
      <c r="F26" s="326"/>
      <c r="G26" s="61">
        <v>6</v>
      </c>
      <c r="H26" s="61"/>
      <c r="I26" s="326"/>
      <c r="J26" s="400"/>
      <c r="K26" s="386"/>
      <c r="L26" s="317"/>
      <c r="M26" s="277"/>
      <c r="N26" s="277"/>
      <c r="O26" s="39"/>
      <c r="P26" s="38"/>
      <c r="Q26" s="38"/>
      <c r="R26" s="38"/>
      <c r="S26" s="38"/>
      <c r="T26" s="38"/>
      <c r="U26" s="38"/>
      <c r="V26" s="38"/>
      <c r="W26" s="38"/>
      <c r="X26" s="38"/>
      <c r="Y26" s="38"/>
      <c r="Z26" s="38"/>
    </row>
    <row r="27" spans="1:26" ht="37.5" customHeight="1" x14ac:dyDescent="0.3">
      <c r="A27" s="38"/>
      <c r="B27" s="322"/>
      <c r="C27" s="130"/>
      <c r="D27" s="326"/>
      <c r="E27" s="326"/>
      <c r="F27" s="326"/>
      <c r="G27" s="61">
        <v>7</v>
      </c>
      <c r="H27" s="61"/>
      <c r="I27" s="326"/>
      <c r="J27" s="400"/>
      <c r="K27" s="386"/>
      <c r="L27" s="317"/>
      <c r="M27" s="277"/>
      <c r="N27" s="277"/>
      <c r="O27" s="39"/>
      <c r="P27" s="38"/>
      <c r="Q27" s="38"/>
      <c r="R27" s="38"/>
      <c r="S27" s="38"/>
      <c r="T27" s="38"/>
      <c r="U27" s="38"/>
      <c r="V27" s="38"/>
      <c r="W27" s="38"/>
      <c r="X27" s="38"/>
      <c r="Y27" s="38"/>
      <c r="Z27" s="38"/>
    </row>
    <row r="28" spans="1:26" ht="31.5" customHeight="1" x14ac:dyDescent="0.3">
      <c r="A28" s="38"/>
      <c r="B28" s="323"/>
      <c r="C28" s="131"/>
      <c r="D28" s="327"/>
      <c r="E28" s="327"/>
      <c r="F28" s="327"/>
      <c r="G28" s="64">
        <v>8</v>
      </c>
      <c r="H28" s="64"/>
      <c r="I28" s="327"/>
      <c r="J28" s="401"/>
      <c r="K28" s="387"/>
      <c r="L28" s="318"/>
      <c r="M28" s="277"/>
      <c r="N28" s="277"/>
      <c r="O28" s="39"/>
      <c r="P28" s="38"/>
      <c r="Q28" s="38"/>
      <c r="R28" s="38"/>
      <c r="S28" s="38"/>
      <c r="T28" s="38"/>
      <c r="U28" s="38"/>
      <c r="V28" s="38"/>
      <c r="W28" s="38"/>
      <c r="X28" s="38"/>
      <c r="Y28" s="38"/>
      <c r="Z28" s="38"/>
    </row>
    <row r="29" spans="1:26" ht="209.25" customHeight="1" x14ac:dyDescent="0.3">
      <c r="A29" s="38"/>
      <c r="B29" s="350" t="str">
        <f>+LEFT(C29,4)</f>
        <v>10.2</v>
      </c>
      <c r="C29" s="132" t="s">
        <v>349</v>
      </c>
      <c r="D29" s="442" t="s">
        <v>328</v>
      </c>
      <c r="E29" s="494" t="s">
        <v>350</v>
      </c>
      <c r="F29" s="356">
        <v>3</v>
      </c>
      <c r="G29" s="119">
        <v>1</v>
      </c>
      <c r="H29" s="133" t="s">
        <v>230</v>
      </c>
      <c r="I29" s="486" t="s">
        <v>351</v>
      </c>
      <c r="J29" s="487">
        <v>3</v>
      </c>
      <c r="K29" s="435"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316">
        <f>+IF(K29="",152,IF(K29="Deficiencia de control mayor (diseño y ejecución)",160,IF(K29="Deficiencia de control (diseño o ejecución)",180,IF(K29="Oportunidad de mejora",200,220))))</f>
        <v>220</v>
      </c>
      <c r="M29" s="315">
        <v>3.5478000000000001</v>
      </c>
      <c r="N29" s="315">
        <f>+L29+M29</f>
        <v>223.5478</v>
      </c>
      <c r="O29" s="39"/>
      <c r="P29" s="38"/>
      <c r="Q29" s="38"/>
      <c r="R29" s="38"/>
      <c r="S29" s="38"/>
      <c r="T29" s="38"/>
      <c r="U29" s="38"/>
      <c r="V29" s="38"/>
      <c r="W29" s="38"/>
      <c r="X29" s="38"/>
      <c r="Y29" s="38"/>
      <c r="Z29" s="38"/>
    </row>
    <row r="30" spans="1:26" ht="88.5" customHeight="1" x14ac:dyDescent="0.3">
      <c r="A30" s="38"/>
      <c r="B30" s="322"/>
      <c r="C30" s="134"/>
      <c r="D30" s="326"/>
      <c r="E30" s="326"/>
      <c r="F30" s="326"/>
      <c r="G30" s="120">
        <v>2</v>
      </c>
      <c r="H30" s="135"/>
      <c r="I30" s="448"/>
      <c r="J30" s="471"/>
      <c r="K30" s="386"/>
      <c r="L30" s="317"/>
      <c r="M30" s="277"/>
      <c r="N30" s="277"/>
      <c r="O30" s="39"/>
      <c r="P30" s="38"/>
      <c r="Q30" s="38"/>
      <c r="R30" s="38"/>
      <c r="S30" s="38"/>
      <c r="T30" s="38"/>
      <c r="U30" s="38"/>
      <c r="V30" s="38"/>
      <c r="W30" s="38"/>
      <c r="X30" s="38"/>
      <c r="Y30" s="38"/>
      <c r="Z30" s="38"/>
    </row>
    <row r="31" spans="1:26" ht="74.25" customHeight="1" x14ac:dyDescent="0.3">
      <c r="A31" s="38"/>
      <c r="B31" s="322"/>
      <c r="C31" s="134"/>
      <c r="D31" s="326"/>
      <c r="E31" s="326"/>
      <c r="F31" s="326"/>
      <c r="G31" s="120">
        <v>3</v>
      </c>
      <c r="H31" s="135"/>
      <c r="I31" s="448"/>
      <c r="J31" s="471"/>
      <c r="K31" s="386"/>
      <c r="L31" s="317"/>
      <c r="M31" s="277"/>
      <c r="N31" s="277"/>
      <c r="O31" s="39"/>
      <c r="P31" s="38"/>
      <c r="Q31" s="38"/>
      <c r="R31" s="38"/>
      <c r="S31" s="38"/>
      <c r="T31" s="38"/>
      <c r="U31" s="38"/>
      <c r="V31" s="38"/>
      <c r="W31" s="38"/>
      <c r="X31" s="38"/>
      <c r="Y31" s="38"/>
      <c r="Z31" s="38"/>
    </row>
    <row r="32" spans="1:26" ht="21" customHeight="1" x14ac:dyDescent="0.3">
      <c r="A32" s="38"/>
      <c r="B32" s="322"/>
      <c r="C32" s="134"/>
      <c r="D32" s="326"/>
      <c r="E32" s="326"/>
      <c r="F32" s="326"/>
      <c r="G32" s="120">
        <v>4</v>
      </c>
      <c r="H32" s="135"/>
      <c r="I32" s="448"/>
      <c r="J32" s="471"/>
      <c r="K32" s="386"/>
      <c r="L32" s="317"/>
      <c r="M32" s="277"/>
      <c r="N32" s="277"/>
      <c r="O32" s="39"/>
      <c r="P32" s="38"/>
      <c r="Q32" s="38"/>
      <c r="R32" s="38"/>
      <c r="S32" s="38"/>
      <c r="T32" s="38"/>
      <c r="U32" s="38"/>
      <c r="V32" s="38"/>
      <c r="W32" s="38"/>
      <c r="X32" s="38"/>
      <c r="Y32" s="38"/>
      <c r="Z32" s="38"/>
    </row>
    <row r="33" spans="1:26" ht="21" customHeight="1" x14ac:dyDescent="0.3">
      <c r="A33" s="38"/>
      <c r="B33" s="322"/>
      <c r="C33" s="134"/>
      <c r="D33" s="326"/>
      <c r="E33" s="326"/>
      <c r="F33" s="326"/>
      <c r="G33" s="120">
        <v>5</v>
      </c>
      <c r="H33" s="135"/>
      <c r="I33" s="448"/>
      <c r="J33" s="471"/>
      <c r="K33" s="386"/>
      <c r="L33" s="317"/>
      <c r="M33" s="277"/>
      <c r="N33" s="277"/>
      <c r="O33" s="39"/>
      <c r="P33" s="38"/>
      <c r="Q33" s="38"/>
      <c r="R33" s="38"/>
      <c r="S33" s="38"/>
      <c r="T33" s="38"/>
      <c r="U33" s="38"/>
      <c r="V33" s="38"/>
      <c r="W33" s="38"/>
      <c r="X33" s="38"/>
      <c r="Y33" s="38"/>
      <c r="Z33" s="38"/>
    </row>
    <row r="34" spans="1:26" ht="21" customHeight="1" x14ac:dyDescent="0.3">
      <c r="A34" s="38"/>
      <c r="B34" s="322"/>
      <c r="C34" s="134"/>
      <c r="D34" s="326"/>
      <c r="E34" s="326"/>
      <c r="F34" s="326"/>
      <c r="G34" s="120">
        <v>6</v>
      </c>
      <c r="H34" s="135"/>
      <c r="I34" s="448"/>
      <c r="J34" s="471"/>
      <c r="K34" s="386"/>
      <c r="L34" s="317"/>
      <c r="M34" s="277"/>
      <c r="N34" s="277"/>
      <c r="O34" s="39"/>
      <c r="P34" s="38"/>
      <c r="Q34" s="38"/>
      <c r="R34" s="38"/>
      <c r="S34" s="38"/>
      <c r="T34" s="38"/>
      <c r="U34" s="38"/>
      <c r="V34" s="38"/>
      <c r="W34" s="38"/>
      <c r="X34" s="38"/>
      <c r="Y34" s="38"/>
      <c r="Z34" s="38"/>
    </row>
    <row r="35" spans="1:26" ht="21" customHeight="1" x14ac:dyDescent="0.3">
      <c r="A35" s="38"/>
      <c r="B35" s="322"/>
      <c r="C35" s="134"/>
      <c r="D35" s="326"/>
      <c r="E35" s="326"/>
      <c r="F35" s="326"/>
      <c r="G35" s="120">
        <v>7</v>
      </c>
      <c r="H35" s="135"/>
      <c r="I35" s="448"/>
      <c r="J35" s="471"/>
      <c r="K35" s="386"/>
      <c r="L35" s="317"/>
      <c r="M35" s="277"/>
      <c r="N35" s="277"/>
      <c r="O35" s="39"/>
      <c r="P35" s="38"/>
      <c r="Q35" s="38"/>
      <c r="R35" s="38"/>
      <c r="S35" s="38"/>
      <c r="T35" s="38"/>
      <c r="U35" s="38"/>
      <c r="V35" s="38"/>
      <c r="W35" s="38"/>
      <c r="X35" s="38"/>
      <c r="Y35" s="38"/>
      <c r="Z35" s="38"/>
    </row>
    <row r="36" spans="1:26" ht="27" customHeight="1" x14ac:dyDescent="0.3">
      <c r="A36" s="38"/>
      <c r="B36" s="323"/>
      <c r="C36" s="136"/>
      <c r="D36" s="327"/>
      <c r="E36" s="327"/>
      <c r="F36" s="327"/>
      <c r="G36" s="121">
        <v>8</v>
      </c>
      <c r="H36" s="137"/>
      <c r="I36" s="449"/>
      <c r="J36" s="472"/>
      <c r="K36" s="387"/>
      <c r="L36" s="318"/>
      <c r="M36" s="277"/>
      <c r="N36" s="277"/>
      <c r="O36" s="39"/>
      <c r="P36" s="38"/>
      <c r="Q36" s="38"/>
      <c r="R36" s="38"/>
      <c r="S36" s="38"/>
      <c r="T36" s="38"/>
      <c r="U36" s="38"/>
      <c r="V36" s="38"/>
      <c r="W36" s="38"/>
      <c r="X36" s="38"/>
      <c r="Y36" s="38"/>
      <c r="Z36" s="38"/>
    </row>
    <row r="37" spans="1:26" ht="21" customHeight="1" x14ac:dyDescent="0.3">
      <c r="A37" s="38"/>
      <c r="B37" s="350" t="str">
        <f>+LEFT(C37,4)</f>
        <v>10.3</v>
      </c>
      <c r="C37" s="132" t="s">
        <v>352</v>
      </c>
      <c r="D37" s="442" t="s">
        <v>353</v>
      </c>
      <c r="E37" s="495" t="s">
        <v>354</v>
      </c>
      <c r="F37" s="356">
        <v>3</v>
      </c>
      <c r="G37" s="119">
        <v>1</v>
      </c>
      <c r="H37" s="119"/>
      <c r="I37" s="488" t="s">
        <v>354</v>
      </c>
      <c r="J37" s="492">
        <v>3</v>
      </c>
      <c r="K37" s="435"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16">
        <f>+IF(K37="",152,IF(K37="Deficiencia de control mayor (diseño y ejecución)",160,IF(K37="Deficiencia de control (diseño o ejecución)",180,IF(K37="Oportunidad de mejora",200,220))))</f>
        <v>220</v>
      </c>
      <c r="M37" s="315">
        <v>3.6457999999999999</v>
      </c>
      <c r="N37" s="315">
        <f>+L37+M37</f>
        <v>223.64580000000001</v>
      </c>
      <c r="O37" s="39"/>
      <c r="P37" s="38"/>
      <c r="Q37" s="38"/>
      <c r="R37" s="38"/>
      <c r="S37" s="38"/>
      <c r="T37" s="38"/>
      <c r="U37" s="38"/>
      <c r="V37" s="38"/>
      <c r="W37" s="38"/>
      <c r="X37" s="38"/>
      <c r="Y37" s="38"/>
      <c r="Z37" s="38"/>
    </row>
    <row r="38" spans="1:26" ht="21" customHeight="1" x14ac:dyDescent="0.3">
      <c r="A38" s="38"/>
      <c r="B38" s="322"/>
      <c r="C38" s="134"/>
      <c r="D38" s="326"/>
      <c r="E38" s="326"/>
      <c r="F38" s="326"/>
      <c r="G38" s="120">
        <v>2</v>
      </c>
      <c r="H38" s="120"/>
      <c r="I38" s="326"/>
      <c r="J38" s="471"/>
      <c r="K38" s="386"/>
      <c r="L38" s="317"/>
      <c r="M38" s="277"/>
      <c r="N38" s="277"/>
      <c r="O38" s="39"/>
      <c r="P38" s="38"/>
      <c r="Q38" s="38"/>
      <c r="R38" s="38"/>
      <c r="S38" s="38"/>
      <c r="T38" s="38"/>
      <c r="U38" s="38"/>
      <c r="V38" s="38"/>
      <c r="W38" s="38"/>
      <c r="X38" s="38"/>
      <c r="Y38" s="38"/>
      <c r="Z38" s="38"/>
    </row>
    <row r="39" spans="1:26" ht="21" customHeight="1" x14ac:dyDescent="0.3">
      <c r="A39" s="38"/>
      <c r="B39" s="322"/>
      <c r="C39" s="134"/>
      <c r="D39" s="326"/>
      <c r="E39" s="326"/>
      <c r="F39" s="326"/>
      <c r="G39" s="120">
        <v>3</v>
      </c>
      <c r="H39" s="120"/>
      <c r="I39" s="326"/>
      <c r="J39" s="471"/>
      <c r="K39" s="386"/>
      <c r="L39" s="317"/>
      <c r="M39" s="277"/>
      <c r="N39" s="277"/>
      <c r="O39" s="39"/>
      <c r="P39" s="38"/>
      <c r="Q39" s="38"/>
      <c r="R39" s="38"/>
      <c r="S39" s="38"/>
      <c r="T39" s="38"/>
      <c r="U39" s="38"/>
      <c r="V39" s="38"/>
      <c r="W39" s="38"/>
      <c r="X39" s="38"/>
      <c r="Y39" s="38"/>
      <c r="Z39" s="38"/>
    </row>
    <row r="40" spans="1:26" ht="21" customHeight="1" x14ac:dyDescent="0.3">
      <c r="A40" s="38"/>
      <c r="B40" s="322"/>
      <c r="C40" s="134"/>
      <c r="D40" s="326"/>
      <c r="E40" s="326"/>
      <c r="F40" s="326"/>
      <c r="G40" s="120">
        <v>4</v>
      </c>
      <c r="H40" s="120"/>
      <c r="I40" s="326"/>
      <c r="J40" s="471"/>
      <c r="K40" s="386"/>
      <c r="L40" s="317"/>
      <c r="M40" s="277"/>
      <c r="N40" s="277"/>
      <c r="O40" s="39"/>
      <c r="P40" s="38"/>
      <c r="Q40" s="38"/>
      <c r="R40" s="38"/>
      <c r="S40" s="38"/>
      <c r="T40" s="38"/>
      <c r="U40" s="38"/>
      <c r="V40" s="38"/>
      <c r="W40" s="38"/>
      <c r="X40" s="38"/>
      <c r="Y40" s="38"/>
      <c r="Z40" s="38"/>
    </row>
    <row r="41" spans="1:26" ht="21" customHeight="1" x14ac:dyDescent="0.3">
      <c r="A41" s="38"/>
      <c r="B41" s="322"/>
      <c r="C41" s="134"/>
      <c r="D41" s="326"/>
      <c r="E41" s="326"/>
      <c r="F41" s="326"/>
      <c r="G41" s="120">
        <v>5</v>
      </c>
      <c r="H41" s="120"/>
      <c r="I41" s="326"/>
      <c r="J41" s="471"/>
      <c r="K41" s="386"/>
      <c r="L41" s="317"/>
      <c r="M41" s="277"/>
      <c r="N41" s="277"/>
      <c r="O41" s="39"/>
      <c r="P41" s="38"/>
      <c r="Q41" s="38"/>
      <c r="R41" s="38"/>
      <c r="S41" s="38"/>
      <c r="T41" s="38"/>
      <c r="U41" s="38"/>
      <c r="V41" s="38"/>
      <c r="W41" s="38"/>
      <c r="X41" s="38"/>
      <c r="Y41" s="38"/>
      <c r="Z41" s="38"/>
    </row>
    <row r="42" spans="1:26" ht="21" customHeight="1" x14ac:dyDescent="0.3">
      <c r="A42" s="38"/>
      <c r="B42" s="322"/>
      <c r="C42" s="134"/>
      <c r="D42" s="326"/>
      <c r="E42" s="326"/>
      <c r="F42" s="326"/>
      <c r="G42" s="120">
        <v>6</v>
      </c>
      <c r="H42" s="120"/>
      <c r="I42" s="326"/>
      <c r="J42" s="471"/>
      <c r="K42" s="386"/>
      <c r="L42" s="317"/>
      <c r="M42" s="277"/>
      <c r="N42" s="277"/>
      <c r="O42" s="39"/>
      <c r="P42" s="38"/>
      <c r="Q42" s="38"/>
      <c r="R42" s="38"/>
      <c r="S42" s="38"/>
      <c r="T42" s="38"/>
      <c r="U42" s="38"/>
      <c r="V42" s="38"/>
      <c r="W42" s="38"/>
      <c r="X42" s="38"/>
      <c r="Y42" s="38"/>
      <c r="Z42" s="38"/>
    </row>
    <row r="43" spans="1:26" ht="21" customHeight="1" x14ac:dyDescent="0.3">
      <c r="A43" s="38"/>
      <c r="B43" s="322"/>
      <c r="C43" s="134"/>
      <c r="D43" s="326"/>
      <c r="E43" s="326"/>
      <c r="F43" s="326"/>
      <c r="G43" s="120">
        <v>7</v>
      </c>
      <c r="H43" s="120"/>
      <c r="I43" s="326"/>
      <c r="J43" s="471"/>
      <c r="K43" s="386"/>
      <c r="L43" s="317"/>
      <c r="M43" s="277"/>
      <c r="N43" s="277"/>
      <c r="O43" s="39"/>
      <c r="P43" s="38"/>
      <c r="Q43" s="38"/>
      <c r="R43" s="38"/>
      <c r="S43" s="38"/>
      <c r="T43" s="38"/>
      <c r="U43" s="38"/>
      <c r="V43" s="38"/>
      <c r="W43" s="38"/>
      <c r="X43" s="38"/>
      <c r="Y43" s="38"/>
      <c r="Z43" s="38"/>
    </row>
    <row r="44" spans="1:26" ht="48.75" customHeight="1" x14ac:dyDescent="0.3">
      <c r="A44" s="38"/>
      <c r="B44" s="323"/>
      <c r="C44" s="136"/>
      <c r="D44" s="327"/>
      <c r="E44" s="327"/>
      <c r="F44" s="327"/>
      <c r="G44" s="121">
        <v>8</v>
      </c>
      <c r="H44" s="121"/>
      <c r="I44" s="327"/>
      <c r="J44" s="472"/>
      <c r="K44" s="387"/>
      <c r="L44" s="318"/>
      <c r="M44" s="277"/>
      <c r="N44" s="277"/>
      <c r="O44" s="39"/>
      <c r="P44" s="38"/>
      <c r="Q44" s="38"/>
      <c r="R44" s="38"/>
      <c r="S44" s="38"/>
      <c r="T44" s="38"/>
      <c r="U44" s="38"/>
      <c r="V44" s="38"/>
      <c r="W44" s="38"/>
      <c r="X44" s="38"/>
      <c r="Y44" s="38"/>
      <c r="Z44" s="38"/>
    </row>
    <row r="45" spans="1:26" ht="27" customHeight="1" x14ac:dyDescent="0.3">
      <c r="A45" s="38"/>
      <c r="B45" s="501"/>
      <c r="C45" s="138" t="s">
        <v>355</v>
      </c>
      <c r="D45" s="496" t="s">
        <v>8</v>
      </c>
      <c r="E45" s="496" t="s">
        <v>356</v>
      </c>
      <c r="F45" s="497" t="s">
        <v>357</v>
      </c>
      <c r="G45" s="489" t="s">
        <v>116</v>
      </c>
      <c r="H45" s="274"/>
      <c r="I45" s="274"/>
      <c r="J45" s="497" t="s">
        <v>358</v>
      </c>
      <c r="K45" s="522" t="s">
        <v>153</v>
      </c>
      <c r="L45" s="343"/>
      <c r="M45" s="343"/>
      <c r="N45" s="343"/>
      <c r="O45" s="39"/>
      <c r="P45" s="38"/>
      <c r="Q45" s="38"/>
      <c r="R45" s="38"/>
      <c r="S45" s="38"/>
      <c r="T45" s="38"/>
      <c r="U45" s="38"/>
      <c r="V45" s="38"/>
      <c r="W45" s="38"/>
      <c r="X45" s="38"/>
      <c r="Y45" s="38"/>
      <c r="Z45" s="38"/>
    </row>
    <row r="46" spans="1:26" ht="33" customHeight="1" x14ac:dyDescent="0.3">
      <c r="A46" s="38"/>
      <c r="B46" s="502"/>
      <c r="C46" s="139"/>
      <c r="D46" s="313"/>
      <c r="E46" s="313"/>
      <c r="F46" s="313"/>
      <c r="G46" s="490" t="s">
        <v>13</v>
      </c>
      <c r="H46" s="491" t="s">
        <v>15</v>
      </c>
      <c r="I46" s="491" t="s">
        <v>17</v>
      </c>
      <c r="J46" s="313"/>
      <c r="K46" s="514"/>
      <c r="L46" s="277"/>
      <c r="M46" s="277"/>
      <c r="N46" s="277"/>
      <c r="O46" s="39"/>
      <c r="P46" s="38"/>
      <c r="Q46" s="38"/>
      <c r="R46" s="38"/>
      <c r="S46" s="38"/>
      <c r="T46" s="38"/>
      <c r="U46" s="38"/>
      <c r="V46" s="38"/>
      <c r="W46" s="38"/>
      <c r="X46" s="38"/>
      <c r="Y46" s="38"/>
      <c r="Z46" s="38"/>
    </row>
    <row r="47" spans="1:26" ht="75" customHeight="1" x14ac:dyDescent="0.3">
      <c r="A47" s="38"/>
      <c r="B47" s="503"/>
      <c r="C47" s="140"/>
      <c r="D47" s="337"/>
      <c r="E47" s="337"/>
      <c r="F47" s="337"/>
      <c r="G47" s="337"/>
      <c r="H47" s="337"/>
      <c r="I47" s="337"/>
      <c r="J47" s="337"/>
      <c r="K47" s="515"/>
      <c r="L47" s="277"/>
      <c r="M47" s="277"/>
      <c r="N47" s="277"/>
      <c r="O47" s="39"/>
      <c r="P47" s="38"/>
      <c r="Q47" s="38"/>
      <c r="R47" s="38"/>
      <c r="S47" s="38"/>
      <c r="T47" s="38"/>
      <c r="U47" s="38"/>
      <c r="V47" s="38"/>
      <c r="W47" s="38"/>
      <c r="X47" s="38"/>
      <c r="Y47" s="38"/>
      <c r="Z47" s="38"/>
    </row>
    <row r="48" spans="1:26" ht="276" customHeight="1" x14ac:dyDescent="0.3">
      <c r="A48" s="38"/>
      <c r="B48" s="350" t="str">
        <f>+LEFT(C48,4)</f>
        <v>11.1</v>
      </c>
      <c r="C48" s="141" t="s">
        <v>359</v>
      </c>
      <c r="D48" s="396" t="s">
        <v>360</v>
      </c>
      <c r="E48" s="498" t="s">
        <v>361</v>
      </c>
      <c r="F48" s="399">
        <v>3</v>
      </c>
      <c r="G48" s="66">
        <v>1</v>
      </c>
      <c r="H48" s="114" t="s">
        <v>362</v>
      </c>
      <c r="I48" s="474" t="s">
        <v>363</v>
      </c>
      <c r="J48" s="492">
        <v>3</v>
      </c>
      <c r="K48" s="435"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16">
        <f>+IF(K48="",152,IF(K48="Deficiencia de control mayor (diseño y ejecución)",160,IF(K48="Deficiencia de control (diseño o ejecución)",180,IF(K48="Oportunidad de mejora",200,220))))</f>
        <v>220</v>
      </c>
      <c r="M48" s="315">
        <v>3.7896000000000001</v>
      </c>
      <c r="N48" s="315">
        <f>+L48+M48</f>
        <v>223.78960000000001</v>
      </c>
      <c r="O48" s="39"/>
      <c r="P48" s="38"/>
      <c r="Q48" s="38"/>
      <c r="R48" s="38"/>
      <c r="S48" s="38"/>
      <c r="T48" s="38"/>
      <c r="U48" s="38"/>
      <c r="V48" s="38"/>
      <c r="W48" s="38"/>
      <c r="X48" s="38"/>
      <c r="Y48" s="38"/>
      <c r="Z48" s="38"/>
    </row>
    <row r="49" spans="1:26" ht="64.5" customHeight="1" x14ac:dyDescent="0.3">
      <c r="A49" s="38"/>
      <c r="B49" s="322"/>
      <c r="C49" s="130"/>
      <c r="D49" s="326"/>
      <c r="E49" s="326"/>
      <c r="F49" s="400"/>
      <c r="G49" s="61">
        <v>2</v>
      </c>
      <c r="H49" s="69"/>
      <c r="I49" s="326"/>
      <c r="J49" s="471"/>
      <c r="K49" s="386"/>
      <c r="L49" s="317"/>
      <c r="M49" s="277"/>
      <c r="N49" s="277"/>
      <c r="O49" s="39"/>
      <c r="P49" s="38"/>
      <c r="Q49" s="38"/>
      <c r="R49" s="38"/>
      <c r="S49" s="38"/>
      <c r="T49" s="38"/>
      <c r="U49" s="38"/>
      <c r="V49" s="38"/>
      <c r="W49" s="38"/>
      <c r="X49" s="38"/>
      <c r="Y49" s="38"/>
      <c r="Z49" s="38"/>
    </row>
    <row r="50" spans="1:26" ht="23.25" customHeight="1" x14ac:dyDescent="0.3">
      <c r="A50" s="38"/>
      <c r="B50" s="322"/>
      <c r="C50" s="130"/>
      <c r="D50" s="326"/>
      <c r="E50" s="326"/>
      <c r="F50" s="400"/>
      <c r="G50" s="61">
        <v>3</v>
      </c>
      <c r="H50" s="142"/>
      <c r="I50" s="326"/>
      <c r="J50" s="471"/>
      <c r="K50" s="386"/>
      <c r="L50" s="317"/>
      <c r="M50" s="277"/>
      <c r="N50" s="277"/>
      <c r="O50" s="39"/>
      <c r="P50" s="38"/>
      <c r="Q50" s="38"/>
      <c r="R50" s="38"/>
      <c r="S50" s="38"/>
      <c r="T50" s="38"/>
      <c r="U50" s="38"/>
      <c r="V50" s="38"/>
      <c r="W50" s="38"/>
      <c r="X50" s="38"/>
      <c r="Y50" s="38"/>
      <c r="Z50" s="38"/>
    </row>
    <row r="51" spans="1:26" ht="28.5" customHeight="1" x14ac:dyDescent="0.3">
      <c r="A51" s="38"/>
      <c r="B51" s="322"/>
      <c r="C51" s="130"/>
      <c r="D51" s="326"/>
      <c r="E51" s="326"/>
      <c r="F51" s="400"/>
      <c r="G51" s="61">
        <v>4</v>
      </c>
      <c r="H51" s="69"/>
      <c r="I51" s="326"/>
      <c r="J51" s="471"/>
      <c r="K51" s="386"/>
      <c r="L51" s="317"/>
      <c r="M51" s="277"/>
      <c r="N51" s="277"/>
      <c r="O51" s="39"/>
      <c r="P51" s="38"/>
      <c r="Q51" s="38"/>
      <c r="R51" s="38"/>
      <c r="S51" s="38"/>
      <c r="T51" s="38"/>
      <c r="U51" s="38"/>
      <c r="V51" s="38"/>
      <c r="W51" s="38"/>
      <c r="X51" s="38"/>
      <c r="Y51" s="38"/>
      <c r="Z51" s="38"/>
    </row>
    <row r="52" spans="1:26" ht="21" customHeight="1" x14ac:dyDescent="0.3">
      <c r="A52" s="38"/>
      <c r="B52" s="322"/>
      <c r="C52" s="130"/>
      <c r="D52" s="326"/>
      <c r="E52" s="326"/>
      <c r="F52" s="400"/>
      <c r="G52" s="61">
        <v>5</v>
      </c>
      <c r="H52" s="61"/>
      <c r="I52" s="326"/>
      <c r="J52" s="471"/>
      <c r="K52" s="386"/>
      <c r="L52" s="317"/>
      <c r="M52" s="277"/>
      <c r="N52" s="277"/>
      <c r="O52" s="39"/>
      <c r="P52" s="38"/>
      <c r="Q52" s="38"/>
      <c r="R52" s="38"/>
      <c r="S52" s="38"/>
      <c r="T52" s="38"/>
      <c r="U52" s="38"/>
      <c r="V52" s="38"/>
      <c r="W52" s="38"/>
      <c r="X52" s="38"/>
      <c r="Y52" s="38"/>
      <c r="Z52" s="38"/>
    </row>
    <row r="53" spans="1:26" ht="21" customHeight="1" x14ac:dyDescent="0.3">
      <c r="A53" s="38"/>
      <c r="B53" s="322"/>
      <c r="C53" s="130"/>
      <c r="D53" s="326"/>
      <c r="E53" s="326"/>
      <c r="F53" s="400"/>
      <c r="G53" s="61">
        <v>6</v>
      </c>
      <c r="H53" s="61"/>
      <c r="I53" s="326"/>
      <c r="J53" s="471"/>
      <c r="K53" s="386"/>
      <c r="L53" s="317"/>
      <c r="M53" s="277"/>
      <c r="N53" s="277"/>
      <c r="O53" s="39"/>
      <c r="P53" s="38"/>
      <c r="Q53" s="38"/>
      <c r="R53" s="38"/>
      <c r="S53" s="38"/>
      <c r="T53" s="38"/>
      <c r="U53" s="38"/>
      <c r="V53" s="38"/>
      <c r="W53" s="38"/>
      <c r="X53" s="38"/>
      <c r="Y53" s="38"/>
      <c r="Z53" s="38"/>
    </row>
    <row r="54" spans="1:26" ht="21" customHeight="1" x14ac:dyDescent="0.3">
      <c r="A54" s="38"/>
      <c r="B54" s="322"/>
      <c r="C54" s="130"/>
      <c r="D54" s="326"/>
      <c r="E54" s="326"/>
      <c r="F54" s="400"/>
      <c r="G54" s="61">
        <v>7</v>
      </c>
      <c r="H54" s="61"/>
      <c r="I54" s="326"/>
      <c r="J54" s="471"/>
      <c r="K54" s="386"/>
      <c r="L54" s="317"/>
      <c r="M54" s="277"/>
      <c r="N54" s="277"/>
      <c r="O54" s="39"/>
      <c r="P54" s="38"/>
      <c r="Q54" s="38"/>
      <c r="R54" s="38"/>
      <c r="S54" s="38"/>
      <c r="T54" s="38"/>
      <c r="U54" s="38"/>
      <c r="V54" s="38"/>
      <c r="W54" s="38"/>
      <c r="X54" s="38"/>
      <c r="Y54" s="38"/>
      <c r="Z54" s="38"/>
    </row>
    <row r="55" spans="1:26" ht="28.5" customHeight="1" x14ac:dyDescent="0.3">
      <c r="A55" s="38"/>
      <c r="B55" s="323"/>
      <c r="C55" s="131"/>
      <c r="D55" s="327"/>
      <c r="E55" s="327"/>
      <c r="F55" s="401"/>
      <c r="G55" s="64">
        <v>8</v>
      </c>
      <c r="H55" s="64"/>
      <c r="I55" s="327"/>
      <c r="J55" s="472"/>
      <c r="K55" s="387"/>
      <c r="L55" s="318"/>
      <c r="M55" s="277"/>
      <c r="N55" s="277"/>
      <c r="O55" s="39"/>
      <c r="P55" s="38"/>
      <c r="Q55" s="38"/>
      <c r="R55" s="38"/>
      <c r="S55" s="38"/>
      <c r="T55" s="38"/>
      <c r="U55" s="38"/>
      <c r="V55" s="38"/>
      <c r="W55" s="38"/>
      <c r="X55" s="38"/>
      <c r="Y55" s="38"/>
      <c r="Z55" s="38"/>
    </row>
    <row r="56" spans="1:26" ht="237" customHeight="1" x14ac:dyDescent="0.3">
      <c r="A56" s="38"/>
      <c r="B56" s="350" t="str">
        <f>+LEFT(C56,4)</f>
        <v>11.2</v>
      </c>
      <c r="C56" s="141" t="s">
        <v>364</v>
      </c>
      <c r="D56" s="396" t="s">
        <v>360</v>
      </c>
      <c r="E56" s="403" t="s">
        <v>365</v>
      </c>
      <c r="F56" s="399">
        <v>3</v>
      </c>
      <c r="G56" s="66">
        <v>1</v>
      </c>
      <c r="H56" s="114" t="s">
        <v>366</v>
      </c>
      <c r="I56" s="398" t="s">
        <v>367</v>
      </c>
      <c r="J56" s="492">
        <v>3</v>
      </c>
      <c r="K56" s="435"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16">
        <f>+IF(K56="",152,IF(K56="Deficiencia de control mayor (diseño y ejecución)",160,IF(K56="Deficiencia de control (diseño o ejecución)",180,IF(K56="Oportunidad de mejora",200,220))))</f>
        <v>220</v>
      </c>
      <c r="M56" s="315">
        <v>3.8456000000000001</v>
      </c>
      <c r="N56" s="315">
        <f>+L56+M56</f>
        <v>223.84559999999999</v>
      </c>
      <c r="O56" s="39"/>
      <c r="P56" s="38"/>
      <c r="Q56" s="38"/>
      <c r="R56" s="38"/>
      <c r="S56" s="38"/>
      <c r="T56" s="38"/>
      <c r="U56" s="38"/>
      <c r="V56" s="38"/>
      <c r="W56" s="38"/>
      <c r="X56" s="38"/>
      <c r="Y56" s="38"/>
      <c r="Z56" s="38"/>
    </row>
    <row r="57" spans="1:26" ht="30" customHeight="1" x14ac:dyDescent="0.3">
      <c r="A57" s="38"/>
      <c r="B57" s="322"/>
      <c r="C57" s="130"/>
      <c r="D57" s="326"/>
      <c r="E57" s="326"/>
      <c r="F57" s="400"/>
      <c r="G57" s="61">
        <v>2</v>
      </c>
      <c r="H57" s="69"/>
      <c r="I57" s="326"/>
      <c r="J57" s="471"/>
      <c r="K57" s="386"/>
      <c r="L57" s="317"/>
      <c r="M57" s="277"/>
      <c r="N57" s="277"/>
      <c r="O57" s="39"/>
      <c r="P57" s="38"/>
      <c r="Q57" s="38"/>
      <c r="R57" s="38"/>
      <c r="S57" s="38"/>
      <c r="T57" s="38"/>
      <c r="U57" s="38"/>
      <c r="V57" s="38"/>
      <c r="W57" s="38"/>
      <c r="X57" s="38"/>
      <c r="Y57" s="38"/>
      <c r="Z57" s="38"/>
    </row>
    <row r="58" spans="1:26" ht="23.25" customHeight="1" x14ac:dyDescent="0.3">
      <c r="A58" s="38"/>
      <c r="B58" s="322"/>
      <c r="C58" s="130"/>
      <c r="D58" s="326"/>
      <c r="E58" s="326"/>
      <c r="F58" s="400"/>
      <c r="G58" s="61">
        <v>3</v>
      </c>
      <c r="H58" s="69"/>
      <c r="I58" s="326"/>
      <c r="J58" s="471"/>
      <c r="K58" s="386"/>
      <c r="L58" s="317"/>
      <c r="M58" s="277"/>
      <c r="N58" s="277"/>
      <c r="O58" s="39"/>
      <c r="P58" s="38"/>
      <c r="Q58" s="38"/>
      <c r="R58" s="38"/>
      <c r="S58" s="38"/>
      <c r="T58" s="38"/>
      <c r="U58" s="38"/>
      <c r="V58" s="38"/>
      <c r="W58" s="38"/>
      <c r="X58" s="38"/>
      <c r="Y58" s="38"/>
      <c r="Z58" s="38"/>
    </row>
    <row r="59" spans="1:26" ht="21.75" customHeight="1" x14ac:dyDescent="0.3">
      <c r="A59" s="38"/>
      <c r="B59" s="322"/>
      <c r="C59" s="130"/>
      <c r="D59" s="326"/>
      <c r="E59" s="326"/>
      <c r="F59" s="400"/>
      <c r="G59" s="61">
        <v>4</v>
      </c>
      <c r="H59" s="61"/>
      <c r="I59" s="326"/>
      <c r="J59" s="471"/>
      <c r="K59" s="386"/>
      <c r="L59" s="317"/>
      <c r="M59" s="277"/>
      <c r="N59" s="277"/>
      <c r="O59" s="39"/>
      <c r="P59" s="38"/>
      <c r="Q59" s="38"/>
      <c r="R59" s="38"/>
      <c r="S59" s="38"/>
      <c r="T59" s="38"/>
      <c r="U59" s="38"/>
      <c r="V59" s="38"/>
      <c r="W59" s="38"/>
      <c r="X59" s="38"/>
      <c r="Y59" s="38"/>
      <c r="Z59" s="38"/>
    </row>
    <row r="60" spans="1:26" ht="21.75" customHeight="1" x14ac:dyDescent="0.3">
      <c r="A60" s="38"/>
      <c r="B60" s="322"/>
      <c r="C60" s="130"/>
      <c r="D60" s="326"/>
      <c r="E60" s="326"/>
      <c r="F60" s="400"/>
      <c r="G60" s="61">
        <v>5</v>
      </c>
      <c r="H60" s="61"/>
      <c r="I60" s="326"/>
      <c r="J60" s="471"/>
      <c r="K60" s="386"/>
      <c r="L60" s="317"/>
      <c r="M60" s="277"/>
      <c r="N60" s="277"/>
      <c r="O60" s="39"/>
      <c r="P60" s="38"/>
      <c r="Q60" s="38"/>
      <c r="R60" s="38"/>
      <c r="S60" s="38"/>
      <c r="T60" s="38"/>
      <c r="U60" s="38"/>
      <c r="V60" s="38"/>
      <c r="W60" s="38"/>
      <c r="X60" s="38"/>
      <c r="Y60" s="38"/>
      <c r="Z60" s="38"/>
    </row>
    <row r="61" spans="1:26" ht="21.75" customHeight="1" x14ac:dyDescent="0.3">
      <c r="A61" s="38"/>
      <c r="B61" s="322"/>
      <c r="C61" s="130"/>
      <c r="D61" s="326"/>
      <c r="E61" s="326"/>
      <c r="F61" s="400"/>
      <c r="G61" s="61">
        <v>6</v>
      </c>
      <c r="H61" s="61"/>
      <c r="I61" s="326"/>
      <c r="J61" s="471"/>
      <c r="K61" s="386"/>
      <c r="L61" s="317"/>
      <c r="M61" s="277"/>
      <c r="N61" s="277"/>
      <c r="O61" s="39"/>
      <c r="P61" s="38"/>
      <c r="Q61" s="38"/>
      <c r="R61" s="38"/>
      <c r="S61" s="38"/>
      <c r="T61" s="38"/>
      <c r="U61" s="38"/>
      <c r="V61" s="38"/>
      <c r="W61" s="38"/>
      <c r="X61" s="38"/>
      <c r="Y61" s="38"/>
      <c r="Z61" s="38"/>
    </row>
    <row r="62" spans="1:26" ht="21.75" customHeight="1" x14ac:dyDescent="0.3">
      <c r="A62" s="38"/>
      <c r="B62" s="322"/>
      <c r="C62" s="130"/>
      <c r="D62" s="326"/>
      <c r="E62" s="326"/>
      <c r="F62" s="400"/>
      <c r="G62" s="61">
        <v>7</v>
      </c>
      <c r="H62" s="61"/>
      <c r="I62" s="326"/>
      <c r="J62" s="471"/>
      <c r="K62" s="386"/>
      <c r="L62" s="317"/>
      <c r="M62" s="277"/>
      <c r="N62" s="277"/>
      <c r="O62" s="39"/>
      <c r="P62" s="38"/>
      <c r="Q62" s="38"/>
      <c r="R62" s="38"/>
      <c r="S62" s="38"/>
      <c r="T62" s="38"/>
      <c r="U62" s="38"/>
      <c r="V62" s="38"/>
      <c r="W62" s="38"/>
      <c r="X62" s="38"/>
      <c r="Y62" s="38"/>
      <c r="Z62" s="38"/>
    </row>
    <row r="63" spans="1:26" ht="21.75" customHeight="1" x14ac:dyDescent="0.3">
      <c r="A63" s="38"/>
      <c r="B63" s="323"/>
      <c r="C63" s="131"/>
      <c r="D63" s="327"/>
      <c r="E63" s="327"/>
      <c r="F63" s="401"/>
      <c r="G63" s="64">
        <v>8</v>
      </c>
      <c r="H63" s="64"/>
      <c r="I63" s="327"/>
      <c r="J63" s="472"/>
      <c r="K63" s="387"/>
      <c r="L63" s="318"/>
      <c r="M63" s="277"/>
      <c r="N63" s="277"/>
      <c r="O63" s="39"/>
      <c r="P63" s="38"/>
      <c r="Q63" s="38"/>
      <c r="R63" s="38"/>
      <c r="S63" s="38"/>
      <c r="T63" s="38"/>
      <c r="U63" s="38"/>
      <c r="V63" s="38"/>
      <c r="W63" s="38"/>
      <c r="X63" s="38"/>
      <c r="Y63" s="38"/>
      <c r="Z63" s="38"/>
    </row>
    <row r="64" spans="1:26" ht="28.5" customHeight="1" x14ac:dyDescent="0.3">
      <c r="A64" s="38"/>
      <c r="B64" s="350" t="str">
        <f>+LEFT(C64,4)</f>
        <v>11.3</v>
      </c>
      <c r="C64" s="143" t="s">
        <v>368</v>
      </c>
      <c r="D64" s="396" t="s">
        <v>369</v>
      </c>
      <c r="E64" s="403" t="s">
        <v>370</v>
      </c>
      <c r="F64" s="493">
        <v>3</v>
      </c>
      <c r="G64" s="66">
        <v>1</v>
      </c>
      <c r="H64" s="114"/>
      <c r="I64" s="404" t="s">
        <v>371</v>
      </c>
      <c r="J64" s="505">
        <v>3</v>
      </c>
      <c r="K64" s="402"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15">
        <f>+IF(K64="",152,IF(K64="Deficiencia de control mayor (diseño y ejecución)",160,IF(K64="Deficiencia de control (diseño o ejecución)",180,IF(K64="Oportunidad de mejora",200,220))))</f>
        <v>220</v>
      </c>
      <c r="M64" s="315">
        <v>3.9653999999999998</v>
      </c>
      <c r="N64" s="315">
        <f>+L64+M64</f>
        <v>223.96539999999999</v>
      </c>
      <c r="O64" s="39"/>
      <c r="P64" s="38"/>
      <c r="Q64" s="38"/>
      <c r="R64" s="38"/>
      <c r="S64" s="38"/>
      <c r="T64" s="38"/>
      <c r="U64" s="38"/>
      <c r="V64" s="38"/>
      <c r="W64" s="38"/>
      <c r="X64" s="38"/>
      <c r="Y64" s="38"/>
      <c r="Z64" s="38"/>
    </row>
    <row r="65" spans="1:26" ht="21" customHeight="1" x14ac:dyDescent="0.3">
      <c r="A65" s="38"/>
      <c r="B65" s="322"/>
      <c r="C65" s="130"/>
      <c r="D65" s="326"/>
      <c r="E65" s="326"/>
      <c r="F65" s="400"/>
      <c r="G65" s="61">
        <v>2</v>
      </c>
      <c r="H65" s="62"/>
      <c r="I65" s="326"/>
      <c r="J65" s="471"/>
      <c r="K65" s="386"/>
      <c r="L65" s="277"/>
      <c r="M65" s="277"/>
      <c r="N65" s="277"/>
      <c r="O65" s="39"/>
      <c r="P65" s="38"/>
      <c r="Q65" s="38"/>
      <c r="R65" s="38"/>
      <c r="S65" s="38"/>
      <c r="T65" s="38"/>
      <c r="U65" s="38"/>
      <c r="V65" s="38"/>
      <c r="W65" s="38"/>
      <c r="X65" s="38"/>
      <c r="Y65" s="38"/>
      <c r="Z65" s="38"/>
    </row>
    <row r="66" spans="1:26" ht="21.75" customHeight="1" x14ac:dyDescent="0.3">
      <c r="A66" s="38"/>
      <c r="B66" s="322"/>
      <c r="C66" s="130"/>
      <c r="D66" s="326"/>
      <c r="E66" s="326"/>
      <c r="F66" s="400"/>
      <c r="G66" s="61">
        <v>3</v>
      </c>
      <c r="H66" s="61"/>
      <c r="I66" s="326"/>
      <c r="J66" s="471"/>
      <c r="K66" s="386"/>
      <c r="L66" s="277"/>
      <c r="M66" s="277"/>
      <c r="N66" s="277"/>
      <c r="O66" s="39"/>
      <c r="P66" s="38"/>
      <c r="Q66" s="38"/>
      <c r="R66" s="38"/>
      <c r="S66" s="38"/>
      <c r="T66" s="38"/>
      <c r="U66" s="38"/>
      <c r="V66" s="38"/>
      <c r="W66" s="38"/>
      <c r="X66" s="38"/>
      <c r="Y66" s="38"/>
      <c r="Z66" s="38"/>
    </row>
    <row r="67" spans="1:26" ht="21.75" customHeight="1" x14ac:dyDescent="0.3">
      <c r="A67" s="38"/>
      <c r="B67" s="322"/>
      <c r="C67" s="130"/>
      <c r="D67" s="326"/>
      <c r="E67" s="326"/>
      <c r="F67" s="400"/>
      <c r="G67" s="61">
        <v>4</v>
      </c>
      <c r="H67" s="61"/>
      <c r="I67" s="326"/>
      <c r="J67" s="471"/>
      <c r="K67" s="386"/>
      <c r="L67" s="277"/>
      <c r="M67" s="277"/>
      <c r="N67" s="277"/>
      <c r="O67" s="39"/>
      <c r="P67" s="38"/>
      <c r="Q67" s="38"/>
      <c r="R67" s="38"/>
      <c r="S67" s="38"/>
      <c r="T67" s="38"/>
      <c r="U67" s="38"/>
      <c r="V67" s="38"/>
      <c r="W67" s="38"/>
      <c r="X67" s="38"/>
      <c r="Y67" s="38"/>
      <c r="Z67" s="38"/>
    </row>
    <row r="68" spans="1:26" ht="21.75" customHeight="1" x14ac:dyDescent="0.3">
      <c r="A68" s="38"/>
      <c r="B68" s="322"/>
      <c r="C68" s="130"/>
      <c r="D68" s="326"/>
      <c r="E68" s="326"/>
      <c r="F68" s="400"/>
      <c r="G68" s="61">
        <v>5</v>
      </c>
      <c r="H68" s="61"/>
      <c r="I68" s="326"/>
      <c r="J68" s="471"/>
      <c r="K68" s="386"/>
      <c r="L68" s="277"/>
      <c r="M68" s="277"/>
      <c r="N68" s="277"/>
      <c r="O68" s="39"/>
      <c r="P68" s="38"/>
      <c r="Q68" s="38"/>
      <c r="R68" s="38"/>
      <c r="S68" s="38"/>
      <c r="T68" s="38"/>
      <c r="U68" s="38"/>
      <c r="V68" s="38"/>
      <c r="W68" s="38"/>
      <c r="X68" s="38"/>
      <c r="Y68" s="38"/>
      <c r="Z68" s="38"/>
    </row>
    <row r="69" spans="1:26" ht="21.75" customHeight="1" x14ac:dyDescent="0.3">
      <c r="A69" s="38"/>
      <c r="B69" s="322"/>
      <c r="C69" s="130"/>
      <c r="D69" s="326"/>
      <c r="E69" s="326"/>
      <c r="F69" s="400"/>
      <c r="G69" s="61">
        <v>6</v>
      </c>
      <c r="H69" s="61"/>
      <c r="I69" s="326"/>
      <c r="J69" s="471"/>
      <c r="K69" s="386"/>
      <c r="L69" s="277"/>
      <c r="M69" s="277"/>
      <c r="N69" s="277"/>
      <c r="O69" s="39"/>
      <c r="P69" s="38"/>
      <c r="Q69" s="38"/>
      <c r="R69" s="38"/>
      <c r="S69" s="38"/>
      <c r="T69" s="38"/>
      <c r="U69" s="38"/>
      <c r="V69" s="38"/>
      <c r="W69" s="38"/>
      <c r="X69" s="38"/>
      <c r="Y69" s="38"/>
      <c r="Z69" s="38"/>
    </row>
    <row r="70" spans="1:26" ht="21.75" customHeight="1" x14ac:dyDescent="0.3">
      <c r="A70" s="38"/>
      <c r="B70" s="322"/>
      <c r="C70" s="130"/>
      <c r="D70" s="326"/>
      <c r="E70" s="326"/>
      <c r="F70" s="400"/>
      <c r="G70" s="61">
        <v>7</v>
      </c>
      <c r="H70" s="61"/>
      <c r="I70" s="326"/>
      <c r="J70" s="471"/>
      <c r="K70" s="386"/>
      <c r="L70" s="277"/>
      <c r="M70" s="277"/>
      <c r="N70" s="277"/>
      <c r="O70" s="39"/>
      <c r="P70" s="38"/>
      <c r="Q70" s="38"/>
      <c r="R70" s="38"/>
      <c r="S70" s="38"/>
      <c r="T70" s="38"/>
      <c r="U70" s="38"/>
      <c r="V70" s="38"/>
      <c r="W70" s="38"/>
      <c r="X70" s="38"/>
      <c r="Y70" s="38"/>
      <c r="Z70" s="38"/>
    </row>
    <row r="71" spans="1:26" ht="21.75" customHeight="1" x14ac:dyDescent="0.3">
      <c r="A71" s="38"/>
      <c r="B71" s="323"/>
      <c r="C71" s="131"/>
      <c r="D71" s="327"/>
      <c r="E71" s="327"/>
      <c r="F71" s="401"/>
      <c r="G71" s="64">
        <v>8</v>
      </c>
      <c r="H71" s="64"/>
      <c r="I71" s="327"/>
      <c r="J71" s="472"/>
      <c r="K71" s="387"/>
      <c r="L71" s="277"/>
      <c r="M71" s="277"/>
      <c r="N71" s="277"/>
      <c r="O71" s="39"/>
      <c r="P71" s="38"/>
      <c r="Q71" s="38"/>
      <c r="R71" s="38"/>
      <c r="S71" s="38"/>
      <c r="T71" s="38"/>
      <c r="U71" s="38"/>
      <c r="V71" s="38"/>
      <c r="W71" s="38"/>
      <c r="X71" s="38"/>
      <c r="Y71" s="38"/>
      <c r="Z71" s="38"/>
    </row>
    <row r="72" spans="1:26" ht="215.25" customHeight="1" x14ac:dyDescent="0.3">
      <c r="A72" s="38"/>
      <c r="B72" s="350" t="str">
        <f>+LEFT(C72,4)</f>
        <v>11.4</v>
      </c>
      <c r="C72" s="144" t="s">
        <v>372</v>
      </c>
      <c r="D72" s="442" t="s">
        <v>373</v>
      </c>
      <c r="E72" s="499" t="s">
        <v>374</v>
      </c>
      <c r="F72" s="492">
        <v>3</v>
      </c>
      <c r="G72" s="145">
        <v>3</v>
      </c>
      <c r="H72" s="114" t="s">
        <v>375</v>
      </c>
      <c r="I72" s="506" t="s">
        <v>376</v>
      </c>
      <c r="J72" s="492">
        <v>2</v>
      </c>
      <c r="K72" s="435" t="str">
        <f>+IF(OR(ISBLANK(F72),ISBLANK(J72)),"",IF(OR(AND(F72=1,J72=1),AND(F72=1,J72=2),AND(F72=1,J72=3)),"Deficiencia de control mayor (diseño y ejecución)",IF(OR(AND(F72=2,J72=2),AND(F72=3,J72=1),AND(F72=3,J72=2),AND(F72=2,J72=1)),"Deficiencia de control (diseño o ejecución)",IF(AND(F72=2,J72=3),"Oportunidad de mejora","Mantenimiento del control"))))</f>
        <v>Deficiencia de control (diseño o ejecución)</v>
      </c>
      <c r="L72" s="316">
        <f>+IF(K72="",152,IF(K72="Deficiencia de control mayor (diseño y ejecución)",160,IF(K72="Deficiencia de control (diseño o ejecución)",180,IF(K72="Oportunidad de mejora",200,220))))</f>
        <v>180</v>
      </c>
      <c r="M72" s="315">
        <v>4.0122999999999998</v>
      </c>
      <c r="N72" s="315">
        <f>+L72+M72</f>
        <v>184.01230000000001</v>
      </c>
      <c r="O72" s="39"/>
      <c r="P72" s="38"/>
      <c r="Q72" s="38"/>
      <c r="R72" s="38"/>
      <c r="S72" s="38"/>
      <c r="T72" s="38"/>
      <c r="U72" s="38"/>
      <c r="V72" s="38"/>
      <c r="W72" s="38"/>
      <c r="X72" s="38"/>
      <c r="Y72" s="38"/>
      <c r="Z72" s="38"/>
    </row>
    <row r="73" spans="1:26" ht="150" customHeight="1" x14ac:dyDescent="0.3">
      <c r="A73" s="38"/>
      <c r="B73" s="322"/>
      <c r="C73" s="134"/>
      <c r="D73" s="326"/>
      <c r="E73" s="326"/>
      <c r="F73" s="471"/>
      <c r="G73" s="120">
        <v>2</v>
      </c>
      <c r="H73" s="115" t="s">
        <v>348</v>
      </c>
      <c r="I73" s="326"/>
      <c r="J73" s="471"/>
      <c r="K73" s="386"/>
      <c r="L73" s="317"/>
      <c r="M73" s="277"/>
      <c r="N73" s="277"/>
      <c r="O73" s="39"/>
      <c r="P73" s="38"/>
      <c r="Q73" s="38"/>
      <c r="R73" s="38"/>
      <c r="S73" s="38"/>
      <c r="T73" s="38"/>
      <c r="U73" s="38"/>
      <c r="V73" s="38"/>
      <c r="W73" s="38"/>
      <c r="X73" s="38"/>
      <c r="Y73" s="38"/>
      <c r="Z73" s="38"/>
    </row>
    <row r="74" spans="1:26" ht="30" customHeight="1" x14ac:dyDescent="0.3">
      <c r="A74" s="38"/>
      <c r="B74" s="322"/>
      <c r="C74" s="134"/>
      <c r="D74" s="326"/>
      <c r="E74" s="326"/>
      <c r="F74" s="471"/>
      <c r="G74" s="120">
        <v>3</v>
      </c>
      <c r="H74" s="120"/>
      <c r="I74" s="326"/>
      <c r="J74" s="471"/>
      <c r="K74" s="386"/>
      <c r="L74" s="317"/>
      <c r="M74" s="277"/>
      <c r="N74" s="277"/>
      <c r="O74" s="39"/>
      <c r="P74" s="38"/>
      <c r="Q74" s="38"/>
      <c r="R74" s="38"/>
      <c r="S74" s="38"/>
      <c r="T74" s="38"/>
      <c r="U74" s="38"/>
      <c r="V74" s="38"/>
      <c r="W74" s="38"/>
      <c r="X74" s="38"/>
      <c r="Y74" s="38"/>
      <c r="Z74" s="38"/>
    </row>
    <row r="75" spans="1:26" ht="22.5" customHeight="1" x14ac:dyDescent="0.3">
      <c r="A75" s="38"/>
      <c r="B75" s="322"/>
      <c r="C75" s="134"/>
      <c r="D75" s="326"/>
      <c r="E75" s="326"/>
      <c r="F75" s="471"/>
      <c r="G75" s="120">
        <v>4</v>
      </c>
      <c r="H75" s="120"/>
      <c r="I75" s="326"/>
      <c r="J75" s="471"/>
      <c r="K75" s="386"/>
      <c r="L75" s="317"/>
      <c r="M75" s="277"/>
      <c r="N75" s="277"/>
      <c r="O75" s="39"/>
      <c r="P75" s="38"/>
      <c r="Q75" s="38"/>
      <c r="R75" s="38"/>
      <c r="S75" s="38"/>
      <c r="T75" s="38"/>
      <c r="U75" s="38"/>
      <c r="V75" s="38"/>
      <c r="W75" s="38"/>
      <c r="X75" s="38"/>
      <c r="Y75" s="38"/>
      <c r="Z75" s="38"/>
    </row>
    <row r="76" spans="1:26" ht="9.75" customHeight="1" x14ac:dyDescent="0.3">
      <c r="A76" s="38"/>
      <c r="B76" s="322"/>
      <c r="C76" s="134"/>
      <c r="D76" s="326"/>
      <c r="E76" s="326"/>
      <c r="F76" s="471"/>
      <c r="G76" s="120">
        <v>5</v>
      </c>
      <c r="H76" s="120"/>
      <c r="I76" s="326"/>
      <c r="J76" s="471"/>
      <c r="K76" s="386"/>
      <c r="L76" s="317"/>
      <c r="M76" s="277"/>
      <c r="N76" s="277"/>
      <c r="O76" s="39"/>
      <c r="P76" s="38"/>
      <c r="Q76" s="38"/>
      <c r="R76" s="38"/>
      <c r="S76" s="38"/>
      <c r="T76" s="38"/>
      <c r="U76" s="38"/>
      <c r="V76" s="38"/>
      <c r="W76" s="38"/>
      <c r="X76" s="38"/>
      <c r="Y76" s="38"/>
      <c r="Z76" s="38"/>
    </row>
    <row r="77" spans="1:26" ht="22.5" customHeight="1" x14ac:dyDescent="0.3">
      <c r="A77" s="38"/>
      <c r="B77" s="322"/>
      <c r="C77" s="134"/>
      <c r="D77" s="326"/>
      <c r="E77" s="326"/>
      <c r="F77" s="471"/>
      <c r="G77" s="120">
        <v>6</v>
      </c>
      <c r="H77" s="120"/>
      <c r="I77" s="326"/>
      <c r="J77" s="471"/>
      <c r="K77" s="386"/>
      <c r="L77" s="317"/>
      <c r="M77" s="277"/>
      <c r="N77" s="277"/>
      <c r="O77" s="39"/>
      <c r="P77" s="38"/>
      <c r="Q77" s="38"/>
      <c r="R77" s="38"/>
      <c r="S77" s="38"/>
      <c r="T77" s="38"/>
      <c r="U77" s="38"/>
      <c r="V77" s="38"/>
      <c r="W77" s="38"/>
      <c r="X77" s="38"/>
      <c r="Y77" s="38"/>
      <c r="Z77" s="38"/>
    </row>
    <row r="78" spans="1:26" ht="22.5" customHeight="1" x14ac:dyDescent="0.3">
      <c r="A78" s="38"/>
      <c r="B78" s="322"/>
      <c r="C78" s="134"/>
      <c r="D78" s="326"/>
      <c r="E78" s="326"/>
      <c r="F78" s="471"/>
      <c r="G78" s="120">
        <v>7</v>
      </c>
      <c r="H78" s="120"/>
      <c r="I78" s="326"/>
      <c r="J78" s="471"/>
      <c r="K78" s="386"/>
      <c r="L78" s="317"/>
      <c r="M78" s="277"/>
      <c r="N78" s="277"/>
      <c r="O78" s="39"/>
      <c r="P78" s="38"/>
      <c r="Q78" s="38"/>
      <c r="R78" s="38"/>
      <c r="S78" s="38"/>
      <c r="T78" s="38"/>
      <c r="U78" s="38"/>
      <c r="V78" s="38"/>
      <c r="W78" s="38"/>
      <c r="X78" s="38"/>
      <c r="Y78" s="38"/>
      <c r="Z78" s="38"/>
    </row>
    <row r="79" spans="1:26" ht="7.5" customHeight="1" x14ac:dyDescent="0.3">
      <c r="A79" s="38"/>
      <c r="B79" s="323"/>
      <c r="C79" s="136"/>
      <c r="D79" s="327"/>
      <c r="E79" s="327"/>
      <c r="F79" s="472"/>
      <c r="G79" s="121">
        <v>8</v>
      </c>
      <c r="H79" s="121"/>
      <c r="I79" s="327"/>
      <c r="J79" s="472"/>
      <c r="K79" s="387"/>
      <c r="L79" s="318"/>
      <c r="M79" s="277"/>
      <c r="N79" s="277"/>
      <c r="O79" s="39"/>
      <c r="P79" s="38"/>
      <c r="Q79" s="38"/>
      <c r="R79" s="38"/>
      <c r="S79" s="38"/>
      <c r="T79" s="38"/>
      <c r="U79" s="38"/>
      <c r="V79" s="38"/>
      <c r="W79" s="38"/>
      <c r="X79" s="38"/>
      <c r="Y79" s="38"/>
      <c r="Z79" s="38"/>
    </row>
    <row r="80" spans="1:26" ht="22.5" customHeight="1" x14ac:dyDescent="0.3">
      <c r="A80" s="38"/>
      <c r="B80" s="504"/>
      <c r="C80" s="146" t="s">
        <v>377</v>
      </c>
      <c r="D80" s="491" t="s">
        <v>8</v>
      </c>
      <c r="E80" s="496" t="s">
        <v>378</v>
      </c>
      <c r="F80" s="342" t="s">
        <v>379</v>
      </c>
      <c r="G80" s="507" t="s">
        <v>116</v>
      </c>
      <c r="H80" s="391"/>
      <c r="I80" s="391"/>
      <c r="J80" s="342" t="s">
        <v>380</v>
      </c>
      <c r="K80" s="342" t="s">
        <v>153</v>
      </c>
      <c r="L80" s="343"/>
      <c r="M80" s="343"/>
      <c r="N80" s="343"/>
      <c r="O80" s="39"/>
      <c r="P80" s="38"/>
      <c r="Q80" s="38"/>
      <c r="R80" s="38"/>
      <c r="S80" s="38"/>
      <c r="T80" s="38"/>
      <c r="U80" s="38"/>
      <c r="V80" s="38"/>
      <c r="W80" s="38"/>
      <c r="X80" s="38"/>
      <c r="Y80" s="38"/>
      <c r="Z80" s="38"/>
    </row>
    <row r="81" spans="1:26" ht="22.5" customHeight="1" x14ac:dyDescent="0.3">
      <c r="A81" s="38"/>
      <c r="B81" s="313"/>
      <c r="C81" s="147"/>
      <c r="D81" s="313"/>
      <c r="E81" s="313"/>
      <c r="F81" s="313"/>
      <c r="G81" s="490" t="s">
        <v>13</v>
      </c>
      <c r="H81" s="491" t="s">
        <v>15</v>
      </c>
      <c r="I81" s="491" t="s">
        <v>17</v>
      </c>
      <c r="J81" s="313"/>
      <c r="K81" s="313"/>
      <c r="L81" s="277"/>
      <c r="M81" s="277"/>
      <c r="N81" s="277"/>
      <c r="O81" s="39"/>
      <c r="P81" s="38"/>
      <c r="Q81" s="38"/>
      <c r="R81" s="38"/>
      <c r="S81" s="38"/>
      <c r="T81" s="38"/>
      <c r="U81" s="38"/>
      <c r="V81" s="38"/>
      <c r="W81" s="38"/>
      <c r="X81" s="38"/>
      <c r="Y81" s="38"/>
      <c r="Z81" s="38"/>
    </row>
    <row r="82" spans="1:26" ht="75" customHeight="1" x14ac:dyDescent="0.3">
      <c r="A82" s="38"/>
      <c r="B82" s="368"/>
      <c r="C82" s="148"/>
      <c r="D82" s="337"/>
      <c r="E82" s="337"/>
      <c r="F82" s="314"/>
      <c r="G82" s="314"/>
      <c r="H82" s="337"/>
      <c r="I82" s="337"/>
      <c r="J82" s="314"/>
      <c r="K82" s="314"/>
      <c r="L82" s="277"/>
      <c r="M82" s="277"/>
      <c r="N82" s="277"/>
      <c r="O82" s="39"/>
      <c r="P82" s="38"/>
      <c r="Q82" s="38"/>
      <c r="R82" s="38"/>
      <c r="S82" s="38"/>
      <c r="T82" s="38"/>
      <c r="U82" s="38"/>
      <c r="V82" s="38"/>
      <c r="W82" s="38"/>
      <c r="X82" s="38"/>
      <c r="Y82" s="38"/>
      <c r="Z82" s="38"/>
    </row>
    <row r="83" spans="1:26" ht="183.75" customHeight="1" x14ac:dyDescent="0.3">
      <c r="A83" s="38"/>
      <c r="B83" s="350" t="str">
        <f>+LEFT(C83,4)</f>
        <v>12.1</v>
      </c>
      <c r="C83" s="141" t="s">
        <v>381</v>
      </c>
      <c r="D83" s="396" t="s">
        <v>382</v>
      </c>
      <c r="E83" s="403" t="s">
        <v>383</v>
      </c>
      <c r="F83" s="399">
        <v>3</v>
      </c>
      <c r="G83" s="66">
        <v>1</v>
      </c>
      <c r="H83" s="114" t="s">
        <v>384</v>
      </c>
      <c r="I83" s="523" t="s">
        <v>385</v>
      </c>
      <c r="J83" s="470">
        <v>3</v>
      </c>
      <c r="K83" s="402"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16">
        <f>+IF(K83="",152,IF(K83="Deficiencia de control mayor (diseño y ejecución)",160,IF(K83="Deficiencia de control (diseño o ejecución)",180,IF(K83="Oportunidad de mejora",200,220))))</f>
        <v>220</v>
      </c>
      <c r="M83" s="315">
        <v>4.1235999999999997</v>
      </c>
      <c r="N83" s="315">
        <f>+L83+M83</f>
        <v>224.12360000000001</v>
      </c>
      <c r="O83" s="39"/>
      <c r="P83" s="38"/>
      <c r="Q83" s="38"/>
      <c r="R83" s="38"/>
      <c r="S83" s="38"/>
      <c r="T83" s="38"/>
      <c r="U83" s="38"/>
      <c r="V83" s="38"/>
      <c r="W83" s="38"/>
      <c r="X83" s="38"/>
      <c r="Y83" s="38"/>
      <c r="Z83" s="38"/>
    </row>
    <row r="84" spans="1:26" ht="202.5" customHeight="1" x14ac:dyDescent="0.3">
      <c r="A84" s="38"/>
      <c r="B84" s="322"/>
      <c r="C84" s="130"/>
      <c r="D84" s="326"/>
      <c r="E84" s="326"/>
      <c r="F84" s="400"/>
      <c r="G84" s="61">
        <v>2</v>
      </c>
      <c r="H84" s="115" t="s">
        <v>386</v>
      </c>
      <c r="I84" s="326"/>
      <c r="J84" s="471"/>
      <c r="K84" s="386"/>
      <c r="L84" s="317"/>
      <c r="M84" s="277"/>
      <c r="N84" s="277"/>
      <c r="O84" s="39"/>
      <c r="P84" s="38"/>
      <c r="Q84" s="38"/>
      <c r="R84" s="38"/>
      <c r="S84" s="38"/>
      <c r="T84" s="38"/>
      <c r="U84" s="38"/>
      <c r="V84" s="38"/>
      <c r="W84" s="38"/>
      <c r="X84" s="38"/>
      <c r="Y84" s="38"/>
      <c r="Z84" s="38"/>
    </row>
    <row r="85" spans="1:26" ht="17.25" customHeight="1" x14ac:dyDescent="0.3">
      <c r="A85" s="38"/>
      <c r="B85" s="322"/>
      <c r="C85" s="130"/>
      <c r="D85" s="326"/>
      <c r="E85" s="326"/>
      <c r="F85" s="400"/>
      <c r="G85" s="61">
        <v>3</v>
      </c>
      <c r="H85" s="69"/>
      <c r="I85" s="326"/>
      <c r="J85" s="471"/>
      <c r="K85" s="386"/>
      <c r="L85" s="317"/>
      <c r="M85" s="277"/>
      <c r="N85" s="277"/>
      <c r="O85" s="39"/>
      <c r="P85" s="38"/>
      <c r="Q85" s="38"/>
      <c r="R85" s="38"/>
      <c r="S85" s="38"/>
      <c r="T85" s="38"/>
      <c r="U85" s="38"/>
      <c r="V85" s="38"/>
      <c r="W85" s="38"/>
      <c r="X85" s="38"/>
      <c r="Y85" s="38"/>
      <c r="Z85" s="38"/>
    </row>
    <row r="86" spans="1:26" ht="29.25" customHeight="1" x14ac:dyDescent="0.3">
      <c r="A86" s="38"/>
      <c r="B86" s="322"/>
      <c r="C86" s="130"/>
      <c r="D86" s="326"/>
      <c r="E86" s="326"/>
      <c r="F86" s="400"/>
      <c r="G86" s="61">
        <v>4</v>
      </c>
      <c r="H86" s="62"/>
      <c r="I86" s="326"/>
      <c r="J86" s="471"/>
      <c r="K86" s="386"/>
      <c r="L86" s="317"/>
      <c r="M86" s="277"/>
      <c r="N86" s="277"/>
      <c r="O86" s="39"/>
      <c r="P86" s="38"/>
      <c r="Q86" s="38"/>
      <c r="R86" s="38"/>
      <c r="S86" s="38"/>
      <c r="T86" s="38"/>
      <c r="U86" s="38"/>
      <c r="V86" s="38"/>
      <c r="W86" s="38"/>
      <c r="X86" s="38"/>
      <c r="Y86" s="38"/>
      <c r="Z86" s="38"/>
    </row>
    <row r="87" spans="1:26" ht="28.5" hidden="1" customHeight="1" x14ac:dyDescent="0.3">
      <c r="A87" s="38"/>
      <c r="B87" s="322"/>
      <c r="C87" s="130"/>
      <c r="D87" s="326"/>
      <c r="E87" s="326"/>
      <c r="F87" s="400"/>
      <c r="G87" s="61">
        <v>5</v>
      </c>
      <c r="H87" s="61"/>
      <c r="I87" s="326"/>
      <c r="J87" s="471"/>
      <c r="K87" s="386"/>
      <c r="L87" s="317"/>
      <c r="M87" s="277"/>
      <c r="N87" s="277"/>
      <c r="O87" s="39"/>
      <c r="P87" s="38"/>
      <c r="Q87" s="38"/>
      <c r="R87" s="38"/>
      <c r="S87" s="38"/>
      <c r="T87" s="38"/>
      <c r="U87" s="38"/>
      <c r="V87" s="38"/>
      <c r="W87" s="38"/>
      <c r="X87" s="38"/>
      <c r="Y87" s="38"/>
      <c r="Z87" s="38"/>
    </row>
    <row r="88" spans="1:26" ht="28.5" customHeight="1" x14ac:dyDescent="0.3">
      <c r="A88" s="38"/>
      <c r="B88" s="322"/>
      <c r="C88" s="130"/>
      <c r="D88" s="326"/>
      <c r="E88" s="326"/>
      <c r="F88" s="400"/>
      <c r="G88" s="61">
        <v>6</v>
      </c>
      <c r="H88" s="61"/>
      <c r="I88" s="326"/>
      <c r="J88" s="471"/>
      <c r="K88" s="386"/>
      <c r="L88" s="317"/>
      <c r="M88" s="277"/>
      <c r="N88" s="277"/>
      <c r="O88" s="39"/>
      <c r="P88" s="38"/>
      <c r="Q88" s="38"/>
      <c r="R88" s="38"/>
      <c r="S88" s="38"/>
      <c r="T88" s="38"/>
      <c r="U88" s="38"/>
      <c r="V88" s="38"/>
      <c r="W88" s="38"/>
      <c r="X88" s="38"/>
      <c r="Y88" s="38"/>
      <c r="Z88" s="38"/>
    </row>
    <row r="89" spans="1:26" ht="28.5" customHeight="1" x14ac:dyDescent="0.3">
      <c r="A89" s="38"/>
      <c r="B89" s="322"/>
      <c r="C89" s="130"/>
      <c r="D89" s="326"/>
      <c r="E89" s="326"/>
      <c r="F89" s="400"/>
      <c r="G89" s="61">
        <v>7</v>
      </c>
      <c r="H89" s="61"/>
      <c r="I89" s="326"/>
      <c r="J89" s="471"/>
      <c r="K89" s="386"/>
      <c r="L89" s="317"/>
      <c r="M89" s="277"/>
      <c r="N89" s="277"/>
      <c r="O89" s="39"/>
      <c r="P89" s="38"/>
      <c r="Q89" s="38"/>
      <c r="R89" s="38"/>
      <c r="S89" s="38"/>
      <c r="T89" s="38"/>
      <c r="U89" s="38"/>
      <c r="V89" s="38"/>
      <c r="W89" s="38"/>
      <c r="X89" s="38"/>
      <c r="Y89" s="38"/>
      <c r="Z89" s="38"/>
    </row>
    <row r="90" spans="1:26" ht="28.5" customHeight="1" x14ac:dyDescent="0.3">
      <c r="A90" s="38"/>
      <c r="B90" s="323"/>
      <c r="C90" s="131"/>
      <c r="D90" s="327"/>
      <c r="E90" s="327"/>
      <c r="F90" s="401"/>
      <c r="G90" s="64">
        <v>8</v>
      </c>
      <c r="H90" s="64"/>
      <c r="I90" s="327"/>
      <c r="J90" s="472"/>
      <c r="K90" s="387"/>
      <c r="L90" s="318"/>
      <c r="M90" s="277"/>
      <c r="N90" s="277"/>
      <c r="O90" s="39"/>
      <c r="P90" s="38"/>
      <c r="Q90" s="38"/>
      <c r="R90" s="38"/>
      <c r="S90" s="38"/>
      <c r="T90" s="38"/>
      <c r="U90" s="38"/>
      <c r="V90" s="38"/>
      <c r="W90" s="38"/>
      <c r="X90" s="38"/>
      <c r="Y90" s="38"/>
      <c r="Z90" s="38"/>
    </row>
    <row r="91" spans="1:26" ht="243.75" customHeight="1" x14ac:dyDescent="0.3">
      <c r="A91" s="38"/>
      <c r="B91" s="350" t="str">
        <f>+LEFT(C91,4)</f>
        <v>12.2</v>
      </c>
      <c r="C91" s="141" t="s">
        <v>387</v>
      </c>
      <c r="D91" s="396" t="s">
        <v>388</v>
      </c>
      <c r="E91" s="403" t="s">
        <v>282</v>
      </c>
      <c r="F91" s="493">
        <v>3</v>
      </c>
      <c r="G91" s="66">
        <v>1</v>
      </c>
      <c r="H91" s="114" t="s">
        <v>386</v>
      </c>
      <c r="I91" s="416" t="s">
        <v>389</v>
      </c>
      <c r="J91" s="470">
        <v>3</v>
      </c>
      <c r="K91" s="402"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16">
        <f>+IF(K91="",152,IF(K91="Deficiencia de control mayor (diseño y ejecución)",160,IF(K91="Deficiencia de control (diseño o ejecución)",180,IF(K91="Oportunidad de mejora",200,220))))</f>
        <v>220</v>
      </c>
      <c r="M91" s="315">
        <v>4.2365000000000004</v>
      </c>
      <c r="N91" s="508">
        <f>+L91+M91</f>
        <v>224.23650000000001</v>
      </c>
      <c r="O91" s="39"/>
      <c r="P91" s="38"/>
      <c r="Q91" s="38"/>
      <c r="R91" s="38"/>
      <c r="S91" s="38"/>
      <c r="T91" s="38"/>
      <c r="U91" s="38"/>
      <c r="V91" s="38"/>
      <c r="W91" s="38"/>
      <c r="X91" s="38"/>
      <c r="Y91" s="38"/>
      <c r="Z91" s="38"/>
    </row>
    <row r="92" spans="1:26" ht="162" customHeight="1" x14ac:dyDescent="0.3">
      <c r="A92" s="38"/>
      <c r="B92" s="322"/>
      <c r="C92" s="130"/>
      <c r="D92" s="326"/>
      <c r="E92" s="326"/>
      <c r="F92" s="400"/>
      <c r="G92" s="61">
        <v>2</v>
      </c>
      <c r="H92" s="115" t="s">
        <v>325</v>
      </c>
      <c r="I92" s="326"/>
      <c r="J92" s="471"/>
      <c r="K92" s="386"/>
      <c r="L92" s="317"/>
      <c r="M92" s="277"/>
      <c r="N92" s="277"/>
      <c r="O92" s="39"/>
      <c r="P92" s="38"/>
      <c r="Q92" s="38"/>
      <c r="R92" s="38"/>
      <c r="S92" s="38"/>
      <c r="T92" s="38"/>
      <c r="U92" s="38"/>
      <c r="V92" s="38"/>
      <c r="W92" s="38"/>
      <c r="X92" s="38"/>
      <c r="Y92" s="38"/>
      <c r="Z92" s="38"/>
    </row>
    <row r="93" spans="1:26" ht="28.5" customHeight="1" x14ac:dyDescent="0.3">
      <c r="A93" s="38"/>
      <c r="B93" s="322"/>
      <c r="C93" s="130"/>
      <c r="D93" s="326"/>
      <c r="E93" s="326"/>
      <c r="F93" s="400"/>
      <c r="G93" s="61">
        <v>3</v>
      </c>
      <c r="H93" s="61"/>
      <c r="I93" s="326"/>
      <c r="J93" s="471"/>
      <c r="K93" s="386"/>
      <c r="L93" s="317"/>
      <c r="M93" s="277"/>
      <c r="N93" s="277"/>
      <c r="O93" s="39"/>
      <c r="P93" s="38"/>
      <c r="Q93" s="38"/>
      <c r="R93" s="38"/>
      <c r="S93" s="38"/>
      <c r="T93" s="38"/>
      <c r="U93" s="38"/>
      <c r="V93" s="38"/>
      <c r="W93" s="38"/>
      <c r="X93" s="38"/>
      <c r="Y93" s="38"/>
      <c r="Z93" s="38"/>
    </row>
    <row r="94" spans="1:26" ht="15.75" customHeight="1" x14ac:dyDescent="0.3">
      <c r="A94" s="38"/>
      <c r="B94" s="322"/>
      <c r="C94" s="130"/>
      <c r="D94" s="326"/>
      <c r="E94" s="326"/>
      <c r="F94" s="400"/>
      <c r="G94" s="61">
        <v>4</v>
      </c>
      <c r="H94" s="61"/>
      <c r="I94" s="326"/>
      <c r="J94" s="471"/>
      <c r="K94" s="386"/>
      <c r="L94" s="317"/>
      <c r="M94" s="277"/>
      <c r="N94" s="277"/>
      <c r="O94" s="39"/>
      <c r="P94" s="38"/>
      <c r="Q94" s="38"/>
      <c r="R94" s="38"/>
      <c r="S94" s="38"/>
      <c r="T94" s="38"/>
      <c r="U94" s="38"/>
      <c r="V94" s="38"/>
      <c r="W94" s="38"/>
      <c r="X94" s="38"/>
      <c r="Y94" s="38"/>
      <c r="Z94" s="38"/>
    </row>
    <row r="95" spans="1:26" ht="30.75" hidden="1" customHeight="1" x14ac:dyDescent="0.3">
      <c r="A95" s="38"/>
      <c r="B95" s="322"/>
      <c r="C95" s="130"/>
      <c r="D95" s="326"/>
      <c r="E95" s="326"/>
      <c r="F95" s="400"/>
      <c r="G95" s="61">
        <v>5</v>
      </c>
      <c r="H95" s="61"/>
      <c r="I95" s="326"/>
      <c r="J95" s="471"/>
      <c r="K95" s="386"/>
      <c r="L95" s="317"/>
      <c r="M95" s="277"/>
      <c r="N95" s="277"/>
      <c r="O95" s="39"/>
      <c r="P95" s="38"/>
      <c r="Q95" s="38"/>
      <c r="R95" s="38"/>
      <c r="S95" s="38"/>
      <c r="T95" s="38"/>
      <c r="U95" s="38"/>
      <c r="V95" s="38"/>
      <c r="W95" s="38"/>
      <c r="X95" s="38"/>
      <c r="Y95" s="38"/>
      <c r="Z95" s="38"/>
    </row>
    <row r="96" spans="1:26" ht="24.75" customHeight="1" x14ac:dyDescent="0.3">
      <c r="A96" s="38"/>
      <c r="B96" s="322"/>
      <c r="C96" s="130"/>
      <c r="D96" s="326"/>
      <c r="E96" s="326"/>
      <c r="F96" s="400"/>
      <c r="G96" s="61">
        <v>6</v>
      </c>
      <c r="H96" s="61"/>
      <c r="I96" s="326"/>
      <c r="J96" s="471"/>
      <c r="K96" s="386"/>
      <c r="L96" s="317"/>
      <c r="M96" s="277"/>
      <c r="N96" s="277"/>
      <c r="O96" s="39"/>
      <c r="P96" s="38"/>
      <c r="Q96" s="38"/>
      <c r="R96" s="38"/>
      <c r="S96" s="38"/>
      <c r="T96" s="38"/>
      <c r="U96" s="38"/>
      <c r="V96" s="38"/>
      <c r="W96" s="38"/>
      <c r="X96" s="38"/>
      <c r="Y96" s="38"/>
      <c r="Z96" s="38"/>
    </row>
    <row r="97" spans="1:26" ht="72.75" hidden="1" customHeight="1" x14ac:dyDescent="0.3">
      <c r="A97" s="38"/>
      <c r="B97" s="322"/>
      <c r="C97" s="130"/>
      <c r="D97" s="326"/>
      <c r="E97" s="326"/>
      <c r="F97" s="400"/>
      <c r="G97" s="61">
        <v>7</v>
      </c>
      <c r="H97" s="61"/>
      <c r="I97" s="326"/>
      <c r="J97" s="471"/>
      <c r="K97" s="386"/>
      <c r="L97" s="317"/>
      <c r="M97" s="277"/>
      <c r="N97" s="277"/>
      <c r="O97" s="39"/>
      <c r="P97" s="38"/>
      <c r="Q97" s="38"/>
      <c r="R97" s="38"/>
      <c r="S97" s="38"/>
      <c r="T97" s="38"/>
      <c r="U97" s="38"/>
      <c r="V97" s="38"/>
      <c r="W97" s="38"/>
      <c r="X97" s="38"/>
      <c r="Y97" s="38"/>
      <c r="Z97" s="38"/>
    </row>
    <row r="98" spans="1:26" ht="21.75" customHeight="1" x14ac:dyDescent="0.3">
      <c r="A98" s="38"/>
      <c r="B98" s="323"/>
      <c r="C98" s="131"/>
      <c r="D98" s="327"/>
      <c r="E98" s="327"/>
      <c r="F98" s="401"/>
      <c r="G98" s="64">
        <v>8</v>
      </c>
      <c r="H98" s="64"/>
      <c r="I98" s="327"/>
      <c r="J98" s="472"/>
      <c r="K98" s="387"/>
      <c r="L98" s="318"/>
      <c r="M98" s="277"/>
      <c r="N98" s="277"/>
      <c r="O98" s="39"/>
      <c r="P98" s="38"/>
      <c r="Q98" s="38"/>
      <c r="R98" s="38"/>
      <c r="S98" s="38"/>
      <c r="T98" s="38"/>
      <c r="U98" s="38"/>
      <c r="V98" s="38"/>
      <c r="W98" s="38"/>
      <c r="X98" s="38"/>
      <c r="Y98" s="38"/>
      <c r="Z98" s="38"/>
    </row>
    <row r="99" spans="1:26" ht="183.75" customHeight="1" x14ac:dyDescent="0.3">
      <c r="A99" s="38"/>
      <c r="B99" s="350" t="str">
        <f>+LEFT(C99,4)</f>
        <v>12.3</v>
      </c>
      <c r="C99" s="149" t="s">
        <v>390</v>
      </c>
      <c r="D99" s="396" t="s">
        <v>391</v>
      </c>
      <c r="E99" s="403" t="s">
        <v>282</v>
      </c>
      <c r="F99" s="399">
        <v>3</v>
      </c>
      <c r="G99" s="66">
        <v>1</v>
      </c>
      <c r="H99" s="114" t="s">
        <v>392</v>
      </c>
      <c r="I99" s="416" t="s">
        <v>393</v>
      </c>
      <c r="J99" s="492">
        <v>3</v>
      </c>
      <c r="K99" s="435"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16">
        <f>+IF(K99="",152,IF(K99="Deficiencia de control mayor (diseño y ejecución)",160,IF(K99="Deficiencia de control (diseño o ejecución)",180,IF(K99="Oportunidad de mejora",200,220))))</f>
        <v>220</v>
      </c>
      <c r="M99" s="315">
        <v>4.2365599999999999</v>
      </c>
      <c r="N99" s="508">
        <f>+L99+M99</f>
        <v>224.23656</v>
      </c>
      <c r="O99" s="39"/>
      <c r="P99" s="38"/>
      <c r="Q99" s="38"/>
      <c r="R99" s="38"/>
      <c r="S99" s="38"/>
      <c r="T99" s="38"/>
      <c r="U99" s="38"/>
      <c r="V99" s="38"/>
      <c r="W99" s="38"/>
      <c r="X99" s="38"/>
      <c r="Y99" s="38"/>
      <c r="Z99" s="38"/>
    </row>
    <row r="100" spans="1:26" ht="136.5" customHeight="1" x14ac:dyDescent="0.3">
      <c r="A100" s="38"/>
      <c r="B100" s="322"/>
      <c r="C100" s="150"/>
      <c r="D100" s="326"/>
      <c r="E100" s="326"/>
      <c r="F100" s="400"/>
      <c r="G100" s="61">
        <v>2</v>
      </c>
      <c r="H100" s="115" t="s">
        <v>325</v>
      </c>
      <c r="I100" s="326"/>
      <c r="J100" s="471"/>
      <c r="K100" s="386"/>
      <c r="L100" s="317"/>
      <c r="M100" s="277"/>
      <c r="N100" s="277"/>
      <c r="O100" s="39"/>
      <c r="P100" s="38"/>
      <c r="Q100" s="38"/>
      <c r="R100" s="38"/>
      <c r="S100" s="38"/>
      <c r="T100" s="38"/>
      <c r="U100" s="38"/>
      <c r="V100" s="38"/>
      <c r="W100" s="38"/>
      <c r="X100" s="38"/>
      <c r="Y100" s="38"/>
      <c r="Z100" s="38"/>
    </row>
    <row r="101" spans="1:26" ht="22.5" customHeight="1" x14ac:dyDescent="0.3">
      <c r="A101" s="38"/>
      <c r="B101" s="322"/>
      <c r="C101" s="150"/>
      <c r="D101" s="326"/>
      <c r="E101" s="326"/>
      <c r="F101" s="400"/>
      <c r="G101" s="61">
        <v>3</v>
      </c>
      <c r="H101" s="63"/>
      <c r="I101" s="326"/>
      <c r="J101" s="471"/>
      <c r="K101" s="386"/>
      <c r="L101" s="317"/>
      <c r="M101" s="277"/>
      <c r="N101" s="277"/>
      <c r="O101" s="39"/>
      <c r="P101" s="38"/>
      <c r="Q101" s="38"/>
      <c r="R101" s="38"/>
      <c r="S101" s="38"/>
      <c r="T101" s="38"/>
      <c r="U101" s="38"/>
      <c r="V101" s="38"/>
      <c r="W101" s="38"/>
      <c r="X101" s="38"/>
      <c r="Y101" s="38"/>
      <c r="Z101" s="38"/>
    </row>
    <row r="102" spans="1:26" ht="15" customHeight="1" x14ac:dyDescent="0.3">
      <c r="A102" s="38"/>
      <c r="B102" s="322"/>
      <c r="C102" s="150"/>
      <c r="D102" s="326"/>
      <c r="E102" s="326"/>
      <c r="F102" s="400"/>
      <c r="G102" s="61">
        <v>4</v>
      </c>
      <c r="H102" s="63"/>
      <c r="I102" s="326"/>
      <c r="J102" s="471"/>
      <c r="K102" s="386"/>
      <c r="L102" s="317"/>
      <c r="M102" s="277"/>
      <c r="N102" s="277"/>
      <c r="O102" s="39"/>
      <c r="P102" s="38"/>
      <c r="Q102" s="38"/>
      <c r="R102" s="38"/>
      <c r="S102" s="38"/>
      <c r="T102" s="38"/>
      <c r="U102" s="38"/>
      <c r="V102" s="38"/>
      <c r="W102" s="38"/>
      <c r="X102" s="38"/>
      <c r="Y102" s="38"/>
      <c r="Z102" s="38"/>
    </row>
    <row r="103" spans="1:26" ht="22.5" customHeight="1" x14ac:dyDescent="0.3">
      <c r="A103" s="38"/>
      <c r="B103" s="322"/>
      <c r="C103" s="150"/>
      <c r="D103" s="326"/>
      <c r="E103" s="326"/>
      <c r="F103" s="400"/>
      <c r="G103" s="61">
        <v>5</v>
      </c>
      <c r="H103" s="61"/>
      <c r="I103" s="326"/>
      <c r="J103" s="471"/>
      <c r="K103" s="386"/>
      <c r="L103" s="317"/>
      <c r="M103" s="277"/>
      <c r="N103" s="277"/>
      <c r="O103" s="39"/>
      <c r="P103" s="38"/>
      <c r="Q103" s="38"/>
      <c r="R103" s="38"/>
      <c r="S103" s="38"/>
      <c r="T103" s="38"/>
      <c r="U103" s="38"/>
      <c r="V103" s="38"/>
      <c r="W103" s="38"/>
      <c r="X103" s="38"/>
      <c r="Y103" s="38"/>
      <c r="Z103" s="38"/>
    </row>
    <row r="104" spans="1:26" ht="20.25" customHeight="1" x14ac:dyDescent="0.3">
      <c r="A104" s="38"/>
      <c r="B104" s="322"/>
      <c r="C104" s="150"/>
      <c r="D104" s="326"/>
      <c r="E104" s="326"/>
      <c r="F104" s="400"/>
      <c r="G104" s="61">
        <v>6</v>
      </c>
      <c r="H104" s="61"/>
      <c r="I104" s="326"/>
      <c r="J104" s="471"/>
      <c r="K104" s="386"/>
      <c r="L104" s="317"/>
      <c r="M104" s="277"/>
      <c r="N104" s="277"/>
      <c r="O104" s="39"/>
      <c r="P104" s="38"/>
      <c r="Q104" s="38"/>
      <c r="R104" s="38"/>
      <c r="S104" s="38"/>
      <c r="T104" s="38"/>
      <c r="U104" s="38"/>
      <c r="V104" s="38"/>
      <c r="W104" s="38"/>
      <c r="X104" s="38"/>
      <c r="Y104" s="38"/>
      <c r="Z104" s="38"/>
    </row>
    <row r="105" spans="1:26" ht="22.5" customHeight="1" x14ac:dyDescent="0.3">
      <c r="A105" s="38"/>
      <c r="B105" s="322"/>
      <c r="C105" s="150"/>
      <c r="D105" s="326"/>
      <c r="E105" s="326"/>
      <c r="F105" s="400"/>
      <c r="G105" s="61">
        <v>7</v>
      </c>
      <c r="H105" s="61"/>
      <c r="I105" s="326"/>
      <c r="J105" s="471"/>
      <c r="K105" s="386"/>
      <c r="L105" s="317"/>
      <c r="M105" s="277"/>
      <c r="N105" s="277"/>
      <c r="O105" s="39"/>
      <c r="P105" s="38"/>
      <c r="Q105" s="38"/>
      <c r="R105" s="38"/>
      <c r="S105" s="38"/>
      <c r="T105" s="38"/>
      <c r="U105" s="38"/>
      <c r="V105" s="38"/>
      <c r="W105" s="38"/>
      <c r="X105" s="38"/>
      <c r="Y105" s="38"/>
      <c r="Z105" s="38"/>
    </row>
    <row r="106" spans="1:26" ht="23.25" customHeight="1" x14ac:dyDescent="0.3">
      <c r="A106" s="38"/>
      <c r="B106" s="323"/>
      <c r="C106" s="151"/>
      <c r="D106" s="327"/>
      <c r="E106" s="327"/>
      <c r="F106" s="401"/>
      <c r="G106" s="64">
        <v>8</v>
      </c>
      <c r="H106" s="64"/>
      <c r="I106" s="327"/>
      <c r="J106" s="472"/>
      <c r="K106" s="387"/>
      <c r="L106" s="318"/>
      <c r="M106" s="277"/>
      <c r="N106" s="277"/>
      <c r="O106" s="39"/>
      <c r="P106" s="38"/>
      <c r="Q106" s="38"/>
      <c r="R106" s="38"/>
      <c r="S106" s="38"/>
      <c r="T106" s="38"/>
      <c r="U106" s="38"/>
      <c r="V106" s="38"/>
      <c r="W106" s="38"/>
      <c r="X106" s="38"/>
      <c r="Y106" s="38"/>
      <c r="Z106" s="38"/>
    </row>
    <row r="107" spans="1:26" ht="152.25" customHeight="1" x14ac:dyDescent="0.3">
      <c r="A107" s="38"/>
      <c r="B107" s="350" t="str">
        <f>+LEFT(C107,4)</f>
        <v>12.4</v>
      </c>
      <c r="C107" s="149" t="s">
        <v>394</v>
      </c>
      <c r="D107" s="396" t="s">
        <v>395</v>
      </c>
      <c r="E107" s="403" t="s">
        <v>282</v>
      </c>
      <c r="F107" s="399">
        <v>3</v>
      </c>
      <c r="G107" s="66">
        <v>1</v>
      </c>
      <c r="H107" s="114" t="s">
        <v>392</v>
      </c>
      <c r="I107" s="398" t="s">
        <v>396</v>
      </c>
      <c r="J107" s="470">
        <v>3</v>
      </c>
      <c r="K107" s="435"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16">
        <f>+IF(K107="",152,IF(K107="Deficiencia de control mayor (diseño y ejecución)",160,IF(K107="Deficiencia de control (diseño o ejecución)",180,IF(K107="Oportunidad de mejora",200,220))))</f>
        <v>220</v>
      </c>
      <c r="M107" s="315">
        <v>4.2365680000000001</v>
      </c>
      <c r="N107" s="508">
        <f>+L107+M107</f>
        <v>224.23656800000001</v>
      </c>
      <c r="O107" s="39"/>
      <c r="P107" s="38"/>
      <c r="Q107" s="38"/>
      <c r="R107" s="38"/>
      <c r="S107" s="38"/>
      <c r="T107" s="38"/>
      <c r="U107" s="38"/>
      <c r="V107" s="38"/>
      <c r="W107" s="38"/>
      <c r="X107" s="38"/>
      <c r="Y107" s="38"/>
      <c r="Z107" s="38"/>
    </row>
    <row r="108" spans="1:26" ht="159" customHeight="1" x14ac:dyDescent="0.3">
      <c r="A108" s="38"/>
      <c r="B108" s="322"/>
      <c r="C108" s="150"/>
      <c r="D108" s="326"/>
      <c r="E108" s="326"/>
      <c r="F108" s="400"/>
      <c r="G108" s="61">
        <v>2</v>
      </c>
      <c r="H108" s="115" t="s">
        <v>325</v>
      </c>
      <c r="I108" s="326"/>
      <c r="J108" s="471"/>
      <c r="K108" s="386"/>
      <c r="L108" s="317"/>
      <c r="M108" s="277"/>
      <c r="N108" s="277"/>
      <c r="O108" s="39"/>
      <c r="P108" s="38"/>
      <c r="Q108" s="38"/>
      <c r="R108" s="38"/>
      <c r="S108" s="38"/>
      <c r="T108" s="38"/>
      <c r="U108" s="38"/>
      <c r="V108" s="38"/>
      <c r="W108" s="38"/>
      <c r="X108" s="38"/>
      <c r="Y108" s="38"/>
      <c r="Z108" s="38"/>
    </row>
    <row r="109" spans="1:26" ht="22.5" customHeight="1" x14ac:dyDescent="0.3">
      <c r="A109" s="38"/>
      <c r="B109" s="322"/>
      <c r="C109" s="150"/>
      <c r="D109" s="326"/>
      <c r="E109" s="326"/>
      <c r="F109" s="400"/>
      <c r="G109" s="61">
        <v>3</v>
      </c>
      <c r="H109" s="69"/>
      <c r="I109" s="326"/>
      <c r="J109" s="471"/>
      <c r="K109" s="386"/>
      <c r="L109" s="317"/>
      <c r="M109" s="277"/>
      <c r="N109" s="277"/>
      <c r="O109" s="39"/>
      <c r="P109" s="38"/>
      <c r="Q109" s="38"/>
      <c r="R109" s="38"/>
      <c r="S109" s="38"/>
      <c r="T109" s="38"/>
      <c r="U109" s="38"/>
      <c r="V109" s="38"/>
      <c r="W109" s="38"/>
      <c r="X109" s="38"/>
      <c r="Y109" s="38"/>
      <c r="Z109" s="38"/>
    </row>
    <row r="110" spans="1:26" ht="22.5" customHeight="1" x14ac:dyDescent="0.3">
      <c r="A110" s="38"/>
      <c r="B110" s="322"/>
      <c r="C110" s="150"/>
      <c r="D110" s="326"/>
      <c r="E110" s="326"/>
      <c r="F110" s="400"/>
      <c r="G110" s="61">
        <v>4</v>
      </c>
      <c r="H110" s="61"/>
      <c r="I110" s="326"/>
      <c r="J110" s="471"/>
      <c r="K110" s="386"/>
      <c r="L110" s="317"/>
      <c r="M110" s="277"/>
      <c r="N110" s="277"/>
      <c r="O110" s="39"/>
      <c r="P110" s="38"/>
      <c r="Q110" s="38"/>
      <c r="R110" s="38"/>
      <c r="S110" s="38"/>
      <c r="T110" s="38"/>
      <c r="U110" s="38"/>
      <c r="V110" s="38"/>
      <c r="W110" s="38"/>
      <c r="X110" s="38"/>
      <c r="Y110" s="38"/>
      <c r="Z110" s="38"/>
    </row>
    <row r="111" spans="1:26" ht="94.5" customHeight="1" x14ac:dyDescent="0.3">
      <c r="A111" s="38"/>
      <c r="B111" s="322"/>
      <c r="C111" s="150"/>
      <c r="D111" s="326"/>
      <c r="E111" s="326"/>
      <c r="F111" s="400"/>
      <c r="G111" s="61">
        <v>5</v>
      </c>
      <c r="H111" s="61"/>
      <c r="I111" s="326"/>
      <c r="J111" s="471"/>
      <c r="K111" s="386"/>
      <c r="L111" s="317"/>
      <c r="M111" s="277"/>
      <c r="N111" s="277"/>
      <c r="O111" s="39"/>
      <c r="P111" s="38"/>
      <c r="Q111" s="38"/>
      <c r="R111" s="38"/>
      <c r="S111" s="38"/>
      <c r="T111" s="38"/>
      <c r="U111" s="38"/>
      <c r="V111" s="38"/>
      <c r="W111" s="38"/>
      <c r="X111" s="38"/>
      <c r="Y111" s="38"/>
      <c r="Z111" s="38"/>
    </row>
    <row r="112" spans="1:26" ht="22.5" customHeight="1" x14ac:dyDescent="0.3">
      <c r="A112" s="38"/>
      <c r="B112" s="322"/>
      <c r="C112" s="150"/>
      <c r="D112" s="326"/>
      <c r="E112" s="326"/>
      <c r="F112" s="400"/>
      <c r="G112" s="61">
        <v>6</v>
      </c>
      <c r="H112" s="61"/>
      <c r="I112" s="326"/>
      <c r="J112" s="471"/>
      <c r="K112" s="386"/>
      <c r="L112" s="317"/>
      <c r="M112" s="277"/>
      <c r="N112" s="277"/>
      <c r="O112" s="39"/>
      <c r="P112" s="38"/>
      <c r="Q112" s="38"/>
      <c r="R112" s="38"/>
      <c r="S112" s="38"/>
      <c r="T112" s="38"/>
      <c r="U112" s="38"/>
      <c r="V112" s="38"/>
      <c r="W112" s="38"/>
      <c r="X112" s="38"/>
      <c r="Y112" s="38"/>
      <c r="Z112" s="38"/>
    </row>
    <row r="113" spans="1:26" ht="9.75" customHeight="1" x14ac:dyDescent="0.3">
      <c r="A113" s="38"/>
      <c r="B113" s="322"/>
      <c r="C113" s="150"/>
      <c r="D113" s="326"/>
      <c r="E113" s="326"/>
      <c r="F113" s="400"/>
      <c r="G113" s="61">
        <v>7</v>
      </c>
      <c r="H113" s="61"/>
      <c r="I113" s="326"/>
      <c r="J113" s="471"/>
      <c r="K113" s="386"/>
      <c r="L113" s="317"/>
      <c r="M113" s="277"/>
      <c r="N113" s="277"/>
      <c r="O113" s="39"/>
      <c r="P113" s="38"/>
      <c r="Q113" s="38"/>
      <c r="R113" s="38"/>
      <c r="S113" s="38"/>
      <c r="T113" s="38"/>
      <c r="U113" s="38"/>
      <c r="V113" s="38"/>
      <c r="W113" s="38"/>
      <c r="X113" s="38"/>
      <c r="Y113" s="38"/>
      <c r="Z113" s="38"/>
    </row>
    <row r="114" spans="1:26" ht="12.75" customHeight="1" x14ac:dyDescent="0.3">
      <c r="A114" s="38"/>
      <c r="B114" s="323"/>
      <c r="C114" s="151"/>
      <c r="D114" s="327"/>
      <c r="E114" s="327"/>
      <c r="F114" s="401"/>
      <c r="G114" s="64">
        <v>8</v>
      </c>
      <c r="H114" s="64"/>
      <c r="I114" s="327"/>
      <c r="J114" s="472"/>
      <c r="K114" s="387"/>
      <c r="L114" s="318"/>
      <c r="M114" s="277"/>
      <c r="N114" s="277"/>
      <c r="O114" s="39"/>
      <c r="P114" s="38"/>
      <c r="Q114" s="38"/>
      <c r="R114" s="38"/>
      <c r="S114" s="38"/>
      <c r="T114" s="38"/>
      <c r="U114" s="38"/>
      <c r="V114" s="38"/>
      <c r="W114" s="38"/>
      <c r="X114" s="38"/>
      <c r="Y114" s="38"/>
      <c r="Z114" s="38"/>
    </row>
    <row r="115" spans="1:26" ht="171.75" customHeight="1" x14ac:dyDescent="0.3">
      <c r="A115" s="38"/>
      <c r="B115" s="350" t="str">
        <f>+LEFT(C115,4)</f>
        <v>12.5</v>
      </c>
      <c r="C115" s="141" t="s">
        <v>397</v>
      </c>
      <c r="D115" s="396" t="s">
        <v>398</v>
      </c>
      <c r="E115" s="403" t="s">
        <v>282</v>
      </c>
      <c r="F115" s="399">
        <v>3</v>
      </c>
      <c r="G115" s="66">
        <v>1</v>
      </c>
      <c r="H115" s="114" t="s">
        <v>392</v>
      </c>
      <c r="I115" s="398" t="s">
        <v>396</v>
      </c>
      <c r="J115" s="470">
        <v>3</v>
      </c>
      <c r="K115" s="435"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16">
        <f>+IF(K115="",152,IF(K115="Deficiencia de control mayor (diseño y ejecución)",160,IF(K115="Deficiencia de control (diseño o ejecución)",180,IF(K115="Oportunidad de mejora",200,220))))</f>
        <v>220</v>
      </c>
      <c r="M115" s="315">
        <v>4.3569000000000004</v>
      </c>
      <c r="N115" s="315">
        <f>+L115+M115</f>
        <v>224.3569</v>
      </c>
      <c r="O115" s="39"/>
      <c r="P115" s="38"/>
      <c r="Q115" s="38"/>
      <c r="R115" s="38"/>
      <c r="S115" s="38"/>
      <c r="T115" s="38"/>
      <c r="U115" s="38"/>
      <c r="V115" s="38"/>
      <c r="W115" s="38"/>
      <c r="X115" s="38"/>
      <c r="Y115" s="38"/>
      <c r="Z115" s="38"/>
    </row>
    <row r="116" spans="1:26" ht="169.5" customHeight="1" x14ac:dyDescent="0.3">
      <c r="A116" s="38"/>
      <c r="B116" s="322"/>
      <c r="C116" s="130"/>
      <c r="D116" s="326"/>
      <c r="E116" s="326"/>
      <c r="F116" s="400"/>
      <c r="G116" s="61">
        <v>2</v>
      </c>
      <c r="H116" s="115" t="s">
        <v>325</v>
      </c>
      <c r="I116" s="326"/>
      <c r="J116" s="471"/>
      <c r="K116" s="386"/>
      <c r="L116" s="317"/>
      <c r="M116" s="277"/>
      <c r="N116" s="277"/>
      <c r="O116" s="39"/>
      <c r="P116" s="38"/>
      <c r="Q116" s="38"/>
      <c r="R116" s="38"/>
      <c r="S116" s="38"/>
      <c r="T116" s="38"/>
      <c r="U116" s="38"/>
      <c r="V116" s="38"/>
      <c r="W116" s="38"/>
      <c r="X116" s="38"/>
      <c r="Y116" s="38"/>
      <c r="Z116" s="38"/>
    </row>
    <row r="117" spans="1:26" ht="22.5" customHeight="1" x14ac:dyDescent="0.3">
      <c r="A117" s="38"/>
      <c r="B117" s="322"/>
      <c r="C117" s="130"/>
      <c r="D117" s="326"/>
      <c r="E117" s="326"/>
      <c r="F117" s="400"/>
      <c r="G117" s="61">
        <v>3</v>
      </c>
      <c r="H117" s="69"/>
      <c r="I117" s="326"/>
      <c r="J117" s="471"/>
      <c r="K117" s="386"/>
      <c r="L117" s="317"/>
      <c r="M117" s="277"/>
      <c r="N117" s="277"/>
      <c r="O117" s="39"/>
      <c r="P117" s="38"/>
      <c r="Q117" s="38"/>
      <c r="R117" s="38"/>
      <c r="S117" s="38"/>
      <c r="T117" s="38"/>
      <c r="U117" s="38"/>
      <c r="V117" s="38"/>
      <c r="W117" s="38"/>
      <c r="X117" s="38"/>
      <c r="Y117" s="38"/>
      <c r="Z117" s="38"/>
    </row>
    <row r="118" spans="1:26" ht="22.5" customHeight="1" x14ac:dyDescent="0.3">
      <c r="A118" s="38"/>
      <c r="B118" s="322"/>
      <c r="C118" s="130"/>
      <c r="D118" s="326"/>
      <c r="E118" s="326"/>
      <c r="F118" s="400"/>
      <c r="G118" s="61">
        <v>4</v>
      </c>
      <c r="H118" s="61"/>
      <c r="I118" s="326"/>
      <c r="J118" s="471"/>
      <c r="K118" s="386"/>
      <c r="L118" s="317"/>
      <c r="M118" s="277"/>
      <c r="N118" s="277"/>
      <c r="O118" s="39"/>
      <c r="P118" s="38"/>
      <c r="Q118" s="38"/>
      <c r="R118" s="38"/>
      <c r="S118" s="38"/>
      <c r="T118" s="38"/>
      <c r="U118" s="38"/>
      <c r="V118" s="38"/>
      <c r="W118" s="38"/>
      <c r="X118" s="38"/>
      <c r="Y118" s="38"/>
      <c r="Z118" s="38"/>
    </row>
    <row r="119" spans="1:26" ht="22.5" customHeight="1" x14ac:dyDescent="0.3">
      <c r="A119" s="38"/>
      <c r="B119" s="322"/>
      <c r="C119" s="130"/>
      <c r="D119" s="326"/>
      <c r="E119" s="326"/>
      <c r="F119" s="400"/>
      <c r="G119" s="61">
        <v>5</v>
      </c>
      <c r="H119" s="61"/>
      <c r="I119" s="326"/>
      <c r="J119" s="471"/>
      <c r="K119" s="386"/>
      <c r="L119" s="317"/>
      <c r="M119" s="277"/>
      <c r="N119" s="277"/>
      <c r="O119" s="39"/>
      <c r="P119" s="38"/>
      <c r="Q119" s="38"/>
      <c r="R119" s="38"/>
      <c r="S119" s="38"/>
      <c r="T119" s="38"/>
      <c r="U119" s="38"/>
      <c r="V119" s="38"/>
      <c r="W119" s="38"/>
      <c r="X119" s="38"/>
      <c r="Y119" s="38"/>
      <c r="Z119" s="38"/>
    </row>
    <row r="120" spans="1:26" ht="22.5" customHeight="1" x14ac:dyDescent="0.3">
      <c r="A120" s="38"/>
      <c r="B120" s="322"/>
      <c r="C120" s="130"/>
      <c r="D120" s="326"/>
      <c r="E120" s="326"/>
      <c r="F120" s="400"/>
      <c r="G120" s="61">
        <v>6</v>
      </c>
      <c r="H120" s="61"/>
      <c r="I120" s="326"/>
      <c r="J120" s="471"/>
      <c r="K120" s="386"/>
      <c r="L120" s="317"/>
      <c r="M120" s="277"/>
      <c r="N120" s="277"/>
      <c r="O120" s="39"/>
      <c r="P120" s="38"/>
      <c r="Q120" s="38"/>
      <c r="R120" s="38"/>
      <c r="S120" s="38"/>
      <c r="T120" s="38"/>
      <c r="U120" s="38"/>
      <c r="V120" s="38"/>
      <c r="W120" s="38"/>
      <c r="X120" s="38"/>
      <c r="Y120" s="38"/>
      <c r="Z120" s="38"/>
    </row>
    <row r="121" spans="1:26" ht="22.5" customHeight="1" x14ac:dyDescent="0.3">
      <c r="A121" s="38"/>
      <c r="B121" s="322"/>
      <c r="C121" s="130"/>
      <c r="D121" s="326"/>
      <c r="E121" s="326"/>
      <c r="F121" s="400"/>
      <c r="G121" s="61">
        <v>7</v>
      </c>
      <c r="H121" s="61"/>
      <c r="I121" s="326"/>
      <c r="J121" s="471"/>
      <c r="K121" s="386"/>
      <c r="L121" s="317"/>
      <c r="M121" s="277"/>
      <c r="N121" s="277"/>
      <c r="O121" s="39"/>
      <c r="P121" s="38"/>
      <c r="Q121" s="38"/>
      <c r="R121" s="38"/>
      <c r="S121" s="38"/>
      <c r="T121" s="38"/>
      <c r="U121" s="38"/>
      <c r="V121" s="38"/>
      <c r="W121" s="38"/>
      <c r="X121" s="38"/>
      <c r="Y121" s="38"/>
      <c r="Z121" s="38"/>
    </row>
    <row r="122" spans="1:26" ht="23.25" customHeight="1" x14ac:dyDescent="0.3">
      <c r="A122" s="38"/>
      <c r="B122" s="323"/>
      <c r="C122" s="131"/>
      <c r="D122" s="327"/>
      <c r="E122" s="327"/>
      <c r="F122" s="401"/>
      <c r="G122" s="64">
        <v>8</v>
      </c>
      <c r="H122" s="64"/>
      <c r="I122" s="327"/>
      <c r="J122" s="472"/>
      <c r="K122" s="387"/>
      <c r="L122" s="318"/>
      <c r="M122" s="277"/>
      <c r="N122" s="277"/>
      <c r="O122" s="39"/>
      <c r="P122" s="38"/>
      <c r="Q122" s="38"/>
      <c r="R122" s="38"/>
      <c r="S122" s="38"/>
      <c r="T122" s="38"/>
      <c r="U122" s="38"/>
      <c r="V122" s="38"/>
      <c r="W122" s="38"/>
      <c r="X122" s="38"/>
      <c r="Y122" s="38"/>
      <c r="Z122" s="38"/>
    </row>
    <row r="123" spans="1:26" ht="22.5" customHeight="1" x14ac:dyDescent="0.3">
      <c r="A123" s="38"/>
      <c r="B123" s="38"/>
      <c r="C123" s="27"/>
      <c r="D123" s="27"/>
      <c r="E123" s="27"/>
      <c r="F123" s="27"/>
      <c r="G123" s="27"/>
      <c r="H123" s="27"/>
      <c r="I123" s="27"/>
      <c r="J123" s="27"/>
      <c r="K123" s="27"/>
      <c r="L123" s="106"/>
      <c r="M123" s="106"/>
      <c r="N123" s="106"/>
      <c r="O123" s="39"/>
      <c r="P123" s="38"/>
      <c r="Q123" s="38"/>
      <c r="R123" s="38"/>
      <c r="S123" s="38"/>
      <c r="T123" s="38"/>
      <c r="U123" s="38"/>
      <c r="V123" s="38"/>
      <c r="W123" s="38"/>
      <c r="X123" s="38"/>
      <c r="Y123" s="38"/>
      <c r="Z123" s="38"/>
    </row>
    <row r="124" spans="1:26" ht="22.5" customHeight="1" x14ac:dyDescent="0.3">
      <c r="A124" s="38"/>
      <c r="B124" s="38"/>
      <c r="C124" s="27"/>
      <c r="D124" s="27"/>
      <c r="E124" s="27"/>
      <c r="F124" s="27"/>
      <c r="G124" s="27"/>
      <c r="H124" s="27"/>
      <c r="I124" s="27"/>
      <c r="J124" s="27"/>
      <c r="K124" s="27"/>
      <c r="L124" s="106"/>
      <c r="M124" s="106"/>
      <c r="N124" s="106"/>
      <c r="O124" s="39"/>
      <c r="P124" s="38"/>
      <c r="Q124" s="38"/>
      <c r="R124" s="38"/>
      <c r="S124" s="38"/>
      <c r="T124" s="38"/>
      <c r="U124" s="38"/>
      <c r="V124" s="38"/>
      <c r="W124" s="38"/>
      <c r="X124" s="38"/>
      <c r="Y124" s="38"/>
      <c r="Z124" s="38"/>
    </row>
    <row r="125" spans="1:26" ht="22.5" customHeight="1" x14ac:dyDescent="0.3">
      <c r="A125" s="38"/>
      <c r="B125" s="38"/>
      <c r="C125" s="27"/>
      <c r="D125" s="27"/>
      <c r="E125" s="27"/>
      <c r="F125" s="27"/>
      <c r="G125" s="27"/>
      <c r="H125" s="27"/>
      <c r="I125" s="27"/>
      <c r="J125" s="27"/>
      <c r="K125" s="27"/>
      <c r="L125" s="106"/>
      <c r="M125" s="106"/>
      <c r="N125" s="106"/>
      <c r="O125" s="39"/>
      <c r="P125" s="38"/>
      <c r="Q125" s="38"/>
      <c r="R125" s="38"/>
      <c r="S125" s="38"/>
      <c r="T125" s="38"/>
      <c r="U125" s="38"/>
      <c r="V125" s="38"/>
      <c r="W125" s="38"/>
      <c r="X125" s="38"/>
      <c r="Y125" s="38"/>
      <c r="Z125" s="38"/>
    </row>
    <row r="126" spans="1:26" ht="22.5" customHeight="1" x14ac:dyDescent="0.3">
      <c r="A126" s="38"/>
      <c r="B126" s="38"/>
      <c r="C126" s="27"/>
      <c r="D126" s="27"/>
      <c r="E126" s="27"/>
      <c r="F126" s="27"/>
      <c r="G126" s="27"/>
      <c r="H126" s="27"/>
      <c r="I126" s="27"/>
      <c r="J126" s="27"/>
      <c r="K126" s="27"/>
      <c r="L126" s="106"/>
      <c r="M126" s="106"/>
      <c r="N126" s="106"/>
      <c r="O126" s="39"/>
      <c r="P126" s="38"/>
      <c r="Q126" s="38"/>
      <c r="R126" s="38"/>
      <c r="S126" s="38"/>
      <c r="T126" s="38"/>
      <c r="U126" s="38"/>
      <c r="V126" s="38"/>
      <c r="W126" s="38"/>
      <c r="X126" s="38"/>
      <c r="Y126" s="38"/>
      <c r="Z126" s="38"/>
    </row>
    <row r="127" spans="1:26" ht="22.5" customHeight="1" x14ac:dyDescent="0.3">
      <c r="A127" s="38"/>
      <c r="B127" s="38"/>
      <c r="C127" s="27"/>
      <c r="D127" s="27"/>
      <c r="E127" s="27"/>
      <c r="F127" s="27"/>
      <c r="G127" s="27"/>
      <c r="H127" s="27"/>
      <c r="I127" s="27"/>
      <c r="J127" s="27"/>
      <c r="K127" s="27"/>
      <c r="L127" s="106"/>
      <c r="M127" s="106"/>
      <c r="N127" s="106"/>
      <c r="O127" s="39"/>
      <c r="P127" s="38"/>
      <c r="Q127" s="38"/>
      <c r="R127" s="38"/>
      <c r="S127" s="38"/>
      <c r="T127" s="38"/>
      <c r="U127" s="38"/>
      <c r="V127" s="38"/>
      <c r="W127" s="38"/>
      <c r="X127" s="38"/>
      <c r="Y127" s="38"/>
      <c r="Z127" s="38"/>
    </row>
    <row r="128" spans="1:26" ht="22.5" customHeight="1" x14ac:dyDescent="0.3">
      <c r="A128" s="38"/>
      <c r="B128" s="38"/>
      <c r="C128" s="27"/>
      <c r="D128" s="27"/>
      <c r="E128" s="27"/>
      <c r="F128" s="27"/>
      <c r="G128" s="27"/>
      <c r="H128" s="27"/>
      <c r="I128" s="27"/>
      <c r="J128" s="27"/>
      <c r="K128" s="27"/>
      <c r="L128" s="106"/>
      <c r="M128" s="106"/>
      <c r="N128" s="106"/>
      <c r="O128" s="39"/>
      <c r="P128" s="38"/>
      <c r="Q128" s="38"/>
      <c r="R128" s="38"/>
      <c r="S128" s="38"/>
      <c r="T128" s="38"/>
      <c r="U128" s="38"/>
      <c r="V128" s="38"/>
      <c r="W128" s="38"/>
      <c r="X128" s="38"/>
      <c r="Y128" s="38"/>
      <c r="Z128" s="38"/>
    </row>
    <row r="129" spans="1:26" ht="22.5" customHeight="1" x14ac:dyDescent="0.3">
      <c r="A129" s="38"/>
      <c r="B129" s="38"/>
      <c r="C129" s="27"/>
      <c r="D129" s="27"/>
      <c r="E129" s="27"/>
      <c r="F129" s="27"/>
      <c r="G129" s="27"/>
      <c r="H129" s="27"/>
      <c r="I129" s="27"/>
      <c r="J129" s="27"/>
      <c r="K129" s="27"/>
      <c r="L129" s="106"/>
      <c r="M129" s="106"/>
      <c r="N129" s="106"/>
      <c r="O129" s="39"/>
      <c r="P129" s="38"/>
      <c r="Q129" s="38"/>
      <c r="R129" s="38"/>
      <c r="S129" s="38"/>
      <c r="T129" s="38"/>
      <c r="U129" s="38"/>
      <c r="V129" s="38"/>
      <c r="W129" s="38"/>
      <c r="X129" s="38"/>
      <c r="Y129" s="38"/>
      <c r="Z129" s="38"/>
    </row>
    <row r="130" spans="1:26" ht="22.5" customHeight="1" x14ac:dyDescent="0.3">
      <c r="A130" s="38"/>
      <c r="B130" s="38"/>
      <c r="C130" s="27"/>
      <c r="D130" s="27"/>
      <c r="E130" s="27"/>
      <c r="F130" s="27"/>
      <c r="G130" s="27"/>
      <c r="H130" s="27"/>
      <c r="I130" s="27"/>
      <c r="J130" s="27"/>
      <c r="K130" s="27"/>
      <c r="L130" s="106"/>
      <c r="M130" s="106"/>
      <c r="N130" s="106"/>
      <c r="O130" s="39"/>
      <c r="P130" s="38"/>
      <c r="Q130" s="38"/>
      <c r="R130" s="38"/>
      <c r="S130" s="38"/>
      <c r="T130" s="38"/>
      <c r="U130" s="38"/>
      <c r="V130" s="38"/>
      <c r="W130" s="38"/>
      <c r="X130" s="38"/>
      <c r="Y130" s="38"/>
      <c r="Z130" s="38"/>
    </row>
    <row r="131" spans="1:26" ht="22.5" customHeight="1" x14ac:dyDescent="0.3">
      <c r="A131" s="38"/>
      <c r="B131" s="38"/>
      <c r="C131" s="27"/>
      <c r="D131" s="27"/>
      <c r="E131" s="27"/>
      <c r="F131" s="27"/>
      <c r="G131" s="27"/>
      <c r="H131" s="27"/>
      <c r="I131" s="27"/>
      <c r="J131" s="27"/>
      <c r="K131" s="27"/>
      <c r="L131" s="106"/>
      <c r="M131" s="106"/>
      <c r="N131" s="106"/>
      <c r="O131" s="39"/>
      <c r="P131" s="38"/>
      <c r="Q131" s="38"/>
      <c r="R131" s="38"/>
      <c r="S131" s="38"/>
      <c r="T131" s="38"/>
      <c r="U131" s="38"/>
      <c r="V131" s="38"/>
      <c r="W131" s="38"/>
      <c r="X131" s="38"/>
      <c r="Y131" s="38"/>
      <c r="Z131" s="38"/>
    </row>
    <row r="132" spans="1:26" ht="22.5" customHeight="1" x14ac:dyDescent="0.3">
      <c r="A132" s="38"/>
      <c r="B132" s="38"/>
      <c r="C132" s="27"/>
      <c r="D132" s="27"/>
      <c r="E132" s="27"/>
      <c r="F132" s="27"/>
      <c r="G132" s="27"/>
      <c r="H132" s="27"/>
      <c r="I132" s="27"/>
      <c r="J132" s="27"/>
      <c r="K132" s="27"/>
      <c r="L132" s="106"/>
      <c r="M132" s="106"/>
      <c r="N132" s="106"/>
      <c r="O132" s="39"/>
      <c r="P132" s="38"/>
      <c r="Q132" s="38"/>
      <c r="R132" s="38"/>
      <c r="S132" s="38"/>
      <c r="T132" s="38"/>
      <c r="U132" s="38"/>
      <c r="V132" s="38"/>
      <c r="W132" s="38"/>
      <c r="X132" s="38"/>
      <c r="Y132" s="38"/>
      <c r="Z132" s="38"/>
    </row>
    <row r="133" spans="1:26" ht="22.5" customHeight="1" x14ac:dyDescent="0.3">
      <c r="A133" s="38"/>
      <c r="B133" s="38"/>
      <c r="C133" s="27"/>
      <c r="D133" s="27"/>
      <c r="E133" s="27"/>
      <c r="F133" s="27"/>
      <c r="G133" s="27"/>
      <c r="H133" s="27"/>
      <c r="I133" s="27"/>
      <c r="J133" s="27"/>
      <c r="K133" s="27"/>
      <c r="L133" s="106"/>
      <c r="M133" s="106"/>
      <c r="N133" s="106"/>
      <c r="O133" s="39"/>
      <c r="P133" s="38"/>
      <c r="Q133" s="38"/>
      <c r="R133" s="38"/>
      <c r="S133" s="38"/>
      <c r="T133" s="38"/>
      <c r="U133" s="38"/>
      <c r="V133" s="38"/>
      <c r="W133" s="38"/>
      <c r="X133" s="38"/>
      <c r="Y133" s="38"/>
      <c r="Z133" s="38"/>
    </row>
    <row r="134" spans="1:26" ht="22.5" customHeight="1" x14ac:dyDescent="0.3">
      <c r="A134" s="38"/>
      <c r="B134" s="38"/>
      <c r="C134" s="27"/>
      <c r="D134" s="27"/>
      <c r="E134" s="27"/>
      <c r="F134" s="27"/>
      <c r="G134" s="27"/>
      <c r="H134" s="27"/>
      <c r="I134" s="27"/>
      <c r="J134" s="27"/>
      <c r="K134" s="27"/>
      <c r="L134" s="106"/>
      <c r="M134" s="106"/>
      <c r="N134" s="106"/>
      <c r="O134" s="39"/>
      <c r="P134" s="38"/>
      <c r="Q134" s="38"/>
      <c r="R134" s="38"/>
      <c r="S134" s="38"/>
      <c r="T134" s="38"/>
      <c r="U134" s="38"/>
      <c r="V134" s="38"/>
      <c r="W134" s="38"/>
      <c r="X134" s="38"/>
      <c r="Y134" s="38"/>
      <c r="Z134" s="38"/>
    </row>
    <row r="135" spans="1:26" ht="22.5" customHeight="1" x14ac:dyDescent="0.3">
      <c r="A135" s="38"/>
      <c r="B135" s="38"/>
      <c r="C135" s="27"/>
      <c r="D135" s="27"/>
      <c r="E135" s="27"/>
      <c r="F135" s="27"/>
      <c r="G135" s="27"/>
      <c r="H135" s="27"/>
      <c r="I135" s="27"/>
      <c r="J135" s="27"/>
      <c r="K135" s="27"/>
      <c r="L135" s="106"/>
      <c r="M135" s="106"/>
      <c r="N135" s="106"/>
      <c r="O135" s="39"/>
      <c r="P135" s="38"/>
      <c r="Q135" s="38"/>
      <c r="R135" s="38"/>
      <c r="S135" s="38"/>
      <c r="T135" s="38"/>
      <c r="U135" s="38"/>
      <c r="V135" s="38"/>
      <c r="W135" s="38"/>
      <c r="X135" s="38"/>
      <c r="Y135" s="38"/>
      <c r="Z135" s="38"/>
    </row>
    <row r="136" spans="1:26" ht="22.5" customHeight="1" x14ac:dyDescent="0.3">
      <c r="A136" s="38"/>
      <c r="B136" s="38"/>
      <c r="C136" s="27"/>
      <c r="D136" s="27"/>
      <c r="E136" s="27"/>
      <c r="F136" s="27"/>
      <c r="G136" s="27"/>
      <c r="H136" s="27"/>
      <c r="I136" s="27"/>
      <c r="J136" s="27"/>
      <c r="K136" s="27"/>
      <c r="L136" s="106"/>
      <c r="M136" s="106"/>
      <c r="N136" s="106"/>
      <c r="O136" s="39"/>
      <c r="P136" s="38"/>
      <c r="Q136" s="38"/>
      <c r="R136" s="38"/>
      <c r="S136" s="38"/>
      <c r="T136" s="38"/>
      <c r="U136" s="38"/>
      <c r="V136" s="38"/>
      <c r="W136" s="38"/>
      <c r="X136" s="38"/>
      <c r="Y136" s="38"/>
      <c r="Z136" s="38"/>
    </row>
    <row r="137" spans="1:26" ht="22.5" customHeight="1" x14ac:dyDescent="0.3">
      <c r="A137" s="38"/>
      <c r="B137" s="38"/>
      <c r="C137" s="27"/>
      <c r="D137" s="27"/>
      <c r="E137" s="27"/>
      <c r="F137" s="27"/>
      <c r="G137" s="27"/>
      <c r="H137" s="27"/>
      <c r="I137" s="27"/>
      <c r="J137" s="27"/>
      <c r="K137" s="27"/>
      <c r="L137" s="106"/>
      <c r="M137" s="106"/>
      <c r="N137" s="106"/>
      <c r="O137" s="39"/>
      <c r="P137" s="38"/>
      <c r="Q137" s="38"/>
      <c r="R137" s="38"/>
      <c r="S137" s="38"/>
      <c r="T137" s="38"/>
      <c r="U137" s="38"/>
      <c r="V137" s="38"/>
      <c r="W137" s="38"/>
      <c r="X137" s="38"/>
      <c r="Y137" s="38"/>
      <c r="Z137" s="38"/>
    </row>
    <row r="138" spans="1:26" ht="22.5" customHeight="1" x14ac:dyDescent="0.3">
      <c r="A138" s="38"/>
      <c r="B138" s="38"/>
      <c r="C138" s="27"/>
      <c r="D138" s="27"/>
      <c r="E138" s="27"/>
      <c r="F138" s="27"/>
      <c r="G138" s="27"/>
      <c r="H138" s="27"/>
      <c r="I138" s="27"/>
      <c r="J138" s="27"/>
      <c r="K138" s="27"/>
      <c r="L138" s="106"/>
      <c r="M138" s="106"/>
      <c r="N138" s="106"/>
      <c r="O138" s="39"/>
      <c r="P138" s="38"/>
      <c r="Q138" s="38"/>
      <c r="R138" s="38"/>
      <c r="S138" s="38"/>
      <c r="T138" s="38"/>
      <c r="U138" s="38"/>
      <c r="V138" s="38"/>
      <c r="W138" s="38"/>
      <c r="X138" s="38"/>
      <c r="Y138" s="38"/>
      <c r="Z138" s="38"/>
    </row>
    <row r="139" spans="1:26" ht="22.5" customHeight="1" x14ac:dyDescent="0.3">
      <c r="A139" s="38"/>
      <c r="B139" s="38"/>
      <c r="C139" s="27"/>
      <c r="D139" s="27"/>
      <c r="E139" s="27"/>
      <c r="F139" s="27"/>
      <c r="G139" s="27"/>
      <c r="H139" s="27"/>
      <c r="I139" s="27"/>
      <c r="J139" s="27"/>
      <c r="K139" s="27"/>
      <c r="L139" s="106"/>
      <c r="M139" s="106"/>
      <c r="N139" s="106"/>
      <c r="O139" s="39"/>
      <c r="P139" s="38"/>
      <c r="Q139" s="38"/>
      <c r="R139" s="38"/>
      <c r="S139" s="38"/>
      <c r="T139" s="38"/>
      <c r="U139" s="38"/>
      <c r="V139" s="38"/>
      <c r="W139" s="38"/>
      <c r="X139" s="38"/>
      <c r="Y139" s="38"/>
      <c r="Z139" s="38"/>
    </row>
    <row r="140" spans="1:26" ht="22.5" customHeight="1" x14ac:dyDescent="0.3">
      <c r="A140" s="38"/>
      <c r="B140" s="38"/>
      <c r="C140" s="27"/>
      <c r="D140" s="27"/>
      <c r="E140" s="27"/>
      <c r="F140" s="27"/>
      <c r="G140" s="27"/>
      <c r="H140" s="27"/>
      <c r="I140" s="27"/>
      <c r="J140" s="27"/>
      <c r="K140" s="27"/>
      <c r="L140" s="106"/>
      <c r="M140" s="106"/>
      <c r="N140" s="106"/>
      <c r="O140" s="39"/>
      <c r="P140" s="38"/>
      <c r="Q140" s="38"/>
      <c r="R140" s="38"/>
      <c r="S140" s="38"/>
      <c r="T140" s="38"/>
      <c r="U140" s="38"/>
      <c r="V140" s="38"/>
      <c r="W140" s="38"/>
      <c r="X140" s="38"/>
      <c r="Y140" s="38"/>
      <c r="Z140" s="38"/>
    </row>
    <row r="141" spans="1:26" ht="22.5" customHeight="1" x14ac:dyDescent="0.3">
      <c r="A141" s="38"/>
      <c r="B141" s="38"/>
      <c r="C141" s="27"/>
      <c r="D141" s="27"/>
      <c r="E141" s="27"/>
      <c r="F141" s="27"/>
      <c r="G141" s="27"/>
      <c r="H141" s="27"/>
      <c r="I141" s="27"/>
      <c r="J141" s="27"/>
      <c r="K141" s="27"/>
      <c r="L141" s="106"/>
      <c r="M141" s="106"/>
      <c r="N141" s="106"/>
      <c r="O141" s="39"/>
      <c r="P141" s="38"/>
      <c r="Q141" s="38"/>
      <c r="R141" s="38"/>
      <c r="S141" s="38"/>
      <c r="T141" s="38"/>
      <c r="U141" s="38"/>
      <c r="V141" s="38"/>
      <c r="W141" s="38"/>
      <c r="X141" s="38"/>
      <c r="Y141" s="38"/>
      <c r="Z141" s="38"/>
    </row>
    <row r="142" spans="1:26" ht="22.5" customHeight="1" x14ac:dyDescent="0.3">
      <c r="A142" s="38"/>
      <c r="B142" s="38"/>
      <c r="C142" s="27"/>
      <c r="D142" s="27"/>
      <c r="E142" s="27"/>
      <c r="F142" s="27"/>
      <c r="G142" s="27"/>
      <c r="H142" s="27"/>
      <c r="I142" s="27"/>
      <c r="J142" s="27"/>
      <c r="K142" s="27"/>
      <c r="L142" s="106"/>
      <c r="M142" s="106"/>
      <c r="N142" s="106"/>
      <c r="O142" s="39"/>
      <c r="P142" s="38"/>
      <c r="Q142" s="38"/>
      <c r="R142" s="38"/>
      <c r="S142" s="38"/>
      <c r="T142" s="38"/>
      <c r="U142" s="38"/>
      <c r="V142" s="38"/>
      <c r="W142" s="38"/>
      <c r="X142" s="38"/>
      <c r="Y142" s="38"/>
      <c r="Z142" s="38"/>
    </row>
    <row r="143" spans="1:26" ht="22.5" customHeight="1" x14ac:dyDescent="0.3">
      <c r="A143" s="38"/>
      <c r="B143" s="38"/>
      <c r="C143" s="27"/>
      <c r="D143" s="27"/>
      <c r="E143" s="27"/>
      <c r="F143" s="27"/>
      <c r="G143" s="27"/>
      <c r="H143" s="27"/>
      <c r="I143" s="27"/>
      <c r="J143" s="27"/>
      <c r="K143" s="27"/>
      <c r="L143" s="106"/>
      <c r="M143" s="106"/>
      <c r="N143" s="106"/>
      <c r="O143" s="39"/>
      <c r="P143" s="38"/>
      <c r="Q143" s="38"/>
      <c r="R143" s="38"/>
      <c r="S143" s="38"/>
      <c r="T143" s="38"/>
      <c r="U143" s="38"/>
      <c r="V143" s="38"/>
      <c r="W143" s="38"/>
      <c r="X143" s="38"/>
      <c r="Y143" s="38"/>
      <c r="Z143" s="38"/>
    </row>
    <row r="144" spans="1:26" ht="22.5" customHeight="1" x14ac:dyDescent="0.3">
      <c r="A144" s="38"/>
      <c r="B144" s="38"/>
      <c r="C144" s="27"/>
      <c r="D144" s="27"/>
      <c r="E144" s="27"/>
      <c r="F144" s="27"/>
      <c r="G144" s="27"/>
      <c r="H144" s="27"/>
      <c r="I144" s="27"/>
      <c r="J144" s="27"/>
      <c r="K144" s="27"/>
      <c r="L144" s="106"/>
      <c r="M144" s="106"/>
      <c r="N144" s="106"/>
      <c r="O144" s="39"/>
      <c r="P144" s="38"/>
      <c r="Q144" s="38"/>
      <c r="R144" s="38"/>
      <c r="S144" s="38"/>
      <c r="T144" s="38"/>
      <c r="U144" s="38"/>
      <c r="V144" s="38"/>
      <c r="W144" s="38"/>
      <c r="X144" s="38"/>
      <c r="Y144" s="38"/>
      <c r="Z144" s="38"/>
    </row>
    <row r="145" spans="1:26" ht="22.5" customHeight="1" x14ac:dyDescent="0.3">
      <c r="A145" s="38"/>
      <c r="B145" s="38"/>
      <c r="C145" s="27"/>
      <c r="D145" s="27"/>
      <c r="E145" s="27"/>
      <c r="F145" s="27"/>
      <c r="G145" s="27"/>
      <c r="H145" s="27"/>
      <c r="I145" s="27"/>
      <c r="J145" s="27"/>
      <c r="K145" s="27"/>
      <c r="L145" s="106"/>
      <c r="M145" s="106"/>
      <c r="N145" s="106"/>
      <c r="O145" s="39"/>
      <c r="P145" s="38"/>
      <c r="Q145" s="38"/>
      <c r="R145" s="38"/>
      <c r="S145" s="38"/>
      <c r="T145" s="38"/>
      <c r="U145" s="38"/>
      <c r="V145" s="38"/>
      <c r="W145" s="38"/>
      <c r="X145" s="38"/>
      <c r="Y145" s="38"/>
      <c r="Z145" s="38"/>
    </row>
    <row r="146" spans="1:26" ht="22.5" customHeight="1" x14ac:dyDescent="0.3">
      <c r="A146" s="38"/>
      <c r="B146" s="38"/>
      <c r="C146" s="27"/>
      <c r="D146" s="27"/>
      <c r="E146" s="27"/>
      <c r="F146" s="27"/>
      <c r="G146" s="27"/>
      <c r="H146" s="27"/>
      <c r="I146" s="27"/>
      <c r="J146" s="27"/>
      <c r="K146" s="27"/>
      <c r="L146" s="106"/>
      <c r="M146" s="106"/>
      <c r="N146" s="106"/>
      <c r="O146" s="39"/>
      <c r="P146" s="38"/>
      <c r="Q146" s="38"/>
      <c r="R146" s="38"/>
      <c r="S146" s="38"/>
      <c r="T146" s="38"/>
      <c r="U146" s="38"/>
      <c r="V146" s="38"/>
      <c r="W146" s="38"/>
      <c r="X146" s="38"/>
      <c r="Y146" s="38"/>
      <c r="Z146" s="38"/>
    </row>
    <row r="147" spans="1:26" ht="22.5" customHeight="1" x14ac:dyDescent="0.3">
      <c r="A147" s="38"/>
      <c r="B147" s="38"/>
      <c r="C147" s="27"/>
      <c r="D147" s="27"/>
      <c r="E147" s="27"/>
      <c r="F147" s="27"/>
      <c r="G147" s="27"/>
      <c r="H147" s="27"/>
      <c r="I147" s="27"/>
      <c r="J147" s="27"/>
      <c r="K147" s="27"/>
      <c r="L147" s="106"/>
      <c r="M147" s="106"/>
      <c r="N147" s="106"/>
      <c r="O147" s="39"/>
      <c r="P147" s="38"/>
      <c r="Q147" s="38"/>
      <c r="R147" s="38"/>
      <c r="S147" s="38"/>
      <c r="T147" s="38"/>
      <c r="U147" s="38"/>
      <c r="V147" s="38"/>
      <c r="W147" s="38"/>
      <c r="X147" s="38"/>
      <c r="Y147" s="38"/>
      <c r="Z147" s="38"/>
    </row>
    <row r="148" spans="1:26" ht="22.5" customHeight="1" x14ac:dyDescent="0.3">
      <c r="A148" s="38"/>
      <c r="B148" s="38"/>
      <c r="C148" s="27"/>
      <c r="D148" s="27"/>
      <c r="E148" s="27"/>
      <c r="F148" s="27"/>
      <c r="G148" s="27"/>
      <c r="H148" s="27"/>
      <c r="I148" s="27"/>
      <c r="J148" s="27"/>
      <c r="K148" s="27"/>
      <c r="L148" s="106"/>
      <c r="M148" s="106"/>
      <c r="N148" s="106"/>
      <c r="O148" s="39"/>
      <c r="P148" s="38"/>
      <c r="Q148" s="38"/>
      <c r="R148" s="38"/>
      <c r="S148" s="38"/>
      <c r="T148" s="38"/>
      <c r="U148" s="38"/>
      <c r="V148" s="38"/>
      <c r="W148" s="38"/>
      <c r="X148" s="38"/>
      <c r="Y148" s="38"/>
      <c r="Z148" s="38"/>
    </row>
    <row r="149" spans="1:26" ht="22.5" customHeight="1" x14ac:dyDescent="0.3">
      <c r="A149" s="38"/>
      <c r="B149" s="38"/>
      <c r="C149" s="27"/>
      <c r="D149" s="27"/>
      <c r="E149" s="27"/>
      <c r="F149" s="27"/>
      <c r="G149" s="27"/>
      <c r="H149" s="27"/>
      <c r="I149" s="27"/>
      <c r="J149" s="27"/>
      <c r="K149" s="27"/>
      <c r="L149" s="106"/>
      <c r="M149" s="106"/>
      <c r="N149" s="106"/>
      <c r="O149" s="39"/>
      <c r="P149" s="38"/>
      <c r="Q149" s="38"/>
      <c r="R149" s="38"/>
      <c r="S149" s="38"/>
      <c r="T149" s="38"/>
      <c r="U149" s="38"/>
      <c r="V149" s="38"/>
      <c r="W149" s="38"/>
      <c r="X149" s="38"/>
      <c r="Y149" s="38"/>
      <c r="Z149" s="38"/>
    </row>
    <row r="150" spans="1:26" ht="22.5" customHeight="1" x14ac:dyDescent="0.3">
      <c r="A150" s="38"/>
      <c r="B150" s="38"/>
      <c r="C150" s="27"/>
      <c r="D150" s="27"/>
      <c r="E150" s="27"/>
      <c r="F150" s="27"/>
      <c r="G150" s="27"/>
      <c r="H150" s="27"/>
      <c r="I150" s="27"/>
      <c r="J150" s="27"/>
      <c r="K150" s="27"/>
      <c r="L150" s="106"/>
      <c r="M150" s="106"/>
      <c r="N150" s="106"/>
      <c r="O150" s="39"/>
      <c r="P150" s="38"/>
      <c r="Q150" s="38"/>
      <c r="R150" s="38"/>
      <c r="S150" s="38"/>
      <c r="T150" s="38"/>
      <c r="U150" s="38"/>
      <c r="V150" s="38"/>
      <c r="W150" s="38"/>
      <c r="X150" s="38"/>
      <c r="Y150" s="38"/>
      <c r="Z150" s="38"/>
    </row>
    <row r="151" spans="1:26" ht="22.5" customHeight="1" x14ac:dyDescent="0.3">
      <c r="A151" s="38"/>
      <c r="B151" s="38"/>
      <c r="C151" s="27"/>
      <c r="D151" s="27"/>
      <c r="E151" s="27"/>
      <c r="F151" s="27"/>
      <c r="G151" s="27"/>
      <c r="H151" s="27"/>
      <c r="I151" s="27"/>
      <c r="J151" s="27"/>
      <c r="K151" s="27"/>
      <c r="L151" s="106"/>
      <c r="M151" s="106"/>
      <c r="N151" s="106"/>
      <c r="O151" s="39"/>
      <c r="P151" s="38"/>
      <c r="Q151" s="38"/>
      <c r="R151" s="38"/>
      <c r="S151" s="38"/>
      <c r="T151" s="38"/>
      <c r="U151" s="38"/>
      <c r="V151" s="38"/>
      <c r="W151" s="38"/>
      <c r="X151" s="38"/>
      <c r="Y151" s="38"/>
      <c r="Z151" s="38"/>
    </row>
    <row r="152" spans="1:26" ht="22.5" customHeight="1" x14ac:dyDescent="0.3">
      <c r="A152" s="38"/>
      <c r="B152" s="38"/>
      <c r="C152" s="27"/>
      <c r="D152" s="27"/>
      <c r="E152" s="27"/>
      <c r="F152" s="27"/>
      <c r="G152" s="27"/>
      <c r="H152" s="27"/>
      <c r="I152" s="27"/>
      <c r="J152" s="27"/>
      <c r="K152" s="27"/>
      <c r="L152" s="106"/>
      <c r="M152" s="106"/>
      <c r="N152" s="106"/>
      <c r="O152" s="39"/>
      <c r="P152" s="38"/>
      <c r="Q152" s="38"/>
      <c r="R152" s="38"/>
      <c r="S152" s="38"/>
      <c r="T152" s="38"/>
      <c r="U152" s="38"/>
      <c r="V152" s="38"/>
      <c r="W152" s="38"/>
      <c r="X152" s="38"/>
      <c r="Y152" s="38"/>
      <c r="Z152" s="38"/>
    </row>
    <row r="153" spans="1:26" ht="22.5" customHeight="1" x14ac:dyDescent="0.3">
      <c r="A153" s="38"/>
      <c r="B153" s="38"/>
      <c r="C153" s="27"/>
      <c r="D153" s="27"/>
      <c r="E153" s="27"/>
      <c r="F153" s="27"/>
      <c r="G153" s="27"/>
      <c r="H153" s="27"/>
      <c r="I153" s="27"/>
      <c r="J153" s="27"/>
      <c r="K153" s="27"/>
      <c r="L153" s="106"/>
      <c r="M153" s="106"/>
      <c r="N153" s="106"/>
      <c r="O153" s="39"/>
      <c r="P153" s="38"/>
      <c r="Q153" s="38"/>
      <c r="R153" s="38"/>
      <c r="S153" s="38"/>
      <c r="T153" s="38"/>
      <c r="U153" s="38"/>
      <c r="V153" s="38"/>
      <c r="W153" s="38"/>
      <c r="X153" s="38"/>
      <c r="Y153" s="38"/>
      <c r="Z153" s="38"/>
    </row>
    <row r="154" spans="1:26" ht="22.5" customHeight="1" x14ac:dyDescent="0.3">
      <c r="A154" s="38"/>
      <c r="B154" s="38"/>
      <c r="C154" s="27"/>
      <c r="D154" s="27"/>
      <c r="E154" s="27"/>
      <c r="F154" s="27"/>
      <c r="G154" s="27"/>
      <c r="H154" s="27"/>
      <c r="I154" s="27"/>
      <c r="J154" s="27"/>
      <c r="K154" s="27"/>
      <c r="L154" s="106"/>
      <c r="M154" s="106"/>
      <c r="N154" s="106"/>
      <c r="O154" s="39"/>
      <c r="P154" s="38"/>
      <c r="Q154" s="38"/>
      <c r="R154" s="38"/>
      <c r="S154" s="38"/>
      <c r="T154" s="38"/>
      <c r="U154" s="38"/>
      <c r="V154" s="38"/>
      <c r="W154" s="38"/>
      <c r="X154" s="38"/>
      <c r="Y154" s="38"/>
      <c r="Z154" s="38"/>
    </row>
    <row r="155" spans="1:26" ht="22.5" customHeight="1" x14ac:dyDescent="0.3">
      <c r="A155" s="38"/>
      <c r="B155" s="38"/>
      <c r="C155" s="27"/>
      <c r="D155" s="27"/>
      <c r="E155" s="27"/>
      <c r="F155" s="27"/>
      <c r="G155" s="27"/>
      <c r="H155" s="27"/>
      <c r="I155" s="27"/>
      <c r="J155" s="27"/>
      <c r="K155" s="27"/>
      <c r="L155" s="106"/>
      <c r="M155" s="106"/>
      <c r="N155" s="106"/>
      <c r="O155" s="39"/>
      <c r="P155" s="38"/>
      <c r="Q155" s="38"/>
      <c r="R155" s="38"/>
      <c r="S155" s="38"/>
      <c r="T155" s="38"/>
      <c r="U155" s="38"/>
      <c r="V155" s="38"/>
      <c r="W155" s="38"/>
      <c r="X155" s="38"/>
      <c r="Y155" s="38"/>
      <c r="Z155" s="38"/>
    </row>
    <row r="156" spans="1:26" ht="22.5" customHeight="1" x14ac:dyDescent="0.3">
      <c r="A156" s="38"/>
      <c r="B156" s="38"/>
      <c r="C156" s="27"/>
      <c r="D156" s="27"/>
      <c r="E156" s="27"/>
      <c r="F156" s="27"/>
      <c r="G156" s="27"/>
      <c r="H156" s="27"/>
      <c r="I156" s="27"/>
      <c r="J156" s="27"/>
      <c r="K156" s="27"/>
      <c r="L156" s="106"/>
      <c r="M156" s="106"/>
      <c r="N156" s="106"/>
      <c r="O156" s="39"/>
      <c r="P156" s="38"/>
      <c r="Q156" s="38"/>
      <c r="R156" s="38"/>
      <c r="S156" s="38"/>
      <c r="T156" s="38"/>
      <c r="U156" s="38"/>
      <c r="V156" s="38"/>
      <c r="W156" s="38"/>
      <c r="X156" s="38"/>
      <c r="Y156" s="38"/>
      <c r="Z156" s="38"/>
    </row>
    <row r="157" spans="1:26" ht="22.5" customHeight="1" x14ac:dyDescent="0.3">
      <c r="A157" s="38"/>
      <c r="B157" s="38"/>
      <c r="C157" s="27"/>
      <c r="D157" s="27"/>
      <c r="E157" s="27"/>
      <c r="F157" s="27"/>
      <c r="G157" s="27"/>
      <c r="H157" s="27"/>
      <c r="I157" s="27"/>
      <c r="J157" s="27"/>
      <c r="K157" s="27"/>
      <c r="L157" s="106"/>
      <c r="M157" s="106"/>
      <c r="N157" s="106"/>
      <c r="O157" s="39"/>
      <c r="P157" s="38"/>
      <c r="Q157" s="38"/>
      <c r="R157" s="38"/>
      <c r="S157" s="38"/>
      <c r="T157" s="38"/>
      <c r="U157" s="38"/>
      <c r="V157" s="38"/>
      <c r="W157" s="38"/>
      <c r="X157" s="38"/>
      <c r="Y157" s="38"/>
      <c r="Z157" s="38"/>
    </row>
    <row r="158" spans="1:26" ht="22.5" customHeight="1" x14ac:dyDescent="0.3">
      <c r="A158" s="38"/>
      <c r="B158" s="38"/>
      <c r="C158" s="27"/>
      <c r="D158" s="27"/>
      <c r="E158" s="27"/>
      <c r="F158" s="27"/>
      <c r="G158" s="27"/>
      <c r="H158" s="27"/>
      <c r="I158" s="27"/>
      <c r="J158" s="27"/>
      <c r="K158" s="27"/>
      <c r="L158" s="106"/>
      <c r="M158" s="106"/>
      <c r="N158" s="106"/>
      <c r="O158" s="39"/>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106"/>
      <c r="M159" s="106"/>
      <c r="N159" s="106"/>
      <c r="O159" s="39"/>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106"/>
      <c r="M160" s="106"/>
      <c r="N160" s="106"/>
      <c r="O160" s="39"/>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106"/>
      <c r="M161" s="106"/>
      <c r="N161" s="106"/>
      <c r="O161" s="39"/>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106"/>
      <c r="M162" s="106"/>
      <c r="N162" s="106"/>
      <c r="O162" s="39"/>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106"/>
      <c r="M163" s="106"/>
      <c r="N163" s="106"/>
      <c r="O163" s="39"/>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106"/>
      <c r="M164" s="106"/>
      <c r="N164" s="106"/>
      <c r="O164" s="39"/>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106"/>
      <c r="M165" s="106"/>
      <c r="N165" s="106"/>
      <c r="O165" s="39"/>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106"/>
      <c r="M166" s="106"/>
      <c r="N166" s="106"/>
      <c r="O166" s="39"/>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106"/>
      <c r="M167" s="106"/>
      <c r="N167" s="106"/>
      <c r="O167" s="39"/>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106"/>
      <c r="M168" s="106"/>
      <c r="N168" s="106"/>
      <c r="O168" s="39"/>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106"/>
      <c r="M169" s="106"/>
      <c r="N169" s="106"/>
      <c r="O169" s="39"/>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106"/>
      <c r="M170" s="106"/>
      <c r="N170" s="106"/>
      <c r="O170" s="39"/>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106"/>
      <c r="M171" s="106"/>
      <c r="N171" s="106"/>
      <c r="O171" s="39"/>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106"/>
      <c r="M172" s="106"/>
      <c r="N172" s="106"/>
      <c r="O172" s="39"/>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106"/>
      <c r="M173" s="106"/>
      <c r="N173" s="106"/>
      <c r="O173" s="39"/>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106"/>
      <c r="M174" s="106"/>
      <c r="N174" s="106"/>
      <c r="O174" s="39"/>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106"/>
      <c r="M175" s="106"/>
      <c r="N175" s="106"/>
      <c r="O175" s="39"/>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106"/>
      <c r="M176" s="106"/>
      <c r="N176" s="106"/>
      <c r="O176" s="39"/>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106"/>
      <c r="M177" s="106"/>
      <c r="N177" s="106"/>
      <c r="O177" s="39"/>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106"/>
      <c r="M178" s="106"/>
      <c r="N178" s="106"/>
      <c r="O178" s="39"/>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106"/>
      <c r="M179" s="106"/>
      <c r="N179" s="106"/>
      <c r="O179" s="39"/>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106"/>
      <c r="M180" s="106"/>
      <c r="N180" s="106"/>
      <c r="O180" s="39"/>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106"/>
      <c r="M181" s="106"/>
      <c r="N181" s="106"/>
      <c r="O181" s="39"/>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106"/>
      <c r="M182" s="106"/>
      <c r="N182" s="106"/>
      <c r="O182" s="39"/>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106"/>
      <c r="M183" s="106"/>
      <c r="N183" s="106"/>
      <c r="O183" s="39"/>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106"/>
      <c r="M184" s="106"/>
      <c r="N184" s="106"/>
      <c r="O184" s="39"/>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106"/>
      <c r="M185" s="106"/>
      <c r="N185" s="106"/>
      <c r="O185" s="39"/>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106"/>
      <c r="M186" s="106"/>
      <c r="N186" s="106"/>
      <c r="O186" s="39"/>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106"/>
      <c r="M187" s="106"/>
      <c r="N187" s="106"/>
      <c r="O187" s="39"/>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106"/>
      <c r="M188" s="106"/>
      <c r="N188" s="106"/>
      <c r="O188" s="39"/>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106"/>
      <c r="M189" s="106"/>
      <c r="N189" s="106"/>
      <c r="O189" s="39"/>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106"/>
      <c r="M190" s="106"/>
      <c r="N190" s="106"/>
      <c r="O190" s="39"/>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106"/>
      <c r="M191" s="106"/>
      <c r="N191" s="106"/>
      <c r="O191" s="39"/>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106"/>
      <c r="M192" s="106"/>
      <c r="N192" s="106"/>
      <c r="O192" s="39"/>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106"/>
      <c r="M193" s="106"/>
      <c r="N193" s="106"/>
      <c r="O193" s="39"/>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106"/>
      <c r="M194" s="106"/>
      <c r="N194" s="106"/>
      <c r="O194" s="39"/>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106"/>
      <c r="M195" s="106"/>
      <c r="N195" s="106"/>
      <c r="O195" s="39"/>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106"/>
      <c r="M196" s="106"/>
      <c r="N196" s="106"/>
      <c r="O196" s="39"/>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106"/>
      <c r="M197" s="106"/>
      <c r="N197" s="106"/>
      <c r="O197" s="39"/>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106"/>
      <c r="M198" s="106"/>
      <c r="N198" s="106"/>
      <c r="O198" s="39"/>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106"/>
      <c r="M199" s="106"/>
      <c r="N199" s="106"/>
      <c r="O199" s="39"/>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106"/>
      <c r="M200" s="106"/>
      <c r="N200" s="106"/>
      <c r="O200" s="39"/>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106"/>
      <c r="M201" s="106"/>
      <c r="N201" s="106"/>
      <c r="O201" s="39"/>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106"/>
      <c r="M202" s="106"/>
      <c r="N202" s="106"/>
      <c r="O202" s="39"/>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106"/>
      <c r="M203" s="106"/>
      <c r="N203" s="106"/>
      <c r="O203" s="39"/>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106"/>
      <c r="M204" s="106"/>
      <c r="N204" s="106"/>
      <c r="O204" s="39"/>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106"/>
      <c r="M205" s="106"/>
      <c r="N205" s="106"/>
      <c r="O205" s="39"/>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106"/>
      <c r="M206" s="106"/>
      <c r="N206" s="106"/>
      <c r="O206" s="39"/>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106"/>
      <c r="M207" s="106"/>
      <c r="N207" s="106"/>
      <c r="O207" s="39"/>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106"/>
      <c r="M208" s="106"/>
      <c r="N208" s="106"/>
      <c r="O208" s="39"/>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106"/>
      <c r="M209" s="106"/>
      <c r="N209" s="106"/>
      <c r="O209" s="39"/>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106"/>
      <c r="M210" s="106"/>
      <c r="N210" s="106"/>
      <c r="O210" s="39"/>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106"/>
      <c r="M211" s="106"/>
      <c r="N211" s="106"/>
      <c r="O211" s="39"/>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106"/>
      <c r="M212" s="106"/>
      <c r="N212" s="106"/>
      <c r="O212" s="39"/>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106"/>
      <c r="M213" s="106"/>
      <c r="N213" s="106"/>
      <c r="O213" s="39"/>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106"/>
      <c r="M214" s="106"/>
      <c r="N214" s="106"/>
      <c r="O214" s="39"/>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106"/>
      <c r="M215" s="106"/>
      <c r="N215" s="106"/>
      <c r="O215" s="39"/>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106"/>
      <c r="M216" s="106"/>
      <c r="N216" s="106"/>
      <c r="O216" s="39"/>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106"/>
      <c r="M217" s="106"/>
      <c r="N217" s="106"/>
      <c r="O217" s="39"/>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106"/>
      <c r="M218" s="106"/>
      <c r="N218" s="106"/>
      <c r="O218" s="39"/>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106"/>
      <c r="M219" s="106"/>
      <c r="N219" s="106"/>
      <c r="O219" s="39"/>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106"/>
      <c r="M220" s="106"/>
      <c r="N220" s="106"/>
      <c r="O220" s="39"/>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106"/>
      <c r="M221" s="106"/>
      <c r="N221" s="106"/>
      <c r="O221" s="39"/>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106"/>
      <c r="M222" s="106"/>
      <c r="N222" s="106"/>
      <c r="O222" s="39"/>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106"/>
      <c r="M223" s="106"/>
      <c r="N223" s="106"/>
      <c r="O223" s="39"/>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106"/>
      <c r="M224" s="106"/>
      <c r="N224" s="106"/>
      <c r="O224" s="39"/>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106"/>
      <c r="M225" s="106"/>
      <c r="N225" s="106"/>
      <c r="O225" s="39"/>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106"/>
      <c r="M226" s="106"/>
      <c r="N226" s="106"/>
      <c r="O226" s="39"/>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106"/>
      <c r="M227" s="106"/>
      <c r="N227" s="106"/>
      <c r="O227" s="39"/>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106"/>
      <c r="M228" s="106"/>
      <c r="N228" s="106"/>
      <c r="O228" s="39"/>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106"/>
      <c r="M229" s="106"/>
      <c r="N229" s="106"/>
      <c r="O229" s="39"/>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106"/>
      <c r="M230" s="106"/>
      <c r="N230" s="106"/>
      <c r="O230" s="39"/>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106"/>
      <c r="M231" s="106"/>
      <c r="N231" s="106"/>
      <c r="O231" s="39"/>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106"/>
      <c r="M232" s="106"/>
      <c r="N232" s="106"/>
      <c r="O232" s="39"/>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106"/>
      <c r="M233" s="106"/>
      <c r="N233" s="106"/>
      <c r="O233" s="39"/>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106"/>
      <c r="M234" s="106"/>
      <c r="N234" s="106"/>
      <c r="O234" s="39"/>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106"/>
      <c r="M235" s="106"/>
      <c r="N235" s="106"/>
      <c r="O235" s="39"/>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106"/>
      <c r="M236" s="106"/>
      <c r="N236" s="106"/>
      <c r="O236" s="39"/>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106"/>
      <c r="M237" s="106"/>
      <c r="N237" s="106"/>
      <c r="O237" s="39"/>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106"/>
      <c r="M238" s="106"/>
      <c r="N238" s="106"/>
      <c r="O238" s="39"/>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106"/>
      <c r="M239" s="106"/>
      <c r="N239" s="106"/>
      <c r="O239" s="39"/>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106"/>
      <c r="M240" s="106"/>
      <c r="N240" s="106"/>
      <c r="O240" s="39"/>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106"/>
      <c r="M241" s="106"/>
      <c r="N241" s="106"/>
      <c r="O241" s="39"/>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106"/>
      <c r="M242" s="106"/>
      <c r="N242" s="106"/>
      <c r="O242" s="39"/>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106"/>
      <c r="M243" s="106"/>
      <c r="N243" s="106"/>
      <c r="O243" s="39"/>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106"/>
      <c r="M244" s="106"/>
      <c r="N244" s="106"/>
      <c r="O244" s="39"/>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106"/>
      <c r="M245" s="106"/>
      <c r="N245" s="106"/>
      <c r="O245" s="39"/>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106"/>
      <c r="M246" s="106"/>
      <c r="N246" s="106"/>
      <c r="O246" s="39"/>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106"/>
      <c r="M247" s="106"/>
      <c r="N247" s="106"/>
      <c r="O247" s="39"/>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106"/>
      <c r="M248" s="106"/>
      <c r="N248" s="106"/>
      <c r="O248" s="39"/>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106"/>
      <c r="M249" s="106"/>
      <c r="N249" s="106"/>
      <c r="O249" s="39"/>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106"/>
      <c r="M250" s="106"/>
      <c r="N250" s="106"/>
      <c r="O250" s="39"/>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106"/>
      <c r="M251" s="106"/>
      <c r="N251" s="106"/>
      <c r="O251" s="39"/>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106"/>
      <c r="M252" s="106"/>
      <c r="N252" s="106"/>
      <c r="O252" s="39"/>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106"/>
      <c r="M253" s="106"/>
      <c r="N253" s="106"/>
      <c r="O253" s="39"/>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106"/>
      <c r="M254" s="106"/>
      <c r="N254" s="106"/>
      <c r="O254" s="39"/>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106"/>
      <c r="M255" s="106"/>
      <c r="N255" s="106"/>
      <c r="O255" s="39"/>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106"/>
      <c r="M256" s="106"/>
      <c r="N256" s="106"/>
      <c r="O256" s="39"/>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106"/>
      <c r="M257" s="106"/>
      <c r="N257" s="106"/>
      <c r="O257" s="39"/>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106"/>
      <c r="M258" s="106"/>
      <c r="N258" s="106"/>
      <c r="O258" s="39"/>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106"/>
      <c r="M259" s="106"/>
      <c r="N259" s="106"/>
      <c r="O259" s="39"/>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106"/>
      <c r="M260" s="106"/>
      <c r="N260" s="106"/>
      <c r="O260" s="39"/>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106"/>
      <c r="M261" s="106"/>
      <c r="N261" s="106"/>
      <c r="O261" s="39"/>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106"/>
      <c r="M262" s="106"/>
      <c r="N262" s="106"/>
      <c r="O262" s="39"/>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106"/>
      <c r="M263" s="106"/>
      <c r="N263" s="106"/>
      <c r="O263" s="39"/>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106"/>
      <c r="M264" s="106"/>
      <c r="N264" s="106"/>
      <c r="O264" s="39"/>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106"/>
      <c r="M265" s="106"/>
      <c r="N265" s="106"/>
      <c r="O265" s="39"/>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106"/>
      <c r="M266" s="106"/>
      <c r="N266" s="106"/>
      <c r="O266" s="39"/>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106"/>
      <c r="M267" s="106"/>
      <c r="N267" s="106"/>
      <c r="O267" s="39"/>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106"/>
      <c r="M268" s="106"/>
      <c r="N268" s="106"/>
      <c r="O268" s="39"/>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106"/>
      <c r="M269" s="106"/>
      <c r="N269" s="106"/>
      <c r="O269" s="39"/>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106"/>
      <c r="M270" s="106"/>
      <c r="N270" s="106"/>
      <c r="O270" s="39"/>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106"/>
      <c r="M271" s="106"/>
      <c r="N271" s="106"/>
      <c r="O271" s="39"/>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106"/>
      <c r="M272" s="106"/>
      <c r="N272" s="106"/>
      <c r="O272" s="39"/>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106"/>
      <c r="M273" s="106"/>
      <c r="N273" s="106"/>
      <c r="O273" s="39"/>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106"/>
      <c r="M274" s="106"/>
      <c r="N274" s="106"/>
      <c r="O274" s="39"/>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106"/>
      <c r="M275" s="106"/>
      <c r="N275" s="106"/>
      <c r="O275" s="39"/>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106"/>
      <c r="M276" s="106"/>
      <c r="N276" s="106"/>
      <c r="O276" s="39"/>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106"/>
      <c r="M277" s="106"/>
      <c r="N277" s="106"/>
      <c r="O277" s="39"/>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106"/>
      <c r="M278" s="106"/>
      <c r="N278" s="106"/>
      <c r="O278" s="39"/>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106"/>
      <c r="M279" s="106"/>
      <c r="N279" s="106"/>
      <c r="O279" s="39"/>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106"/>
      <c r="M280" s="106"/>
      <c r="N280" s="106"/>
      <c r="O280" s="39"/>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106"/>
      <c r="M281" s="106"/>
      <c r="N281" s="106"/>
      <c r="O281" s="39"/>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106"/>
      <c r="M282" s="106"/>
      <c r="N282" s="106"/>
      <c r="O282" s="39"/>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106"/>
      <c r="M283" s="106"/>
      <c r="N283" s="106"/>
      <c r="O283" s="39"/>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106"/>
      <c r="M284" s="106"/>
      <c r="N284" s="106"/>
      <c r="O284" s="39"/>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106"/>
      <c r="M285" s="106"/>
      <c r="N285" s="106"/>
      <c r="O285" s="39"/>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106"/>
      <c r="M286" s="106"/>
      <c r="N286" s="106"/>
      <c r="O286" s="39"/>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106"/>
      <c r="M287" s="106"/>
      <c r="N287" s="106"/>
      <c r="O287" s="39"/>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106"/>
      <c r="M288" s="106"/>
      <c r="N288" s="106"/>
      <c r="O288" s="39"/>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106"/>
      <c r="M289" s="106"/>
      <c r="N289" s="106"/>
      <c r="O289" s="39"/>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106"/>
      <c r="M290" s="106"/>
      <c r="N290" s="106"/>
      <c r="O290" s="39"/>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106"/>
      <c r="M291" s="106"/>
      <c r="N291" s="106"/>
      <c r="O291" s="39"/>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106"/>
      <c r="M292" s="106"/>
      <c r="N292" s="106"/>
      <c r="O292" s="39"/>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106"/>
      <c r="M293" s="106"/>
      <c r="N293" s="106"/>
      <c r="O293" s="39"/>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106"/>
      <c r="M294" s="106"/>
      <c r="N294" s="106"/>
      <c r="O294" s="39"/>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106"/>
      <c r="M295" s="106"/>
      <c r="N295" s="106"/>
      <c r="O295" s="39"/>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106"/>
      <c r="M296" s="106"/>
      <c r="N296" s="106"/>
      <c r="O296" s="39"/>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106"/>
      <c r="M297" s="106"/>
      <c r="N297" s="106"/>
      <c r="O297" s="39"/>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106"/>
      <c r="M298" s="106"/>
      <c r="N298" s="106"/>
      <c r="O298" s="39"/>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106"/>
      <c r="M299" s="106"/>
      <c r="N299" s="106"/>
      <c r="O299" s="39"/>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106"/>
      <c r="M300" s="106"/>
      <c r="N300" s="106"/>
      <c r="O300" s="39"/>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106"/>
      <c r="M301" s="106"/>
      <c r="N301" s="106"/>
      <c r="O301" s="39"/>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106"/>
      <c r="M302" s="106"/>
      <c r="N302" s="106"/>
      <c r="O302" s="39"/>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106"/>
      <c r="M303" s="106"/>
      <c r="N303" s="106"/>
      <c r="O303" s="39"/>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106"/>
      <c r="M304" s="106"/>
      <c r="N304" s="106"/>
      <c r="O304" s="39"/>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106"/>
      <c r="M305" s="106"/>
      <c r="N305" s="106"/>
      <c r="O305" s="39"/>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106"/>
      <c r="M306" s="106"/>
      <c r="N306" s="106"/>
      <c r="O306" s="39"/>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106"/>
      <c r="M307" s="106"/>
      <c r="N307" s="106"/>
      <c r="O307" s="39"/>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106"/>
      <c r="M308" s="106"/>
      <c r="N308" s="106"/>
      <c r="O308" s="39"/>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106"/>
      <c r="M309" s="106"/>
      <c r="N309" s="106"/>
      <c r="O309" s="39"/>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106"/>
      <c r="M310" s="106"/>
      <c r="N310" s="106"/>
      <c r="O310" s="39"/>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106"/>
      <c r="M311" s="106"/>
      <c r="N311" s="106"/>
      <c r="O311" s="39"/>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106"/>
      <c r="M312" s="106"/>
      <c r="N312" s="106"/>
      <c r="O312" s="39"/>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106"/>
      <c r="M313" s="106"/>
      <c r="N313" s="106"/>
      <c r="O313" s="39"/>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106"/>
      <c r="M314" s="106"/>
      <c r="N314" s="106"/>
      <c r="O314" s="39"/>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106"/>
      <c r="M315" s="106"/>
      <c r="N315" s="106"/>
      <c r="O315" s="39"/>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106"/>
      <c r="M316" s="106"/>
      <c r="N316" s="106"/>
      <c r="O316" s="39"/>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106"/>
      <c r="M317" s="106"/>
      <c r="N317" s="106"/>
      <c r="O317" s="39"/>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106"/>
      <c r="M318" s="106"/>
      <c r="N318" s="106"/>
      <c r="O318" s="39"/>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106"/>
      <c r="M319" s="106"/>
      <c r="N319" s="106"/>
      <c r="O319" s="39"/>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106"/>
      <c r="M320" s="106"/>
      <c r="N320" s="106"/>
      <c r="O320" s="39"/>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106"/>
      <c r="M321" s="106"/>
      <c r="N321" s="106"/>
      <c r="O321" s="39"/>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106"/>
      <c r="M322" s="106"/>
      <c r="N322" s="106"/>
      <c r="O322" s="39"/>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106"/>
      <c r="M323" s="106"/>
      <c r="N323" s="106"/>
      <c r="O323" s="39"/>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106"/>
      <c r="M324" s="106"/>
      <c r="N324" s="106"/>
      <c r="O324" s="39"/>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106"/>
      <c r="M325" s="106"/>
      <c r="N325" s="106"/>
      <c r="O325" s="39"/>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106"/>
      <c r="M326" s="106"/>
      <c r="N326" s="106"/>
      <c r="O326" s="39"/>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106"/>
      <c r="M327" s="106"/>
      <c r="N327" s="106"/>
      <c r="O327" s="39"/>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106"/>
      <c r="M328" s="106"/>
      <c r="N328" s="106"/>
      <c r="O328" s="39"/>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106"/>
      <c r="M329" s="106"/>
      <c r="N329" s="106"/>
      <c r="O329" s="39"/>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106"/>
      <c r="M330" s="106"/>
      <c r="N330" s="106"/>
      <c r="O330" s="39"/>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106"/>
      <c r="M331" s="106"/>
      <c r="N331" s="106"/>
      <c r="O331" s="39"/>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106"/>
      <c r="M332" s="106"/>
      <c r="N332" s="106"/>
      <c r="O332" s="39"/>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106"/>
      <c r="M333" s="106"/>
      <c r="N333" s="106"/>
      <c r="O333" s="39"/>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106"/>
      <c r="M334" s="106"/>
      <c r="N334" s="106"/>
      <c r="O334" s="39"/>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106"/>
      <c r="M335" s="106"/>
      <c r="N335" s="106"/>
      <c r="O335" s="39"/>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106"/>
      <c r="M336" s="106"/>
      <c r="N336" s="106"/>
      <c r="O336" s="39"/>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106"/>
      <c r="M337" s="106"/>
      <c r="N337" s="106"/>
      <c r="O337" s="39"/>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106"/>
      <c r="M338" s="106"/>
      <c r="N338" s="106"/>
      <c r="O338" s="39"/>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106"/>
      <c r="M339" s="106"/>
      <c r="N339" s="106"/>
      <c r="O339" s="39"/>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106"/>
      <c r="M340" s="106"/>
      <c r="N340" s="106"/>
      <c r="O340" s="39"/>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106"/>
      <c r="M341" s="106"/>
      <c r="N341" s="106"/>
      <c r="O341" s="39"/>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106"/>
      <c r="M342" s="106"/>
      <c r="N342" s="106"/>
      <c r="O342" s="39"/>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106"/>
      <c r="M343" s="106"/>
      <c r="N343" s="106"/>
      <c r="O343" s="39"/>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106"/>
      <c r="M344" s="106"/>
      <c r="N344" s="106"/>
      <c r="O344" s="39"/>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106"/>
      <c r="M345" s="106"/>
      <c r="N345" s="106"/>
      <c r="O345" s="39"/>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106"/>
      <c r="M346" s="106"/>
      <c r="N346" s="106"/>
      <c r="O346" s="39"/>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106"/>
      <c r="M347" s="106"/>
      <c r="N347" s="106"/>
      <c r="O347" s="39"/>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106"/>
      <c r="M348" s="106"/>
      <c r="N348" s="106"/>
      <c r="O348" s="39"/>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106"/>
      <c r="M349" s="106"/>
      <c r="N349" s="106"/>
      <c r="O349" s="39"/>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106"/>
      <c r="M350" s="106"/>
      <c r="N350" s="106"/>
      <c r="O350" s="39"/>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106"/>
      <c r="M351" s="106"/>
      <c r="N351" s="106"/>
      <c r="O351" s="39"/>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106"/>
      <c r="M352" s="106"/>
      <c r="N352" s="106"/>
      <c r="O352" s="39"/>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106"/>
      <c r="M353" s="106"/>
      <c r="N353" s="106"/>
      <c r="O353" s="39"/>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106"/>
      <c r="M354" s="106"/>
      <c r="N354" s="106"/>
      <c r="O354" s="39"/>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106"/>
      <c r="M355" s="106"/>
      <c r="N355" s="106"/>
      <c r="O355" s="39"/>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106"/>
      <c r="M356" s="106"/>
      <c r="N356" s="106"/>
      <c r="O356" s="39"/>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106"/>
      <c r="M357" s="106"/>
      <c r="N357" s="106"/>
      <c r="O357" s="39"/>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106"/>
      <c r="M358" s="106"/>
      <c r="N358" s="106"/>
      <c r="O358" s="39"/>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106"/>
      <c r="M359" s="106"/>
      <c r="N359" s="106"/>
      <c r="O359" s="39"/>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106"/>
      <c r="M360" s="106"/>
      <c r="N360" s="106"/>
      <c r="O360" s="39"/>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106"/>
      <c r="M361" s="106"/>
      <c r="N361" s="106"/>
      <c r="O361" s="39"/>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106"/>
      <c r="M362" s="106"/>
      <c r="N362" s="106"/>
      <c r="O362" s="39"/>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106"/>
      <c r="M363" s="106"/>
      <c r="N363" s="106"/>
      <c r="O363" s="39"/>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106"/>
      <c r="M364" s="106"/>
      <c r="N364" s="106"/>
      <c r="O364" s="39"/>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106"/>
      <c r="M365" s="106"/>
      <c r="N365" s="106"/>
      <c r="O365" s="39"/>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106"/>
      <c r="M366" s="106"/>
      <c r="N366" s="106"/>
      <c r="O366" s="39"/>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106"/>
      <c r="M367" s="106"/>
      <c r="N367" s="106"/>
      <c r="O367" s="39"/>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106"/>
      <c r="M368" s="106"/>
      <c r="N368" s="106"/>
      <c r="O368" s="39"/>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106"/>
      <c r="M369" s="106"/>
      <c r="N369" s="106"/>
      <c r="O369" s="39"/>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106"/>
      <c r="M370" s="106"/>
      <c r="N370" s="106"/>
      <c r="O370" s="39"/>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106"/>
      <c r="M371" s="106"/>
      <c r="N371" s="106"/>
      <c r="O371" s="39"/>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106"/>
      <c r="M372" s="106"/>
      <c r="N372" s="106"/>
      <c r="O372" s="39"/>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106"/>
      <c r="M373" s="106"/>
      <c r="N373" s="106"/>
      <c r="O373" s="39"/>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106"/>
      <c r="M374" s="106"/>
      <c r="N374" s="106"/>
      <c r="O374" s="39"/>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106"/>
      <c r="M375" s="106"/>
      <c r="N375" s="106"/>
      <c r="O375" s="39"/>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106"/>
      <c r="M376" s="106"/>
      <c r="N376" s="106"/>
      <c r="O376" s="39"/>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106"/>
      <c r="M377" s="106"/>
      <c r="N377" s="106"/>
      <c r="O377" s="39"/>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106"/>
      <c r="M378" s="106"/>
      <c r="N378" s="106"/>
      <c r="O378" s="39"/>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106"/>
      <c r="M379" s="106"/>
      <c r="N379" s="106"/>
      <c r="O379" s="39"/>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106"/>
      <c r="M380" s="106"/>
      <c r="N380" s="106"/>
      <c r="O380" s="39"/>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106"/>
      <c r="M381" s="106"/>
      <c r="N381" s="106"/>
      <c r="O381" s="39"/>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106"/>
      <c r="M382" s="106"/>
      <c r="N382" s="106"/>
      <c r="O382" s="39"/>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106"/>
      <c r="M383" s="106"/>
      <c r="N383" s="106"/>
      <c r="O383" s="39"/>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106"/>
      <c r="M384" s="106"/>
      <c r="N384" s="106"/>
      <c r="O384" s="39"/>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106"/>
      <c r="M385" s="106"/>
      <c r="N385" s="106"/>
      <c r="O385" s="39"/>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106"/>
      <c r="M386" s="106"/>
      <c r="N386" s="106"/>
      <c r="O386" s="39"/>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106"/>
      <c r="M387" s="106"/>
      <c r="N387" s="106"/>
      <c r="O387" s="39"/>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106"/>
      <c r="M388" s="106"/>
      <c r="N388" s="106"/>
      <c r="O388" s="39"/>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106"/>
      <c r="M389" s="106"/>
      <c r="N389" s="106"/>
      <c r="O389" s="39"/>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106"/>
      <c r="M390" s="106"/>
      <c r="N390" s="106"/>
      <c r="O390" s="39"/>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106"/>
      <c r="M391" s="106"/>
      <c r="N391" s="106"/>
      <c r="O391" s="39"/>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106"/>
      <c r="M392" s="106"/>
      <c r="N392" s="106"/>
      <c r="O392" s="39"/>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106"/>
      <c r="M393" s="106"/>
      <c r="N393" s="106"/>
      <c r="O393" s="39"/>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106"/>
      <c r="M394" s="106"/>
      <c r="N394" s="106"/>
      <c r="O394" s="39"/>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106"/>
      <c r="M395" s="106"/>
      <c r="N395" s="106"/>
      <c r="O395" s="39"/>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106"/>
      <c r="M396" s="106"/>
      <c r="N396" s="106"/>
      <c r="O396" s="39"/>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106"/>
      <c r="M397" s="106"/>
      <c r="N397" s="106"/>
      <c r="O397" s="39"/>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106"/>
      <c r="M398" s="106"/>
      <c r="N398" s="106"/>
      <c r="O398" s="39"/>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106"/>
      <c r="M399" s="106"/>
      <c r="N399" s="106"/>
      <c r="O399" s="39"/>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106"/>
      <c r="M400" s="106"/>
      <c r="N400" s="106"/>
      <c r="O400" s="39"/>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106"/>
      <c r="M401" s="106"/>
      <c r="N401" s="106"/>
      <c r="O401" s="39"/>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106"/>
      <c r="M402" s="106"/>
      <c r="N402" s="106"/>
      <c r="O402" s="39"/>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106"/>
      <c r="M403" s="106"/>
      <c r="N403" s="106"/>
      <c r="O403" s="39"/>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106"/>
      <c r="M404" s="106"/>
      <c r="N404" s="106"/>
      <c r="O404" s="39"/>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106"/>
      <c r="M405" s="106"/>
      <c r="N405" s="106"/>
      <c r="O405" s="39"/>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106"/>
      <c r="M406" s="106"/>
      <c r="N406" s="106"/>
      <c r="O406" s="39"/>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106"/>
      <c r="M407" s="106"/>
      <c r="N407" s="106"/>
      <c r="O407" s="39"/>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106"/>
      <c r="M408" s="106"/>
      <c r="N408" s="106"/>
      <c r="O408" s="39"/>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106"/>
      <c r="M409" s="106"/>
      <c r="N409" s="106"/>
      <c r="O409" s="39"/>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106"/>
      <c r="M410" s="106"/>
      <c r="N410" s="106"/>
      <c r="O410" s="39"/>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106"/>
      <c r="M411" s="106"/>
      <c r="N411" s="106"/>
      <c r="O411" s="39"/>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106"/>
      <c r="M412" s="106"/>
      <c r="N412" s="106"/>
      <c r="O412" s="39"/>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106"/>
      <c r="M413" s="106"/>
      <c r="N413" s="106"/>
      <c r="O413" s="39"/>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106"/>
      <c r="M414" s="106"/>
      <c r="N414" s="106"/>
      <c r="O414" s="39"/>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106"/>
      <c r="M415" s="106"/>
      <c r="N415" s="106"/>
      <c r="O415" s="39"/>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106"/>
      <c r="M416" s="106"/>
      <c r="N416" s="106"/>
      <c r="O416" s="39"/>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106"/>
      <c r="M417" s="106"/>
      <c r="N417" s="106"/>
      <c r="O417" s="39"/>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106"/>
      <c r="M418" s="106"/>
      <c r="N418" s="106"/>
      <c r="O418" s="39"/>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106"/>
      <c r="M419" s="106"/>
      <c r="N419" s="106"/>
      <c r="O419" s="39"/>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106"/>
      <c r="M420" s="106"/>
      <c r="N420" s="106"/>
      <c r="O420" s="39"/>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106"/>
      <c r="M421" s="106"/>
      <c r="N421" s="106"/>
      <c r="O421" s="39"/>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106"/>
      <c r="M422" s="106"/>
      <c r="N422" s="106"/>
      <c r="O422" s="39"/>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106"/>
      <c r="M423" s="106"/>
      <c r="N423" s="106"/>
      <c r="O423" s="39"/>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106"/>
      <c r="M424" s="106"/>
      <c r="N424" s="106"/>
      <c r="O424" s="39"/>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106"/>
      <c r="M425" s="106"/>
      <c r="N425" s="106"/>
      <c r="O425" s="39"/>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106"/>
      <c r="M426" s="106"/>
      <c r="N426" s="106"/>
      <c r="O426" s="39"/>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106"/>
      <c r="M427" s="106"/>
      <c r="N427" s="106"/>
      <c r="O427" s="39"/>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106"/>
      <c r="M428" s="106"/>
      <c r="N428" s="106"/>
      <c r="O428" s="39"/>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106"/>
      <c r="M429" s="106"/>
      <c r="N429" s="106"/>
      <c r="O429" s="39"/>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106"/>
      <c r="M430" s="106"/>
      <c r="N430" s="106"/>
      <c r="O430" s="39"/>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106"/>
      <c r="M431" s="106"/>
      <c r="N431" s="106"/>
      <c r="O431" s="39"/>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106"/>
      <c r="M432" s="106"/>
      <c r="N432" s="106"/>
      <c r="O432" s="39"/>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106"/>
      <c r="M433" s="106"/>
      <c r="N433" s="106"/>
      <c r="O433" s="39"/>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106"/>
      <c r="M434" s="106"/>
      <c r="N434" s="106"/>
      <c r="O434" s="39"/>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106"/>
      <c r="M435" s="106"/>
      <c r="N435" s="106"/>
      <c r="O435" s="39"/>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106"/>
      <c r="M436" s="106"/>
      <c r="N436" s="106"/>
      <c r="O436" s="39"/>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106"/>
      <c r="M437" s="106"/>
      <c r="N437" s="106"/>
      <c r="O437" s="39"/>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106"/>
      <c r="M438" s="106"/>
      <c r="N438" s="106"/>
      <c r="O438" s="39"/>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106"/>
      <c r="M439" s="106"/>
      <c r="N439" s="106"/>
      <c r="O439" s="39"/>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106"/>
      <c r="M440" s="106"/>
      <c r="N440" s="106"/>
      <c r="O440" s="39"/>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106"/>
      <c r="M441" s="106"/>
      <c r="N441" s="106"/>
      <c r="O441" s="39"/>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106"/>
      <c r="M442" s="106"/>
      <c r="N442" s="106"/>
      <c r="O442" s="39"/>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106"/>
      <c r="M443" s="106"/>
      <c r="N443" s="106"/>
      <c r="O443" s="39"/>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106"/>
      <c r="M444" s="106"/>
      <c r="N444" s="106"/>
      <c r="O444" s="39"/>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106"/>
      <c r="M445" s="106"/>
      <c r="N445" s="106"/>
      <c r="O445" s="39"/>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106"/>
      <c r="M446" s="106"/>
      <c r="N446" s="106"/>
      <c r="O446" s="39"/>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106"/>
      <c r="M447" s="106"/>
      <c r="N447" s="106"/>
      <c r="O447" s="39"/>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106"/>
      <c r="M448" s="106"/>
      <c r="N448" s="106"/>
      <c r="O448" s="39"/>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106"/>
      <c r="M449" s="106"/>
      <c r="N449" s="106"/>
      <c r="O449" s="39"/>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106"/>
      <c r="M450" s="106"/>
      <c r="N450" s="106"/>
      <c r="O450" s="39"/>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106"/>
      <c r="M451" s="106"/>
      <c r="N451" s="106"/>
      <c r="O451" s="39"/>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106"/>
      <c r="M452" s="106"/>
      <c r="N452" s="106"/>
      <c r="O452" s="39"/>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106"/>
      <c r="M453" s="106"/>
      <c r="N453" s="106"/>
      <c r="O453" s="39"/>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106"/>
      <c r="M454" s="106"/>
      <c r="N454" s="106"/>
      <c r="O454" s="39"/>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106"/>
      <c r="M455" s="106"/>
      <c r="N455" s="106"/>
      <c r="O455" s="39"/>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106"/>
      <c r="M456" s="106"/>
      <c r="N456" s="106"/>
      <c r="O456" s="39"/>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106"/>
      <c r="M457" s="106"/>
      <c r="N457" s="106"/>
      <c r="O457" s="39"/>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106"/>
      <c r="M458" s="106"/>
      <c r="N458" s="106"/>
      <c r="O458" s="39"/>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106"/>
      <c r="M459" s="106"/>
      <c r="N459" s="106"/>
      <c r="O459" s="39"/>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106"/>
      <c r="M460" s="106"/>
      <c r="N460" s="106"/>
      <c r="O460" s="39"/>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106"/>
      <c r="M461" s="106"/>
      <c r="N461" s="106"/>
      <c r="O461" s="39"/>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106"/>
      <c r="M462" s="106"/>
      <c r="N462" s="106"/>
      <c r="O462" s="39"/>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106"/>
      <c r="M463" s="106"/>
      <c r="N463" s="106"/>
      <c r="O463" s="39"/>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106"/>
      <c r="M464" s="106"/>
      <c r="N464" s="106"/>
      <c r="O464" s="39"/>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106"/>
      <c r="M465" s="106"/>
      <c r="N465" s="106"/>
      <c r="O465" s="39"/>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106"/>
      <c r="M466" s="106"/>
      <c r="N466" s="106"/>
      <c r="O466" s="39"/>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106"/>
      <c r="M467" s="106"/>
      <c r="N467" s="106"/>
      <c r="O467" s="39"/>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106"/>
      <c r="M468" s="106"/>
      <c r="N468" s="106"/>
      <c r="O468" s="39"/>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106"/>
      <c r="M469" s="106"/>
      <c r="N469" s="106"/>
      <c r="O469" s="39"/>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106"/>
      <c r="M470" s="106"/>
      <c r="N470" s="106"/>
      <c r="O470" s="39"/>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106"/>
      <c r="M471" s="106"/>
      <c r="N471" s="106"/>
      <c r="O471" s="39"/>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106"/>
      <c r="M472" s="106"/>
      <c r="N472" s="106"/>
      <c r="O472" s="39"/>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106"/>
      <c r="M473" s="106"/>
      <c r="N473" s="106"/>
      <c r="O473" s="39"/>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106"/>
      <c r="M474" s="106"/>
      <c r="N474" s="106"/>
      <c r="O474" s="39"/>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106"/>
      <c r="M475" s="106"/>
      <c r="N475" s="106"/>
      <c r="O475" s="39"/>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106"/>
      <c r="M476" s="106"/>
      <c r="N476" s="106"/>
      <c r="O476" s="39"/>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106"/>
      <c r="M477" s="106"/>
      <c r="N477" s="106"/>
      <c r="O477" s="39"/>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106"/>
      <c r="M478" s="106"/>
      <c r="N478" s="106"/>
      <c r="O478" s="39"/>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106"/>
      <c r="M479" s="106"/>
      <c r="N479" s="106"/>
      <c r="O479" s="39"/>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106"/>
      <c r="M480" s="106"/>
      <c r="N480" s="106"/>
      <c r="O480" s="39"/>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106"/>
      <c r="M481" s="106"/>
      <c r="N481" s="106"/>
      <c r="O481" s="39"/>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106"/>
      <c r="M482" s="106"/>
      <c r="N482" s="106"/>
      <c r="O482" s="39"/>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106"/>
      <c r="M483" s="106"/>
      <c r="N483" s="106"/>
      <c r="O483" s="39"/>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106"/>
      <c r="M484" s="106"/>
      <c r="N484" s="106"/>
      <c r="O484" s="39"/>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106"/>
      <c r="M485" s="106"/>
      <c r="N485" s="106"/>
      <c r="O485" s="39"/>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106"/>
      <c r="M486" s="106"/>
      <c r="N486" s="106"/>
      <c r="O486" s="39"/>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106"/>
      <c r="M487" s="106"/>
      <c r="N487" s="106"/>
      <c r="O487" s="39"/>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106"/>
      <c r="M488" s="106"/>
      <c r="N488" s="106"/>
      <c r="O488" s="39"/>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106"/>
      <c r="M489" s="106"/>
      <c r="N489" s="106"/>
      <c r="O489" s="39"/>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106"/>
      <c r="M490" s="106"/>
      <c r="N490" s="106"/>
      <c r="O490" s="39"/>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106"/>
      <c r="M491" s="106"/>
      <c r="N491" s="106"/>
      <c r="O491" s="39"/>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106"/>
      <c r="M492" s="106"/>
      <c r="N492" s="106"/>
      <c r="O492" s="39"/>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106"/>
      <c r="M493" s="106"/>
      <c r="N493" s="106"/>
      <c r="O493" s="39"/>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106"/>
      <c r="M494" s="106"/>
      <c r="N494" s="106"/>
      <c r="O494" s="39"/>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106"/>
      <c r="M495" s="106"/>
      <c r="N495" s="106"/>
      <c r="O495" s="39"/>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106"/>
      <c r="M496" s="106"/>
      <c r="N496" s="106"/>
      <c r="O496" s="39"/>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106"/>
      <c r="M497" s="106"/>
      <c r="N497" s="106"/>
      <c r="O497" s="39"/>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106"/>
      <c r="M498" s="106"/>
      <c r="N498" s="106"/>
      <c r="O498" s="39"/>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106"/>
      <c r="M499" s="106"/>
      <c r="N499" s="106"/>
      <c r="O499" s="39"/>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106"/>
      <c r="M500" s="106"/>
      <c r="N500" s="106"/>
      <c r="O500" s="39"/>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106"/>
      <c r="M501" s="106"/>
      <c r="N501" s="106"/>
      <c r="O501" s="39"/>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106"/>
      <c r="M502" s="106"/>
      <c r="N502" s="106"/>
      <c r="O502" s="39"/>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106"/>
      <c r="M503" s="106"/>
      <c r="N503" s="106"/>
      <c r="O503" s="39"/>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106"/>
      <c r="M504" s="106"/>
      <c r="N504" s="106"/>
      <c r="O504" s="39"/>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106"/>
      <c r="M505" s="106"/>
      <c r="N505" s="106"/>
      <c r="O505" s="39"/>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106"/>
      <c r="M506" s="106"/>
      <c r="N506" s="106"/>
      <c r="O506" s="39"/>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106"/>
      <c r="M507" s="106"/>
      <c r="N507" s="106"/>
      <c r="O507" s="39"/>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106"/>
      <c r="M508" s="106"/>
      <c r="N508" s="106"/>
      <c r="O508" s="39"/>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106"/>
      <c r="M509" s="106"/>
      <c r="N509" s="106"/>
      <c r="O509" s="39"/>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106"/>
      <c r="M510" s="106"/>
      <c r="N510" s="106"/>
      <c r="O510" s="39"/>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106"/>
      <c r="M511" s="106"/>
      <c r="N511" s="106"/>
      <c r="O511" s="39"/>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106"/>
      <c r="M512" s="106"/>
      <c r="N512" s="106"/>
      <c r="O512" s="39"/>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106"/>
      <c r="M513" s="106"/>
      <c r="N513" s="106"/>
      <c r="O513" s="39"/>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106"/>
      <c r="M514" s="106"/>
      <c r="N514" s="106"/>
      <c r="O514" s="39"/>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106"/>
      <c r="M515" s="106"/>
      <c r="N515" s="106"/>
      <c r="O515" s="39"/>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106"/>
      <c r="M516" s="106"/>
      <c r="N516" s="106"/>
      <c r="O516" s="39"/>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106"/>
      <c r="M517" s="106"/>
      <c r="N517" s="106"/>
      <c r="O517" s="39"/>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106"/>
      <c r="M518" s="106"/>
      <c r="N518" s="106"/>
      <c r="O518" s="39"/>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106"/>
      <c r="M519" s="106"/>
      <c r="N519" s="106"/>
      <c r="O519" s="39"/>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106"/>
      <c r="M520" s="106"/>
      <c r="N520" s="106"/>
      <c r="O520" s="39"/>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106"/>
      <c r="M521" s="106"/>
      <c r="N521" s="106"/>
      <c r="O521" s="39"/>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106"/>
      <c r="M522" s="106"/>
      <c r="N522" s="106"/>
      <c r="O522" s="39"/>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106"/>
      <c r="M523" s="106"/>
      <c r="N523" s="106"/>
      <c r="O523" s="39"/>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106"/>
      <c r="M524" s="106"/>
      <c r="N524" s="106"/>
      <c r="O524" s="39"/>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106"/>
      <c r="M525" s="106"/>
      <c r="N525" s="106"/>
      <c r="O525" s="39"/>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106"/>
      <c r="M526" s="106"/>
      <c r="N526" s="106"/>
      <c r="O526" s="39"/>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106"/>
      <c r="M527" s="106"/>
      <c r="N527" s="106"/>
      <c r="O527" s="39"/>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106"/>
      <c r="M528" s="106"/>
      <c r="N528" s="106"/>
      <c r="O528" s="39"/>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106"/>
      <c r="M529" s="106"/>
      <c r="N529" s="106"/>
      <c r="O529" s="39"/>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106"/>
      <c r="M530" s="106"/>
      <c r="N530" s="106"/>
      <c r="O530" s="39"/>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106"/>
      <c r="M531" s="106"/>
      <c r="N531" s="106"/>
      <c r="O531" s="39"/>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106"/>
      <c r="M532" s="106"/>
      <c r="N532" s="106"/>
      <c r="O532" s="39"/>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106"/>
      <c r="M533" s="106"/>
      <c r="N533" s="106"/>
      <c r="O533" s="39"/>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106"/>
      <c r="M534" s="106"/>
      <c r="N534" s="106"/>
      <c r="O534" s="39"/>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106"/>
      <c r="M535" s="106"/>
      <c r="N535" s="106"/>
      <c r="O535" s="39"/>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106"/>
      <c r="M536" s="106"/>
      <c r="N536" s="106"/>
      <c r="O536" s="39"/>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106"/>
      <c r="M537" s="106"/>
      <c r="N537" s="106"/>
      <c r="O537" s="39"/>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106"/>
      <c r="M538" s="106"/>
      <c r="N538" s="106"/>
      <c r="O538" s="39"/>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106"/>
      <c r="M539" s="106"/>
      <c r="N539" s="106"/>
      <c r="O539" s="39"/>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106"/>
      <c r="M540" s="106"/>
      <c r="N540" s="106"/>
      <c r="O540" s="39"/>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106"/>
      <c r="M541" s="106"/>
      <c r="N541" s="106"/>
      <c r="O541" s="39"/>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106"/>
      <c r="M542" s="106"/>
      <c r="N542" s="106"/>
      <c r="O542" s="39"/>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106"/>
      <c r="M543" s="106"/>
      <c r="N543" s="106"/>
      <c r="O543" s="39"/>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106"/>
      <c r="M544" s="106"/>
      <c r="N544" s="106"/>
      <c r="O544" s="39"/>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106"/>
      <c r="M545" s="106"/>
      <c r="N545" s="106"/>
      <c r="O545" s="39"/>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106"/>
      <c r="M546" s="106"/>
      <c r="N546" s="106"/>
      <c r="O546" s="39"/>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106"/>
      <c r="M547" s="106"/>
      <c r="N547" s="106"/>
      <c r="O547" s="39"/>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106"/>
      <c r="M548" s="106"/>
      <c r="N548" s="106"/>
      <c r="O548" s="39"/>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106"/>
      <c r="M549" s="106"/>
      <c r="N549" s="106"/>
      <c r="O549" s="39"/>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106"/>
      <c r="M550" s="106"/>
      <c r="N550" s="106"/>
      <c r="O550" s="39"/>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106"/>
      <c r="M551" s="106"/>
      <c r="N551" s="106"/>
      <c r="O551" s="39"/>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106"/>
      <c r="M552" s="106"/>
      <c r="N552" s="106"/>
      <c r="O552" s="39"/>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106"/>
      <c r="M553" s="106"/>
      <c r="N553" s="106"/>
      <c r="O553" s="39"/>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106"/>
      <c r="M554" s="106"/>
      <c r="N554" s="106"/>
      <c r="O554" s="39"/>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106"/>
      <c r="M555" s="106"/>
      <c r="N555" s="106"/>
      <c r="O555" s="39"/>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106"/>
      <c r="M556" s="106"/>
      <c r="N556" s="106"/>
      <c r="O556" s="39"/>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106"/>
      <c r="M557" s="106"/>
      <c r="N557" s="106"/>
      <c r="O557" s="39"/>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106"/>
      <c r="M558" s="106"/>
      <c r="N558" s="106"/>
      <c r="O558" s="39"/>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106"/>
      <c r="M559" s="106"/>
      <c r="N559" s="106"/>
      <c r="O559" s="39"/>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106"/>
      <c r="M560" s="106"/>
      <c r="N560" s="106"/>
      <c r="O560" s="39"/>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106"/>
      <c r="M561" s="106"/>
      <c r="N561" s="106"/>
      <c r="O561" s="39"/>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106"/>
      <c r="M562" s="106"/>
      <c r="N562" s="106"/>
      <c r="O562" s="39"/>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106"/>
      <c r="M563" s="106"/>
      <c r="N563" s="106"/>
      <c r="O563" s="39"/>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106"/>
      <c r="M564" s="106"/>
      <c r="N564" s="106"/>
      <c r="O564" s="39"/>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106"/>
      <c r="M565" s="106"/>
      <c r="N565" s="106"/>
      <c r="O565" s="39"/>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106"/>
      <c r="M566" s="106"/>
      <c r="N566" s="106"/>
      <c r="O566" s="39"/>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106"/>
      <c r="M567" s="106"/>
      <c r="N567" s="106"/>
      <c r="O567" s="39"/>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106"/>
      <c r="M568" s="106"/>
      <c r="N568" s="106"/>
      <c r="O568" s="39"/>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106"/>
      <c r="M569" s="106"/>
      <c r="N569" s="106"/>
      <c r="O569" s="39"/>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106"/>
      <c r="M570" s="106"/>
      <c r="N570" s="106"/>
      <c r="O570" s="39"/>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106"/>
      <c r="M571" s="106"/>
      <c r="N571" s="106"/>
      <c r="O571" s="39"/>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106"/>
      <c r="M572" s="106"/>
      <c r="N572" s="106"/>
      <c r="O572" s="39"/>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106"/>
      <c r="M573" s="106"/>
      <c r="N573" s="106"/>
      <c r="O573" s="39"/>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106"/>
      <c r="M574" s="106"/>
      <c r="N574" s="106"/>
      <c r="O574" s="39"/>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106"/>
      <c r="M575" s="106"/>
      <c r="N575" s="106"/>
      <c r="O575" s="39"/>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106"/>
      <c r="M576" s="106"/>
      <c r="N576" s="106"/>
      <c r="O576" s="39"/>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106"/>
      <c r="M577" s="106"/>
      <c r="N577" s="106"/>
      <c r="O577" s="39"/>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106"/>
      <c r="M578" s="106"/>
      <c r="N578" s="106"/>
      <c r="O578" s="39"/>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106"/>
      <c r="M579" s="106"/>
      <c r="N579" s="106"/>
      <c r="O579" s="39"/>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106"/>
      <c r="M580" s="106"/>
      <c r="N580" s="106"/>
      <c r="O580" s="39"/>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106"/>
      <c r="M581" s="106"/>
      <c r="N581" s="106"/>
      <c r="O581" s="39"/>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106"/>
      <c r="M582" s="106"/>
      <c r="N582" s="106"/>
      <c r="O582" s="39"/>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106"/>
      <c r="M583" s="106"/>
      <c r="N583" s="106"/>
      <c r="O583" s="39"/>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106"/>
      <c r="M584" s="106"/>
      <c r="N584" s="106"/>
      <c r="O584" s="39"/>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106"/>
      <c r="M585" s="106"/>
      <c r="N585" s="106"/>
      <c r="O585" s="39"/>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106"/>
      <c r="M586" s="106"/>
      <c r="N586" s="106"/>
      <c r="O586" s="39"/>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106"/>
      <c r="M587" s="106"/>
      <c r="N587" s="106"/>
      <c r="O587" s="39"/>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106"/>
      <c r="M588" s="106"/>
      <c r="N588" s="106"/>
      <c r="O588" s="39"/>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106"/>
      <c r="M589" s="106"/>
      <c r="N589" s="106"/>
      <c r="O589" s="39"/>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106"/>
      <c r="M590" s="106"/>
      <c r="N590" s="106"/>
      <c r="O590" s="39"/>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106"/>
      <c r="M591" s="106"/>
      <c r="N591" s="106"/>
      <c r="O591" s="39"/>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106"/>
      <c r="M592" s="106"/>
      <c r="N592" s="106"/>
      <c r="O592" s="39"/>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106"/>
      <c r="M593" s="106"/>
      <c r="N593" s="106"/>
      <c r="O593" s="39"/>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106"/>
      <c r="M594" s="106"/>
      <c r="N594" s="106"/>
      <c r="O594" s="39"/>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106"/>
      <c r="M595" s="106"/>
      <c r="N595" s="106"/>
      <c r="O595" s="39"/>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106"/>
      <c r="M596" s="106"/>
      <c r="N596" s="106"/>
      <c r="O596" s="39"/>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106"/>
      <c r="M597" s="106"/>
      <c r="N597" s="106"/>
      <c r="O597" s="39"/>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106"/>
      <c r="M598" s="106"/>
      <c r="N598" s="106"/>
      <c r="O598" s="39"/>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106"/>
      <c r="M599" s="106"/>
      <c r="N599" s="106"/>
      <c r="O599" s="39"/>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106"/>
      <c r="M600" s="106"/>
      <c r="N600" s="106"/>
      <c r="O600" s="39"/>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106"/>
      <c r="M601" s="106"/>
      <c r="N601" s="106"/>
      <c r="O601" s="39"/>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106"/>
      <c r="M602" s="106"/>
      <c r="N602" s="106"/>
      <c r="O602" s="39"/>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106"/>
      <c r="M603" s="106"/>
      <c r="N603" s="106"/>
      <c r="O603" s="39"/>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106"/>
      <c r="M604" s="106"/>
      <c r="N604" s="106"/>
      <c r="O604" s="39"/>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106"/>
      <c r="M605" s="106"/>
      <c r="N605" s="106"/>
      <c r="O605" s="39"/>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106"/>
      <c r="M606" s="106"/>
      <c r="N606" s="106"/>
      <c r="O606" s="39"/>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106"/>
      <c r="M607" s="106"/>
      <c r="N607" s="106"/>
      <c r="O607" s="39"/>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106"/>
      <c r="M608" s="106"/>
      <c r="N608" s="106"/>
      <c r="O608" s="39"/>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106"/>
      <c r="M609" s="106"/>
      <c r="N609" s="106"/>
      <c r="O609" s="39"/>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106"/>
      <c r="M610" s="106"/>
      <c r="N610" s="106"/>
      <c r="O610" s="39"/>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106"/>
      <c r="M611" s="106"/>
      <c r="N611" s="106"/>
      <c r="O611" s="39"/>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106"/>
      <c r="M612" s="106"/>
      <c r="N612" s="106"/>
      <c r="O612" s="39"/>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106"/>
      <c r="M613" s="106"/>
      <c r="N613" s="106"/>
      <c r="O613" s="39"/>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106"/>
      <c r="M614" s="106"/>
      <c r="N614" s="106"/>
      <c r="O614" s="39"/>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106"/>
      <c r="M615" s="106"/>
      <c r="N615" s="106"/>
      <c r="O615" s="39"/>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106"/>
      <c r="M616" s="106"/>
      <c r="N616" s="106"/>
      <c r="O616" s="39"/>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106"/>
      <c r="M617" s="106"/>
      <c r="N617" s="106"/>
      <c r="O617" s="39"/>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106"/>
      <c r="M618" s="106"/>
      <c r="N618" s="106"/>
      <c r="O618" s="39"/>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106"/>
      <c r="M619" s="106"/>
      <c r="N619" s="106"/>
      <c r="O619" s="39"/>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106"/>
      <c r="M620" s="106"/>
      <c r="N620" s="106"/>
      <c r="O620" s="39"/>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106"/>
      <c r="M621" s="106"/>
      <c r="N621" s="106"/>
      <c r="O621" s="39"/>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106"/>
      <c r="M622" s="106"/>
      <c r="N622" s="106"/>
      <c r="O622" s="39"/>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106"/>
      <c r="M623" s="106"/>
      <c r="N623" s="106"/>
      <c r="O623" s="39"/>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106"/>
      <c r="M624" s="106"/>
      <c r="N624" s="106"/>
      <c r="O624" s="39"/>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106"/>
      <c r="M625" s="106"/>
      <c r="N625" s="106"/>
      <c r="O625" s="39"/>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106"/>
      <c r="M626" s="106"/>
      <c r="N626" s="106"/>
      <c r="O626" s="39"/>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106"/>
      <c r="M627" s="106"/>
      <c r="N627" s="106"/>
      <c r="O627" s="39"/>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106"/>
      <c r="M628" s="106"/>
      <c r="N628" s="106"/>
      <c r="O628" s="39"/>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106"/>
      <c r="M629" s="106"/>
      <c r="N629" s="106"/>
      <c r="O629" s="39"/>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106"/>
      <c r="M630" s="106"/>
      <c r="N630" s="106"/>
      <c r="O630" s="39"/>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106"/>
      <c r="M631" s="106"/>
      <c r="N631" s="106"/>
      <c r="O631" s="39"/>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106"/>
      <c r="M632" s="106"/>
      <c r="N632" s="106"/>
      <c r="O632" s="39"/>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106"/>
      <c r="M633" s="106"/>
      <c r="N633" s="106"/>
      <c r="O633" s="39"/>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106"/>
      <c r="M634" s="106"/>
      <c r="N634" s="106"/>
      <c r="O634" s="39"/>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106"/>
      <c r="M635" s="106"/>
      <c r="N635" s="106"/>
      <c r="O635" s="39"/>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106"/>
      <c r="M636" s="106"/>
      <c r="N636" s="106"/>
      <c r="O636" s="39"/>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106"/>
      <c r="M637" s="106"/>
      <c r="N637" s="106"/>
      <c r="O637" s="39"/>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106"/>
      <c r="M638" s="106"/>
      <c r="N638" s="106"/>
      <c r="O638" s="39"/>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106"/>
      <c r="M639" s="106"/>
      <c r="N639" s="106"/>
      <c r="O639" s="39"/>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106"/>
      <c r="M640" s="106"/>
      <c r="N640" s="106"/>
      <c r="O640" s="39"/>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106"/>
      <c r="M641" s="106"/>
      <c r="N641" s="106"/>
      <c r="O641" s="39"/>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106"/>
      <c r="M642" s="106"/>
      <c r="N642" s="106"/>
      <c r="O642" s="39"/>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106"/>
      <c r="M643" s="106"/>
      <c r="N643" s="106"/>
      <c r="O643" s="39"/>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106"/>
      <c r="M644" s="106"/>
      <c r="N644" s="106"/>
      <c r="O644" s="39"/>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106"/>
      <c r="M645" s="106"/>
      <c r="N645" s="106"/>
      <c r="O645" s="39"/>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106"/>
      <c r="M646" s="106"/>
      <c r="N646" s="106"/>
      <c r="O646" s="39"/>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106"/>
      <c r="M647" s="106"/>
      <c r="N647" s="106"/>
      <c r="O647" s="39"/>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106"/>
      <c r="M648" s="106"/>
      <c r="N648" s="106"/>
      <c r="O648" s="39"/>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106"/>
      <c r="M649" s="106"/>
      <c r="N649" s="106"/>
      <c r="O649" s="39"/>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106"/>
      <c r="M650" s="106"/>
      <c r="N650" s="106"/>
      <c r="O650" s="39"/>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106"/>
      <c r="M651" s="106"/>
      <c r="N651" s="106"/>
      <c r="O651" s="39"/>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106"/>
      <c r="M652" s="106"/>
      <c r="N652" s="106"/>
      <c r="O652" s="39"/>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106"/>
      <c r="M653" s="106"/>
      <c r="N653" s="106"/>
      <c r="O653" s="39"/>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106"/>
      <c r="M654" s="106"/>
      <c r="N654" s="106"/>
      <c r="O654" s="39"/>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106"/>
      <c r="M655" s="106"/>
      <c r="N655" s="106"/>
      <c r="O655" s="39"/>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106"/>
      <c r="M656" s="106"/>
      <c r="N656" s="106"/>
      <c r="O656" s="39"/>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106"/>
      <c r="M657" s="106"/>
      <c r="N657" s="106"/>
      <c r="O657" s="39"/>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106"/>
      <c r="M658" s="106"/>
      <c r="N658" s="106"/>
      <c r="O658" s="39"/>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106"/>
      <c r="M659" s="106"/>
      <c r="N659" s="106"/>
      <c r="O659" s="39"/>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106"/>
      <c r="M660" s="106"/>
      <c r="N660" s="106"/>
      <c r="O660" s="39"/>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106"/>
      <c r="M661" s="106"/>
      <c r="N661" s="106"/>
      <c r="O661" s="39"/>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106"/>
      <c r="M662" s="106"/>
      <c r="N662" s="106"/>
      <c r="O662" s="39"/>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106"/>
      <c r="M663" s="106"/>
      <c r="N663" s="106"/>
      <c r="O663" s="39"/>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106"/>
      <c r="M664" s="106"/>
      <c r="N664" s="106"/>
      <c r="O664" s="39"/>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106"/>
      <c r="M665" s="106"/>
      <c r="N665" s="106"/>
      <c r="O665" s="39"/>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106"/>
      <c r="M666" s="106"/>
      <c r="N666" s="106"/>
      <c r="O666" s="39"/>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106"/>
      <c r="M667" s="106"/>
      <c r="N667" s="106"/>
      <c r="O667" s="39"/>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106"/>
      <c r="M668" s="106"/>
      <c r="N668" s="106"/>
      <c r="O668" s="39"/>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106"/>
      <c r="M669" s="106"/>
      <c r="N669" s="106"/>
      <c r="O669" s="39"/>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106"/>
      <c r="M670" s="106"/>
      <c r="N670" s="106"/>
      <c r="O670" s="39"/>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106"/>
      <c r="M671" s="106"/>
      <c r="N671" s="106"/>
      <c r="O671" s="39"/>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106"/>
      <c r="M672" s="106"/>
      <c r="N672" s="106"/>
      <c r="O672" s="39"/>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106"/>
      <c r="M673" s="106"/>
      <c r="N673" s="106"/>
      <c r="O673" s="39"/>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106"/>
      <c r="M674" s="106"/>
      <c r="N674" s="106"/>
      <c r="O674" s="39"/>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106"/>
      <c r="M675" s="106"/>
      <c r="N675" s="106"/>
      <c r="O675" s="39"/>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106"/>
      <c r="M676" s="106"/>
      <c r="N676" s="106"/>
      <c r="O676" s="39"/>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106"/>
      <c r="M677" s="106"/>
      <c r="N677" s="106"/>
      <c r="O677" s="39"/>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106"/>
      <c r="M678" s="106"/>
      <c r="N678" s="106"/>
      <c r="O678" s="39"/>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106"/>
      <c r="M679" s="106"/>
      <c r="N679" s="106"/>
      <c r="O679" s="39"/>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106"/>
      <c r="M680" s="106"/>
      <c r="N680" s="106"/>
      <c r="O680" s="39"/>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106"/>
      <c r="M681" s="106"/>
      <c r="N681" s="106"/>
      <c r="O681" s="39"/>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106"/>
      <c r="M682" s="106"/>
      <c r="N682" s="106"/>
      <c r="O682" s="39"/>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106"/>
      <c r="M683" s="106"/>
      <c r="N683" s="106"/>
      <c r="O683" s="39"/>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106"/>
      <c r="M684" s="106"/>
      <c r="N684" s="106"/>
      <c r="O684" s="39"/>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106"/>
      <c r="M685" s="106"/>
      <c r="N685" s="106"/>
      <c r="O685" s="39"/>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106"/>
      <c r="M686" s="106"/>
      <c r="N686" s="106"/>
      <c r="O686" s="39"/>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106"/>
      <c r="M687" s="106"/>
      <c r="N687" s="106"/>
      <c r="O687" s="39"/>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106"/>
      <c r="M688" s="106"/>
      <c r="N688" s="106"/>
      <c r="O688" s="39"/>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106"/>
      <c r="M689" s="106"/>
      <c r="N689" s="106"/>
      <c r="O689" s="39"/>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106"/>
      <c r="M690" s="106"/>
      <c r="N690" s="106"/>
      <c r="O690" s="39"/>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106"/>
      <c r="M691" s="106"/>
      <c r="N691" s="106"/>
      <c r="O691" s="39"/>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106"/>
      <c r="M692" s="106"/>
      <c r="N692" s="106"/>
      <c r="O692" s="39"/>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106"/>
      <c r="M693" s="106"/>
      <c r="N693" s="106"/>
      <c r="O693" s="39"/>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106"/>
      <c r="M694" s="106"/>
      <c r="N694" s="106"/>
      <c r="O694" s="39"/>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106"/>
      <c r="M695" s="106"/>
      <c r="N695" s="106"/>
      <c r="O695" s="39"/>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106"/>
      <c r="M696" s="106"/>
      <c r="N696" s="106"/>
      <c r="O696" s="39"/>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106"/>
      <c r="M697" s="106"/>
      <c r="N697" s="106"/>
      <c r="O697" s="39"/>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106"/>
      <c r="M698" s="106"/>
      <c r="N698" s="106"/>
      <c r="O698" s="39"/>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106"/>
      <c r="M699" s="106"/>
      <c r="N699" s="106"/>
      <c r="O699" s="39"/>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106"/>
      <c r="M700" s="106"/>
      <c r="N700" s="106"/>
      <c r="O700" s="39"/>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106"/>
      <c r="M701" s="106"/>
      <c r="N701" s="106"/>
      <c r="O701" s="39"/>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106"/>
      <c r="M702" s="106"/>
      <c r="N702" s="106"/>
      <c r="O702" s="39"/>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106"/>
      <c r="M703" s="106"/>
      <c r="N703" s="106"/>
      <c r="O703" s="39"/>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106"/>
      <c r="M704" s="106"/>
      <c r="N704" s="106"/>
      <c r="O704" s="39"/>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106"/>
      <c r="M705" s="106"/>
      <c r="N705" s="106"/>
      <c r="O705" s="39"/>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106"/>
      <c r="M706" s="106"/>
      <c r="N706" s="106"/>
      <c r="O706" s="39"/>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106"/>
      <c r="M707" s="106"/>
      <c r="N707" s="106"/>
      <c r="O707" s="39"/>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106"/>
      <c r="M708" s="106"/>
      <c r="N708" s="106"/>
      <c r="O708" s="39"/>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106"/>
      <c r="M709" s="106"/>
      <c r="N709" s="106"/>
      <c r="O709" s="39"/>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106"/>
      <c r="M710" s="106"/>
      <c r="N710" s="106"/>
      <c r="O710" s="39"/>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106"/>
      <c r="M711" s="106"/>
      <c r="N711" s="106"/>
      <c r="O711" s="39"/>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106"/>
      <c r="M712" s="106"/>
      <c r="N712" s="106"/>
      <c r="O712" s="39"/>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106"/>
      <c r="M713" s="106"/>
      <c r="N713" s="106"/>
      <c r="O713" s="39"/>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106"/>
      <c r="M714" s="106"/>
      <c r="N714" s="106"/>
      <c r="O714" s="39"/>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106"/>
      <c r="M715" s="106"/>
      <c r="N715" s="106"/>
      <c r="O715" s="39"/>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106"/>
      <c r="M716" s="106"/>
      <c r="N716" s="106"/>
      <c r="O716" s="39"/>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106"/>
      <c r="M717" s="106"/>
      <c r="N717" s="106"/>
      <c r="O717" s="39"/>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106"/>
      <c r="M718" s="106"/>
      <c r="N718" s="106"/>
      <c r="O718" s="39"/>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106"/>
      <c r="M719" s="106"/>
      <c r="N719" s="106"/>
      <c r="O719" s="39"/>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106"/>
      <c r="M720" s="106"/>
      <c r="N720" s="106"/>
      <c r="O720" s="39"/>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106"/>
      <c r="M721" s="106"/>
      <c r="N721" s="106"/>
      <c r="O721" s="39"/>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106"/>
      <c r="M722" s="106"/>
      <c r="N722" s="106"/>
      <c r="O722" s="39"/>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106"/>
      <c r="M723" s="106"/>
      <c r="N723" s="106"/>
      <c r="O723" s="39"/>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106"/>
      <c r="M724" s="106"/>
      <c r="N724" s="106"/>
      <c r="O724" s="39"/>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106"/>
      <c r="M725" s="106"/>
      <c r="N725" s="106"/>
      <c r="O725" s="39"/>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106"/>
      <c r="M726" s="106"/>
      <c r="N726" s="106"/>
      <c r="O726" s="39"/>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106"/>
      <c r="M727" s="106"/>
      <c r="N727" s="106"/>
      <c r="O727" s="39"/>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106"/>
      <c r="M728" s="106"/>
      <c r="N728" s="106"/>
      <c r="O728" s="39"/>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106"/>
      <c r="M729" s="106"/>
      <c r="N729" s="106"/>
      <c r="O729" s="39"/>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106"/>
      <c r="M730" s="106"/>
      <c r="N730" s="106"/>
      <c r="O730" s="39"/>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106"/>
      <c r="M731" s="106"/>
      <c r="N731" s="106"/>
      <c r="O731" s="39"/>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106"/>
      <c r="M732" s="106"/>
      <c r="N732" s="106"/>
      <c r="O732" s="39"/>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106"/>
      <c r="M733" s="106"/>
      <c r="N733" s="106"/>
      <c r="O733" s="39"/>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106"/>
      <c r="M734" s="106"/>
      <c r="N734" s="106"/>
      <c r="O734" s="39"/>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106"/>
      <c r="M735" s="106"/>
      <c r="N735" s="106"/>
      <c r="O735" s="39"/>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106"/>
      <c r="M736" s="106"/>
      <c r="N736" s="106"/>
      <c r="O736" s="39"/>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106"/>
      <c r="M737" s="106"/>
      <c r="N737" s="106"/>
      <c r="O737" s="39"/>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106"/>
      <c r="M738" s="106"/>
      <c r="N738" s="106"/>
      <c r="O738" s="39"/>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106"/>
      <c r="M739" s="106"/>
      <c r="N739" s="106"/>
      <c r="O739" s="39"/>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106"/>
      <c r="M740" s="106"/>
      <c r="N740" s="106"/>
      <c r="O740" s="39"/>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106"/>
      <c r="M741" s="106"/>
      <c r="N741" s="106"/>
      <c r="O741" s="39"/>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106"/>
      <c r="M742" s="106"/>
      <c r="N742" s="106"/>
      <c r="O742" s="39"/>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106"/>
      <c r="M743" s="106"/>
      <c r="N743" s="106"/>
      <c r="O743" s="39"/>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106"/>
      <c r="M744" s="106"/>
      <c r="N744" s="106"/>
      <c r="O744" s="39"/>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106"/>
      <c r="M745" s="106"/>
      <c r="N745" s="106"/>
      <c r="O745" s="39"/>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106"/>
      <c r="M746" s="106"/>
      <c r="N746" s="106"/>
      <c r="O746" s="39"/>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106"/>
      <c r="M747" s="106"/>
      <c r="N747" s="106"/>
      <c r="O747" s="39"/>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106"/>
      <c r="M748" s="106"/>
      <c r="N748" s="106"/>
      <c r="O748" s="39"/>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106"/>
      <c r="M749" s="106"/>
      <c r="N749" s="106"/>
      <c r="O749" s="39"/>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106"/>
      <c r="M750" s="106"/>
      <c r="N750" s="106"/>
      <c r="O750" s="39"/>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106"/>
      <c r="M751" s="106"/>
      <c r="N751" s="106"/>
      <c r="O751" s="39"/>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106"/>
      <c r="M752" s="106"/>
      <c r="N752" s="106"/>
      <c r="O752" s="39"/>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106"/>
      <c r="M753" s="106"/>
      <c r="N753" s="106"/>
      <c r="O753" s="39"/>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106"/>
      <c r="M754" s="106"/>
      <c r="N754" s="106"/>
      <c r="O754" s="39"/>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106"/>
      <c r="M755" s="106"/>
      <c r="N755" s="106"/>
      <c r="O755" s="39"/>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106"/>
      <c r="M756" s="106"/>
      <c r="N756" s="106"/>
      <c r="O756" s="39"/>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106"/>
      <c r="M757" s="106"/>
      <c r="N757" s="106"/>
      <c r="O757" s="39"/>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106"/>
      <c r="M758" s="106"/>
      <c r="N758" s="106"/>
      <c r="O758" s="39"/>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106"/>
      <c r="M759" s="106"/>
      <c r="N759" s="106"/>
      <c r="O759" s="39"/>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106"/>
      <c r="M760" s="106"/>
      <c r="N760" s="106"/>
      <c r="O760" s="39"/>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106"/>
      <c r="M761" s="106"/>
      <c r="N761" s="106"/>
      <c r="O761" s="39"/>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106"/>
      <c r="M762" s="106"/>
      <c r="N762" s="106"/>
      <c r="O762" s="39"/>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106"/>
      <c r="M763" s="106"/>
      <c r="N763" s="106"/>
      <c r="O763" s="39"/>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106"/>
      <c r="M764" s="106"/>
      <c r="N764" s="106"/>
      <c r="O764" s="39"/>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106"/>
      <c r="M765" s="106"/>
      <c r="N765" s="106"/>
      <c r="O765" s="39"/>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106"/>
      <c r="M766" s="106"/>
      <c r="N766" s="106"/>
      <c r="O766" s="39"/>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106"/>
      <c r="M767" s="106"/>
      <c r="N767" s="106"/>
      <c r="O767" s="39"/>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106"/>
      <c r="M768" s="106"/>
      <c r="N768" s="106"/>
      <c r="O768" s="39"/>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106"/>
      <c r="M769" s="106"/>
      <c r="N769" s="106"/>
      <c r="O769" s="39"/>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106"/>
      <c r="M770" s="106"/>
      <c r="N770" s="106"/>
      <c r="O770" s="39"/>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106"/>
      <c r="M771" s="106"/>
      <c r="N771" s="106"/>
      <c r="O771" s="39"/>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106"/>
      <c r="M772" s="106"/>
      <c r="N772" s="106"/>
      <c r="O772" s="39"/>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106"/>
      <c r="M773" s="106"/>
      <c r="N773" s="106"/>
      <c r="O773" s="39"/>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106"/>
      <c r="M774" s="106"/>
      <c r="N774" s="106"/>
      <c r="O774" s="39"/>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106"/>
      <c r="M775" s="106"/>
      <c r="N775" s="106"/>
      <c r="O775" s="39"/>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106"/>
      <c r="M776" s="106"/>
      <c r="N776" s="106"/>
      <c r="O776" s="39"/>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106"/>
      <c r="M777" s="106"/>
      <c r="N777" s="106"/>
      <c r="O777" s="39"/>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106"/>
      <c r="M778" s="106"/>
      <c r="N778" s="106"/>
      <c r="O778" s="39"/>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106"/>
      <c r="M779" s="106"/>
      <c r="N779" s="106"/>
      <c r="O779" s="39"/>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106"/>
      <c r="M780" s="106"/>
      <c r="N780" s="106"/>
      <c r="O780" s="39"/>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106"/>
      <c r="M781" s="106"/>
      <c r="N781" s="106"/>
      <c r="O781" s="39"/>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106"/>
      <c r="M782" s="106"/>
      <c r="N782" s="106"/>
      <c r="O782" s="39"/>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106"/>
      <c r="M783" s="106"/>
      <c r="N783" s="106"/>
      <c r="O783" s="39"/>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106"/>
      <c r="M784" s="106"/>
      <c r="N784" s="106"/>
      <c r="O784" s="39"/>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106"/>
      <c r="M785" s="106"/>
      <c r="N785" s="106"/>
      <c r="O785" s="39"/>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106"/>
      <c r="M786" s="106"/>
      <c r="N786" s="106"/>
      <c r="O786" s="39"/>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106"/>
      <c r="M787" s="106"/>
      <c r="N787" s="106"/>
      <c r="O787" s="39"/>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106"/>
      <c r="M788" s="106"/>
      <c r="N788" s="106"/>
      <c r="O788" s="39"/>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106"/>
      <c r="M789" s="106"/>
      <c r="N789" s="106"/>
      <c r="O789" s="39"/>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106"/>
      <c r="M790" s="106"/>
      <c r="N790" s="106"/>
      <c r="O790" s="39"/>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106"/>
      <c r="M791" s="106"/>
      <c r="N791" s="106"/>
      <c r="O791" s="39"/>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106"/>
      <c r="M792" s="106"/>
      <c r="N792" s="106"/>
      <c r="O792" s="39"/>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106"/>
      <c r="M793" s="106"/>
      <c r="N793" s="106"/>
      <c r="O793" s="39"/>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106"/>
      <c r="M794" s="106"/>
      <c r="N794" s="106"/>
      <c r="O794" s="39"/>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106"/>
      <c r="M795" s="106"/>
      <c r="N795" s="106"/>
      <c r="O795" s="39"/>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106"/>
      <c r="M796" s="106"/>
      <c r="N796" s="106"/>
      <c r="O796" s="39"/>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106"/>
      <c r="M797" s="106"/>
      <c r="N797" s="106"/>
      <c r="O797" s="39"/>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106"/>
      <c r="M798" s="106"/>
      <c r="N798" s="106"/>
      <c r="O798" s="39"/>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106"/>
      <c r="M799" s="106"/>
      <c r="N799" s="106"/>
      <c r="O799" s="39"/>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106"/>
      <c r="M800" s="106"/>
      <c r="N800" s="106"/>
      <c r="O800" s="39"/>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106"/>
      <c r="M801" s="106"/>
      <c r="N801" s="106"/>
      <c r="O801" s="39"/>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106"/>
      <c r="M802" s="106"/>
      <c r="N802" s="106"/>
      <c r="O802" s="39"/>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106"/>
      <c r="M803" s="106"/>
      <c r="N803" s="106"/>
      <c r="O803" s="39"/>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106"/>
      <c r="M804" s="106"/>
      <c r="N804" s="106"/>
      <c r="O804" s="39"/>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106"/>
      <c r="M805" s="106"/>
      <c r="N805" s="106"/>
      <c r="O805" s="39"/>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106"/>
      <c r="M806" s="106"/>
      <c r="N806" s="106"/>
      <c r="O806" s="39"/>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106"/>
      <c r="M807" s="106"/>
      <c r="N807" s="106"/>
      <c r="O807" s="39"/>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106"/>
      <c r="M808" s="106"/>
      <c r="N808" s="106"/>
      <c r="O808" s="39"/>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106"/>
      <c r="M809" s="106"/>
      <c r="N809" s="106"/>
      <c r="O809" s="39"/>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106"/>
      <c r="M810" s="106"/>
      <c r="N810" s="106"/>
      <c r="O810" s="39"/>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106"/>
      <c r="M811" s="106"/>
      <c r="N811" s="106"/>
      <c r="O811" s="39"/>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106"/>
      <c r="M812" s="106"/>
      <c r="N812" s="106"/>
      <c r="O812" s="39"/>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106"/>
      <c r="M813" s="106"/>
      <c r="N813" s="106"/>
      <c r="O813" s="39"/>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106"/>
      <c r="M814" s="106"/>
      <c r="N814" s="106"/>
      <c r="O814" s="39"/>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106"/>
      <c r="M815" s="106"/>
      <c r="N815" s="106"/>
      <c r="O815" s="39"/>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106"/>
      <c r="M816" s="106"/>
      <c r="N816" s="106"/>
      <c r="O816" s="39"/>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106"/>
      <c r="M817" s="106"/>
      <c r="N817" s="106"/>
      <c r="O817" s="39"/>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106"/>
      <c r="M818" s="106"/>
      <c r="N818" s="106"/>
      <c r="O818" s="39"/>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106"/>
      <c r="M819" s="106"/>
      <c r="N819" s="106"/>
      <c r="O819" s="39"/>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106"/>
      <c r="M820" s="106"/>
      <c r="N820" s="106"/>
      <c r="O820" s="39"/>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106"/>
      <c r="M821" s="106"/>
      <c r="N821" s="106"/>
      <c r="O821" s="39"/>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106"/>
      <c r="M822" s="106"/>
      <c r="N822" s="106"/>
      <c r="O822" s="39"/>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106"/>
      <c r="M823" s="106"/>
      <c r="N823" s="106"/>
      <c r="O823" s="39"/>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106"/>
      <c r="M824" s="106"/>
      <c r="N824" s="106"/>
      <c r="O824" s="39"/>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106"/>
      <c r="M825" s="106"/>
      <c r="N825" s="106"/>
      <c r="O825" s="39"/>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106"/>
      <c r="M826" s="106"/>
      <c r="N826" s="106"/>
      <c r="O826" s="39"/>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106"/>
      <c r="M827" s="106"/>
      <c r="N827" s="106"/>
      <c r="O827" s="39"/>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106"/>
      <c r="M828" s="106"/>
      <c r="N828" s="106"/>
      <c r="O828" s="39"/>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106"/>
      <c r="M829" s="106"/>
      <c r="N829" s="106"/>
      <c r="O829" s="39"/>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106"/>
      <c r="M830" s="106"/>
      <c r="N830" s="106"/>
      <c r="O830" s="39"/>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106"/>
      <c r="M831" s="106"/>
      <c r="N831" s="106"/>
      <c r="O831" s="39"/>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106"/>
      <c r="M832" s="106"/>
      <c r="N832" s="106"/>
      <c r="O832" s="39"/>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106"/>
      <c r="M833" s="106"/>
      <c r="N833" s="106"/>
      <c r="O833" s="39"/>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106"/>
      <c r="M834" s="106"/>
      <c r="N834" s="106"/>
      <c r="O834" s="39"/>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106"/>
      <c r="M835" s="106"/>
      <c r="N835" s="106"/>
      <c r="O835" s="39"/>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106"/>
      <c r="M836" s="106"/>
      <c r="N836" s="106"/>
      <c r="O836" s="39"/>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106"/>
      <c r="M837" s="106"/>
      <c r="N837" s="106"/>
      <c r="O837" s="39"/>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106"/>
      <c r="M838" s="106"/>
      <c r="N838" s="106"/>
      <c r="O838" s="39"/>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106"/>
      <c r="M839" s="106"/>
      <c r="N839" s="106"/>
      <c r="O839" s="39"/>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106"/>
      <c r="M840" s="106"/>
      <c r="N840" s="106"/>
      <c r="O840" s="39"/>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106"/>
      <c r="M841" s="106"/>
      <c r="N841" s="106"/>
      <c r="O841" s="39"/>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106"/>
      <c r="M842" s="106"/>
      <c r="N842" s="106"/>
      <c r="O842" s="39"/>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106"/>
      <c r="M843" s="106"/>
      <c r="N843" s="106"/>
      <c r="O843" s="39"/>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106"/>
      <c r="M844" s="106"/>
      <c r="N844" s="106"/>
      <c r="O844" s="39"/>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106"/>
      <c r="M845" s="106"/>
      <c r="N845" s="106"/>
      <c r="O845" s="39"/>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106"/>
      <c r="M846" s="106"/>
      <c r="N846" s="106"/>
      <c r="O846" s="39"/>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106"/>
      <c r="M847" s="106"/>
      <c r="N847" s="106"/>
      <c r="O847" s="39"/>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106"/>
      <c r="M848" s="106"/>
      <c r="N848" s="106"/>
      <c r="O848" s="39"/>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106"/>
      <c r="M849" s="106"/>
      <c r="N849" s="106"/>
      <c r="O849" s="39"/>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106"/>
      <c r="M850" s="106"/>
      <c r="N850" s="106"/>
      <c r="O850" s="39"/>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106"/>
      <c r="M851" s="106"/>
      <c r="N851" s="106"/>
      <c r="O851" s="39"/>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106"/>
      <c r="M852" s="106"/>
      <c r="N852" s="106"/>
      <c r="O852" s="39"/>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106"/>
      <c r="M853" s="106"/>
      <c r="N853" s="106"/>
      <c r="O853" s="39"/>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106"/>
      <c r="M854" s="106"/>
      <c r="N854" s="106"/>
      <c r="O854" s="39"/>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106"/>
      <c r="M855" s="106"/>
      <c r="N855" s="106"/>
      <c r="O855" s="39"/>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106"/>
      <c r="M856" s="106"/>
      <c r="N856" s="106"/>
      <c r="O856" s="39"/>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106"/>
      <c r="M857" s="106"/>
      <c r="N857" s="106"/>
      <c r="O857" s="39"/>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106"/>
      <c r="M858" s="106"/>
      <c r="N858" s="106"/>
      <c r="O858" s="39"/>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106"/>
      <c r="M859" s="106"/>
      <c r="N859" s="106"/>
      <c r="O859" s="39"/>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106"/>
      <c r="M860" s="106"/>
      <c r="N860" s="106"/>
      <c r="O860" s="39"/>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106"/>
      <c r="M861" s="106"/>
      <c r="N861" s="106"/>
      <c r="O861" s="39"/>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106"/>
      <c r="M862" s="106"/>
      <c r="N862" s="106"/>
      <c r="O862" s="39"/>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106"/>
      <c r="M863" s="106"/>
      <c r="N863" s="106"/>
      <c r="O863" s="39"/>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106"/>
      <c r="M864" s="106"/>
      <c r="N864" s="106"/>
      <c r="O864" s="39"/>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106"/>
      <c r="M865" s="106"/>
      <c r="N865" s="106"/>
      <c r="O865" s="39"/>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106"/>
      <c r="M866" s="106"/>
      <c r="N866" s="106"/>
      <c r="O866" s="39"/>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106"/>
      <c r="M867" s="106"/>
      <c r="N867" s="106"/>
      <c r="O867" s="39"/>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106"/>
      <c r="M868" s="106"/>
      <c r="N868" s="106"/>
      <c r="O868" s="39"/>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106"/>
      <c r="M869" s="106"/>
      <c r="N869" s="106"/>
      <c r="O869" s="39"/>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106"/>
      <c r="M870" s="106"/>
      <c r="N870" s="106"/>
      <c r="O870" s="39"/>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106"/>
      <c r="M871" s="106"/>
      <c r="N871" s="106"/>
      <c r="O871" s="39"/>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106"/>
      <c r="M872" s="106"/>
      <c r="N872" s="106"/>
      <c r="O872" s="39"/>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106"/>
      <c r="M873" s="106"/>
      <c r="N873" s="106"/>
      <c r="O873" s="39"/>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106"/>
      <c r="M874" s="106"/>
      <c r="N874" s="106"/>
      <c r="O874" s="39"/>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106"/>
      <c r="M875" s="106"/>
      <c r="N875" s="106"/>
      <c r="O875" s="39"/>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106"/>
      <c r="M876" s="106"/>
      <c r="N876" s="106"/>
      <c r="O876" s="39"/>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106"/>
      <c r="M877" s="106"/>
      <c r="N877" s="106"/>
      <c r="O877" s="39"/>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106"/>
      <c r="M878" s="106"/>
      <c r="N878" s="106"/>
      <c r="O878" s="39"/>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106"/>
      <c r="M879" s="106"/>
      <c r="N879" s="106"/>
      <c r="O879" s="39"/>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106"/>
      <c r="M880" s="106"/>
      <c r="N880" s="106"/>
      <c r="O880" s="39"/>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106"/>
      <c r="M881" s="106"/>
      <c r="N881" s="106"/>
      <c r="O881" s="39"/>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106"/>
      <c r="M882" s="106"/>
      <c r="N882" s="106"/>
      <c r="O882" s="39"/>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106"/>
      <c r="M883" s="106"/>
      <c r="N883" s="106"/>
      <c r="O883" s="39"/>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106"/>
      <c r="M884" s="106"/>
      <c r="N884" s="106"/>
      <c r="O884" s="39"/>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106"/>
      <c r="M885" s="106"/>
      <c r="N885" s="106"/>
      <c r="O885" s="39"/>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106"/>
      <c r="M886" s="106"/>
      <c r="N886" s="106"/>
      <c r="O886" s="39"/>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106"/>
      <c r="M887" s="106"/>
      <c r="N887" s="106"/>
      <c r="O887" s="39"/>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106"/>
      <c r="M888" s="106"/>
      <c r="N888" s="106"/>
      <c r="O888" s="39"/>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106"/>
      <c r="M889" s="106"/>
      <c r="N889" s="106"/>
      <c r="O889" s="39"/>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106"/>
      <c r="M890" s="106"/>
      <c r="N890" s="106"/>
      <c r="O890" s="39"/>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106"/>
      <c r="M891" s="106"/>
      <c r="N891" s="106"/>
      <c r="O891" s="39"/>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106"/>
      <c r="M892" s="106"/>
      <c r="N892" s="106"/>
      <c r="O892" s="39"/>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106"/>
      <c r="M893" s="106"/>
      <c r="N893" s="106"/>
      <c r="O893" s="39"/>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106"/>
      <c r="M894" s="106"/>
      <c r="N894" s="106"/>
      <c r="O894" s="39"/>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106"/>
      <c r="M895" s="106"/>
      <c r="N895" s="106"/>
      <c r="O895" s="39"/>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106"/>
      <c r="M896" s="106"/>
      <c r="N896" s="106"/>
      <c r="O896" s="39"/>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106"/>
      <c r="M897" s="106"/>
      <c r="N897" s="106"/>
      <c r="O897" s="39"/>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106"/>
      <c r="M898" s="106"/>
      <c r="N898" s="106"/>
      <c r="O898" s="39"/>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106"/>
      <c r="M899" s="106"/>
      <c r="N899" s="106"/>
      <c r="O899" s="39"/>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106"/>
      <c r="M900" s="106"/>
      <c r="N900" s="106"/>
      <c r="O900" s="39"/>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106"/>
      <c r="M901" s="106"/>
      <c r="N901" s="106"/>
      <c r="O901" s="39"/>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106"/>
      <c r="M902" s="106"/>
      <c r="N902" s="106"/>
      <c r="O902" s="39"/>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106"/>
      <c r="M903" s="106"/>
      <c r="N903" s="106"/>
      <c r="O903" s="39"/>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106"/>
      <c r="M904" s="106"/>
      <c r="N904" s="106"/>
      <c r="O904" s="39"/>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106"/>
      <c r="M905" s="106"/>
      <c r="N905" s="106"/>
      <c r="O905" s="39"/>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106"/>
      <c r="M906" s="106"/>
      <c r="N906" s="106"/>
      <c r="O906" s="39"/>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106"/>
      <c r="M907" s="106"/>
      <c r="N907" s="106"/>
      <c r="O907" s="39"/>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106"/>
      <c r="M908" s="106"/>
      <c r="N908" s="106"/>
      <c r="O908" s="39"/>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106"/>
      <c r="M909" s="106"/>
      <c r="N909" s="106"/>
      <c r="O909" s="39"/>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106"/>
      <c r="M910" s="106"/>
      <c r="N910" s="106"/>
      <c r="O910" s="39"/>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106"/>
      <c r="M911" s="106"/>
      <c r="N911" s="106"/>
      <c r="O911" s="39"/>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106"/>
      <c r="M912" s="106"/>
      <c r="N912" s="106"/>
      <c r="O912" s="39"/>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106"/>
      <c r="M913" s="106"/>
      <c r="N913" s="106"/>
      <c r="O913" s="39"/>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106"/>
      <c r="M914" s="106"/>
      <c r="N914" s="106"/>
      <c r="O914" s="39"/>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106"/>
      <c r="M915" s="106"/>
      <c r="N915" s="106"/>
      <c r="O915" s="39"/>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106"/>
      <c r="M916" s="106"/>
      <c r="N916" s="106"/>
      <c r="O916" s="39"/>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106"/>
      <c r="M917" s="106"/>
      <c r="N917" s="106"/>
      <c r="O917" s="39"/>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106"/>
      <c r="M918" s="106"/>
      <c r="N918" s="106"/>
      <c r="O918" s="39"/>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106"/>
      <c r="M919" s="106"/>
      <c r="N919" s="106"/>
      <c r="O919" s="39"/>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106"/>
      <c r="M920" s="106"/>
      <c r="N920" s="106"/>
      <c r="O920" s="39"/>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106"/>
      <c r="M921" s="106"/>
      <c r="N921" s="106"/>
      <c r="O921" s="39"/>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106"/>
      <c r="M922" s="106"/>
      <c r="N922" s="106"/>
      <c r="O922" s="39"/>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106"/>
      <c r="M923" s="106"/>
      <c r="N923" s="106"/>
      <c r="O923" s="39"/>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106"/>
      <c r="M924" s="106"/>
      <c r="N924" s="106"/>
      <c r="O924" s="39"/>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106"/>
      <c r="M925" s="106"/>
      <c r="N925" s="106"/>
      <c r="O925" s="39"/>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106"/>
      <c r="M926" s="106"/>
      <c r="N926" s="106"/>
      <c r="O926" s="39"/>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106"/>
      <c r="M927" s="106"/>
      <c r="N927" s="106"/>
      <c r="O927" s="39"/>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106"/>
      <c r="M928" s="106"/>
      <c r="N928" s="106"/>
      <c r="O928" s="39"/>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106"/>
      <c r="M929" s="106"/>
      <c r="N929" s="106"/>
      <c r="O929" s="39"/>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106"/>
      <c r="M930" s="106"/>
      <c r="N930" s="106"/>
      <c r="O930" s="39"/>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106"/>
      <c r="M931" s="106"/>
      <c r="N931" s="106"/>
      <c r="O931" s="39"/>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106"/>
      <c r="M932" s="106"/>
      <c r="N932" s="106"/>
      <c r="O932" s="39"/>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106"/>
      <c r="M933" s="106"/>
      <c r="N933" s="106"/>
      <c r="O933" s="39"/>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106"/>
      <c r="M934" s="106"/>
      <c r="N934" s="106"/>
      <c r="O934" s="39"/>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106"/>
      <c r="M935" s="106"/>
      <c r="N935" s="106"/>
      <c r="O935" s="39"/>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106"/>
      <c r="M936" s="106"/>
      <c r="N936" s="106"/>
      <c r="O936" s="39"/>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106"/>
      <c r="M937" s="106"/>
      <c r="N937" s="106"/>
      <c r="O937" s="39"/>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106"/>
      <c r="M938" s="106"/>
      <c r="N938" s="106"/>
      <c r="O938" s="39"/>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106"/>
      <c r="M939" s="106"/>
      <c r="N939" s="106"/>
      <c r="O939" s="39"/>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106"/>
      <c r="M940" s="106"/>
      <c r="N940" s="106"/>
      <c r="O940" s="39"/>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106"/>
      <c r="M941" s="106"/>
      <c r="N941" s="106"/>
      <c r="O941" s="39"/>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106"/>
      <c r="M942" s="106"/>
      <c r="N942" s="106"/>
      <c r="O942" s="39"/>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106"/>
      <c r="M943" s="106"/>
      <c r="N943" s="106"/>
      <c r="O943" s="39"/>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106"/>
      <c r="M944" s="106"/>
      <c r="N944" s="106"/>
      <c r="O944" s="39"/>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106"/>
      <c r="M945" s="106"/>
      <c r="N945" s="106"/>
      <c r="O945" s="39"/>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106"/>
      <c r="M946" s="106"/>
      <c r="N946" s="106"/>
      <c r="O946" s="39"/>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106"/>
      <c r="M947" s="106"/>
      <c r="N947" s="106"/>
      <c r="O947" s="39"/>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106"/>
      <c r="M948" s="106"/>
      <c r="N948" s="106"/>
      <c r="O948" s="39"/>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106"/>
      <c r="M949" s="106"/>
      <c r="N949" s="106"/>
      <c r="O949" s="39"/>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106"/>
      <c r="M950" s="106"/>
      <c r="N950" s="106"/>
      <c r="O950" s="39"/>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106"/>
      <c r="M951" s="106"/>
      <c r="N951" s="106"/>
      <c r="O951" s="39"/>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106"/>
      <c r="M952" s="106"/>
      <c r="N952" s="106"/>
      <c r="O952" s="39"/>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106"/>
      <c r="M953" s="106"/>
      <c r="N953" s="106"/>
      <c r="O953" s="39"/>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106"/>
      <c r="M954" s="106"/>
      <c r="N954" s="106"/>
      <c r="O954" s="39"/>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106"/>
      <c r="M955" s="106"/>
      <c r="N955" s="106"/>
      <c r="O955" s="39"/>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106"/>
      <c r="M956" s="106"/>
      <c r="N956" s="106"/>
      <c r="O956" s="39"/>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106"/>
      <c r="M957" s="106"/>
      <c r="N957" s="106"/>
      <c r="O957" s="39"/>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106"/>
      <c r="M958" s="106"/>
      <c r="N958" s="106"/>
      <c r="O958" s="39"/>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106"/>
      <c r="M959" s="106"/>
      <c r="N959" s="106"/>
      <c r="O959" s="39"/>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106"/>
      <c r="M960" s="106"/>
      <c r="N960" s="106"/>
      <c r="O960" s="39"/>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106"/>
      <c r="M961" s="106"/>
      <c r="N961" s="106"/>
      <c r="O961" s="39"/>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106"/>
      <c r="M962" s="106"/>
      <c r="N962" s="106"/>
      <c r="O962" s="39"/>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106"/>
      <c r="M963" s="106"/>
      <c r="N963" s="106"/>
      <c r="O963" s="39"/>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106"/>
      <c r="M964" s="106"/>
      <c r="N964" s="106"/>
      <c r="O964" s="39"/>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106"/>
      <c r="M965" s="106"/>
      <c r="N965" s="106"/>
      <c r="O965" s="39"/>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106"/>
      <c r="M966" s="106"/>
      <c r="N966" s="106"/>
      <c r="O966" s="39"/>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106"/>
      <c r="M967" s="106"/>
      <c r="N967" s="106"/>
      <c r="O967" s="39"/>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106"/>
      <c r="M968" s="106"/>
      <c r="N968" s="106"/>
      <c r="O968" s="39"/>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106"/>
      <c r="M969" s="106"/>
      <c r="N969" s="106"/>
      <c r="O969" s="39"/>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106"/>
      <c r="M970" s="106"/>
      <c r="N970" s="106"/>
      <c r="O970" s="39"/>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106"/>
      <c r="M971" s="106"/>
      <c r="N971" s="106"/>
      <c r="O971" s="39"/>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106"/>
      <c r="M972" s="106"/>
      <c r="N972" s="106"/>
      <c r="O972" s="39"/>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106"/>
      <c r="M973" s="106"/>
      <c r="N973" s="106"/>
      <c r="O973" s="39"/>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106"/>
      <c r="M974" s="106"/>
      <c r="N974" s="106"/>
      <c r="O974" s="39"/>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106"/>
      <c r="M975" s="106"/>
      <c r="N975" s="106"/>
      <c r="O975" s="39"/>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106"/>
      <c r="M976" s="106"/>
      <c r="N976" s="106"/>
      <c r="O976" s="39"/>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106"/>
      <c r="M977" s="106"/>
      <c r="N977" s="106"/>
      <c r="O977" s="39"/>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106"/>
      <c r="M978" s="106"/>
      <c r="N978" s="106"/>
      <c r="O978" s="39"/>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106"/>
      <c r="M979" s="106"/>
      <c r="N979" s="106"/>
      <c r="O979" s="39"/>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106"/>
      <c r="M980" s="106"/>
      <c r="N980" s="106"/>
      <c r="O980" s="39"/>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106"/>
      <c r="M981" s="106"/>
      <c r="N981" s="106"/>
      <c r="O981" s="39"/>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106"/>
      <c r="M982" s="106"/>
      <c r="N982" s="106"/>
      <c r="O982" s="39"/>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106"/>
      <c r="M983" s="106"/>
      <c r="N983" s="106"/>
      <c r="O983" s="39"/>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106"/>
      <c r="M984" s="106"/>
      <c r="N984" s="106"/>
      <c r="O984" s="39"/>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106"/>
      <c r="M985" s="106"/>
      <c r="N985" s="106"/>
      <c r="O985" s="39"/>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106"/>
      <c r="M986" s="106"/>
      <c r="N986" s="106"/>
      <c r="O986" s="39"/>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106"/>
      <c r="M987" s="106"/>
      <c r="N987" s="106"/>
      <c r="O987" s="39"/>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106"/>
      <c r="M988" s="106"/>
      <c r="N988" s="106"/>
      <c r="O988" s="39"/>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106"/>
      <c r="M989" s="106"/>
      <c r="N989" s="106"/>
      <c r="O989" s="39"/>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106"/>
      <c r="M990" s="106"/>
      <c r="N990" s="106"/>
      <c r="O990" s="39"/>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106"/>
      <c r="M991" s="106"/>
      <c r="N991" s="106"/>
      <c r="O991" s="39"/>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106"/>
      <c r="M992" s="106"/>
      <c r="N992" s="106"/>
      <c r="O992" s="39"/>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106"/>
      <c r="M993" s="106"/>
      <c r="N993" s="106"/>
      <c r="O993" s="39"/>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106"/>
      <c r="M994" s="106"/>
      <c r="N994" s="106"/>
      <c r="O994" s="39"/>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106"/>
      <c r="M995" s="106"/>
      <c r="N995" s="106"/>
      <c r="O995" s="39"/>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106"/>
      <c r="M996" s="106"/>
      <c r="N996" s="106"/>
      <c r="O996" s="39"/>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106"/>
      <c r="M997" s="106"/>
      <c r="N997" s="106"/>
      <c r="O997" s="39"/>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106"/>
      <c r="M998" s="106"/>
      <c r="N998" s="106"/>
      <c r="O998" s="39"/>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106"/>
      <c r="M999" s="106"/>
      <c r="N999" s="106"/>
      <c r="O999" s="39"/>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106"/>
      <c r="M1000" s="106"/>
      <c r="N1000" s="106"/>
      <c r="O1000" s="39"/>
      <c r="P1000" s="38"/>
      <c r="Q1000" s="38"/>
      <c r="R1000" s="38"/>
      <c r="S1000" s="38"/>
      <c r="T1000" s="38"/>
      <c r="U1000" s="38"/>
      <c r="V1000" s="38"/>
      <c r="W1000" s="38"/>
      <c r="X1000" s="38"/>
      <c r="Y1000" s="38"/>
      <c r="Z1000" s="38"/>
    </row>
  </sheetData>
  <autoFilter ref="C1:C122" xr:uid="{00000000-0009-0000-0000-000004000000}"/>
  <mergeCells count="159">
    <mergeCell ref="N45:N47"/>
    <mergeCell ref="N48:N55"/>
    <mergeCell ref="I81:I82"/>
    <mergeCell ref="I83:I90"/>
    <mergeCell ref="J83:J90"/>
    <mergeCell ref="K83:K90"/>
    <mergeCell ref="L83:L90"/>
    <mergeCell ref="M83:M90"/>
    <mergeCell ref="N83:N90"/>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D21:D28"/>
    <mergeCell ref="D29:D36"/>
    <mergeCell ref="B37:B44"/>
    <mergeCell ref="D37:D44"/>
    <mergeCell ref="B45:B47"/>
    <mergeCell ref="D45:D47"/>
    <mergeCell ref="D48:D55"/>
    <mergeCell ref="D80:D82"/>
    <mergeCell ref="D83:D90"/>
    <mergeCell ref="B29:B36"/>
    <mergeCell ref="F56:F63"/>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F29 J29 F37 J37 F48 J48 F56 J56 F64 J64 F72 J72 F83 J83 F91 J91 F99 J99 F107 J107 F115 J115" xr:uid="{00000000-0002-0000-0400-000000000000}">
      <formula1>"1.0,2.0,3.0"</formula1>
    </dataValidation>
  </dataValidations>
  <hyperlinks>
    <hyperlink ref="I48" r:id="rId1" xr:uid="{00000000-0004-0000-0400-000000000000}"/>
    <hyperlink ref="I83" r:id="rId2" location="overlay-context=" xr:uid="{00000000-0004-0000-0400-000001000000}"/>
  </hyperlinks>
  <pageMargins left="0.7" right="0.7" top="0.75" bottom="0.75" header="0" footer="0"/>
  <pageSetup orientation="portrait"/>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F3151"/>
  </sheetPr>
  <dimension ref="A1:Z1000"/>
  <sheetViews>
    <sheetView showGridLines="0" workbookViewId="0"/>
  </sheetViews>
  <sheetFormatPr baseColWidth="10" defaultColWidth="14.42578125" defaultRowHeight="15" customHeight="1" x14ac:dyDescent="0.2"/>
  <cols>
    <col min="1" max="1" width="2.5703125" customWidth="1"/>
    <col min="2" max="2" width="4.42578125" hidden="1" customWidth="1"/>
    <col min="3" max="3" width="37.85546875" customWidth="1"/>
    <col min="4" max="4" width="34.5703125" customWidth="1"/>
    <col min="5" max="5" width="33.42578125" customWidth="1"/>
    <col min="6" max="6" width="7.42578125" customWidth="1"/>
    <col min="7" max="7" width="3.5703125" customWidth="1"/>
    <col min="8" max="8" width="56.5703125" customWidth="1"/>
    <col min="9" max="9" width="58.5703125" customWidth="1"/>
    <col min="10" max="10" width="7.42578125" customWidth="1"/>
    <col min="11" max="11" width="10.28515625" customWidth="1"/>
    <col min="12" max="26" width="9.140625" customWidth="1"/>
  </cols>
  <sheetData>
    <row r="1" spans="1:26" ht="32.25" customHeight="1" x14ac:dyDescent="0.3">
      <c r="A1" s="38"/>
      <c r="B1" s="38"/>
      <c r="C1" s="38"/>
      <c r="D1" s="38"/>
      <c r="E1" s="38"/>
      <c r="F1" s="38"/>
      <c r="G1" s="38"/>
      <c r="H1" s="38"/>
      <c r="I1" s="38"/>
      <c r="J1" s="38"/>
      <c r="K1" s="38"/>
      <c r="L1" s="106"/>
      <c r="M1" s="106"/>
      <c r="N1" s="106"/>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106"/>
      <c r="M2" s="106"/>
      <c r="N2" s="106"/>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106"/>
      <c r="M3" s="106"/>
      <c r="N3" s="106"/>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106"/>
      <c r="M4" s="106"/>
      <c r="N4" s="106"/>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106"/>
      <c r="M5" s="106"/>
      <c r="N5" s="106"/>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106"/>
      <c r="M6" s="106"/>
      <c r="N6" s="106"/>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106"/>
      <c r="M7" s="106"/>
      <c r="N7" s="106"/>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106"/>
      <c r="M8" s="106"/>
      <c r="N8" s="106"/>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106"/>
      <c r="M9" s="106"/>
      <c r="N9" s="106"/>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106"/>
      <c r="M10" s="106"/>
      <c r="N10" s="106"/>
      <c r="O10" s="38"/>
      <c r="P10" s="38"/>
      <c r="Q10" s="38"/>
      <c r="R10" s="38"/>
      <c r="S10" s="38"/>
      <c r="T10" s="38"/>
      <c r="U10" s="38"/>
      <c r="V10" s="38"/>
      <c r="W10" s="38"/>
      <c r="X10" s="38"/>
      <c r="Y10" s="38"/>
      <c r="Z10" s="38"/>
    </row>
    <row r="11" spans="1:26" ht="32.25" customHeight="1" x14ac:dyDescent="0.3">
      <c r="A11" s="38"/>
      <c r="B11" s="38"/>
      <c r="C11" s="152"/>
      <c r="D11" s="152"/>
      <c r="E11" s="152"/>
      <c r="F11" s="152"/>
      <c r="G11" s="152"/>
      <c r="H11" s="152"/>
      <c r="I11" s="152"/>
      <c r="J11" s="38"/>
      <c r="K11" s="38"/>
      <c r="L11" s="106"/>
      <c r="M11" s="106"/>
      <c r="N11" s="106"/>
      <c r="O11" s="38"/>
      <c r="P11" s="38"/>
      <c r="Q11" s="38"/>
      <c r="R11" s="38"/>
      <c r="S11" s="38"/>
      <c r="T11" s="38"/>
      <c r="U11" s="38"/>
      <c r="V11" s="38"/>
      <c r="W11" s="38"/>
      <c r="X11" s="38"/>
      <c r="Y11" s="38"/>
      <c r="Z11" s="38"/>
    </row>
    <row r="12" spans="1:26" ht="26.25" customHeight="1" x14ac:dyDescent="0.3">
      <c r="A12" s="38"/>
      <c r="B12" s="38"/>
      <c r="C12" s="153" t="s">
        <v>399</v>
      </c>
      <c r="D12" s="153"/>
      <c r="E12" s="153"/>
      <c r="F12" s="153"/>
      <c r="G12" s="153"/>
      <c r="H12" s="153"/>
      <c r="I12" s="153"/>
      <c r="J12" s="153"/>
      <c r="K12" s="153"/>
      <c r="L12" s="106"/>
      <c r="M12" s="106"/>
      <c r="N12" s="106"/>
      <c r="O12" s="38"/>
      <c r="P12" s="38"/>
      <c r="Q12" s="38"/>
      <c r="R12" s="38"/>
      <c r="S12" s="38"/>
      <c r="T12" s="38"/>
      <c r="U12" s="38"/>
      <c r="V12" s="38"/>
      <c r="W12" s="38"/>
      <c r="X12" s="38"/>
      <c r="Y12" s="38"/>
      <c r="Z12" s="38"/>
    </row>
    <row r="13" spans="1:26" ht="66.75" customHeight="1" x14ac:dyDescent="0.3">
      <c r="A13" s="38"/>
      <c r="B13" s="38"/>
      <c r="C13" s="124" t="s">
        <v>400</v>
      </c>
      <c r="D13" s="124"/>
      <c r="E13" s="124"/>
      <c r="F13" s="124"/>
      <c r="G13" s="124"/>
      <c r="H13" s="124"/>
      <c r="I13" s="124"/>
      <c r="J13" s="124"/>
      <c r="K13" s="124"/>
      <c r="L13" s="106"/>
      <c r="M13" s="106"/>
      <c r="N13" s="106"/>
      <c r="O13" s="38"/>
      <c r="P13" s="38"/>
      <c r="Q13" s="38"/>
      <c r="R13" s="38"/>
      <c r="S13" s="38"/>
      <c r="T13" s="38"/>
      <c r="U13" s="38"/>
      <c r="V13" s="38"/>
      <c r="W13" s="38"/>
      <c r="X13" s="38"/>
      <c r="Y13" s="38"/>
      <c r="Z13" s="38"/>
    </row>
    <row r="14" spans="1:26" ht="32.25" customHeight="1" x14ac:dyDescent="0.3">
      <c r="A14" s="38"/>
      <c r="B14" s="38"/>
      <c r="C14" s="38"/>
      <c r="D14" s="38"/>
      <c r="E14" s="38"/>
      <c r="F14" s="38"/>
      <c r="G14" s="38"/>
      <c r="H14" s="38"/>
      <c r="I14" s="38"/>
      <c r="J14" s="38"/>
      <c r="K14" s="38"/>
      <c r="L14" s="106"/>
      <c r="M14" s="106"/>
      <c r="N14" s="106"/>
      <c r="O14" s="38"/>
      <c r="P14" s="38"/>
      <c r="Q14" s="38"/>
      <c r="R14" s="38"/>
      <c r="S14" s="38"/>
      <c r="T14" s="38"/>
      <c r="U14" s="38"/>
      <c r="V14" s="38"/>
      <c r="W14" s="38"/>
      <c r="X14" s="38"/>
      <c r="Y14" s="38"/>
      <c r="Z14" s="38"/>
    </row>
    <row r="15" spans="1:26" ht="12.75" customHeight="1" x14ac:dyDescent="0.3">
      <c r="A15" s="38"/>
      <c r="B15" s="524" t="s">
        <v>111</v>
      </c>
      <c r="C15" s="154" t="s">
        <v>401</v>
      </c>
      <c r="D15" s="527" t="s">
        <v>8</v>
      </c>
      <c r="E15" s="527" t="s">
        <v>402</v>
      </c>
      <c r="F15" s="529" t="s">
        <v>403</v>
      </c>
      <c r="G15" s="530" t="s">
        <v>116</v>
      </c>
      <c r="H15" s="531"/>
      <c r="I15" s="532"/>
      <c r="J15" s="529" t="s">
        <v>404</v>
      </c>
      <c r="K15" s="536" t="s">
        <v>153</v>
      </c>
      <c r="L15" s="343"/>
      <c r="M15" s="343"/>
      <c r="N15" s="343"/>
      <c r="O15" s="38"/>
      <c r="P15" s="38"/>
      <c r="Q15" s="38"/>
      <c r="R15" s="38"/>
      <c r="S15" s="38"/>
      <c r="T15" s="38"/>
      <c r="U15" s="38"/>
      <c r="V15" s="38"/>
      <c r="W15" s="38"/>
      <c r="X15" s="38"/>
      <c r="Y15" s="38"/>
      <c r="Z15" s="38"/>
    </row>
    <row r="16" spans="1:26" ht="15" customHeight="1" x14ac:dyDescent="0.3">
      <c r="A16" s="38"/>
      <c r="B16" s="525"/>
      <c r="C16" s="155"/>
      <c r="D16" s="525"/>
      <c r="E16" s="525"/>
      <c r="F16" s="525"/>
      <c r="G16" s="533"/>
      <c r="H16" s="534"/>
      <c r="I16" s="535"/>
      <c r="J16" s="525"/>
      <c r="K16" s="537"/>
      <c r="L16" s="277"/>
      <c r="M16" s="277"/>
      <c r="N16" s="277"/>
      <c r="O16" s="38"/>
      <c r="P16" s="38"/>
      <c r="Q16" s="38"/>
      <c r="R16" s="38"/>
      <c r="S16" s="38"/>
      <c r="T16" s="38"/>
      <c r="U16" s="38"/>
      <c r="V16" s="38"/>
      <c r="W16" s="38"/>
      <c r="X16" s="38"/>
      <c r="Y16" s="38"/>
      <c r="Z16" s="38"/>
    </row>
    <row r="17" spans="1:26" ht="27.75" customHeight="1" x14ac:dyDescent="0.3">
      <c r="A17" s="38"/>
      <c r="B17" s="525"/>
      <c r="C17" s="155"/>
      <c r="D17" s="525"/>
      <c r="E17" s="525"/>
      <c r="F17" s="525"/>
      <c r="G17" s="541" t="s">
        <v>13</v>
      </c>
      <c r="H17" s="527" t="s">
        <v>15</v>
      </c>
      <c r="I17" s="527" t="s">
        <v>17</v>
      </c>
      <c r="J17" s="525"/>
      <c r="K17" s="537"/>
      <c r="L17" s="277"/>
      <c r="M17" s="277"/>
      <c r="N17" s="277"/>
      <c r="O17" s="38"/>
      <c r="P17" s="38"/>
      <c r="Q17" s="38"/>
      <c r="R17" s="38"/>
      <c r="S17" s="38"/>
      <c r="T17" s="38"/>
      <c r="U17" s="38"/>
      <c r="V17" s="38"/>
      <c r="W17" s="38"/>
      <c r="X17" s="38"/>
      <c r="Y17" s="38"/>
      <c r="Z17" s="38"/>
    </row>
    <row r="18" spans="1:26" ht="72" customHeight="1" x14ac:dyDescent="0.3">
      <c r="A18" s="38"/>
      <c r="B18" s="526"/>
      <c r="C18" s="155"/>
      <c r="D18" s="526"/>
      <c r="E18" s="528"/>
      <c r="F18" s="526"/>
      <c r="G18" s="526"/>
      <c r="H18" s="526"/>
      <c r="I18" s="526"/>
      <c r="J18" s="526"/>
      <c r="K18" s="538"/>
      <c r="L18" s="277"/>
      <c r="M18" s="277"/>
      <c r="N18" s="277"/>
      <c r="O18" s="38"/>
      <c r="P18" s="38"/>
      <c r="Q18" s="38"/>
      <c r="R18" s="38"/>
      <c r="S18" s="38"/>
      <c r="T18" s="38"/>
      <c r="U18" s="38"/>
      <c r="V18" s="38"/>
      <c r="W18" s="38"/>
      <c r="X18" s="38"/>
      <c r="Y18" s="38"/>
      <c r="Z18" s="38"/>
    </row>
    <row r="19" spans="1:26" ht="29.25" customHeight="1" x14ac:dyDescent="0.3">
      <c r="A19" s="38"/>
      <c r="B19" s="350" t="str">
        <f>+LEFT(C19,4)</f>
        <v>13.1</v>
      </c>
      <c r="C19" s="156" t="s">
        <v>405</v>
      </c>
      <c r="D19" s="556" t="s">
        <v>406</v>
      </c>
      <c r="E19" s="542" t="s">
        <v>329</v>
      </c>
      <c r="F19" s="356">
        <v>3</v>
      </c>
      <c r="G19" s="119">
        <v>1</v>
      </c>
      <c r="H19" s="119"/>
      <c r="I19" s="542" t="s">
        <v>329</v>
      </c>
      <c r="J19" s="492">
        <v>3</v>
      </c>
      <c r="K19" s="435"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15">
        <f>+IF(K19="",231,IF(K19="Deficiencia de control mayor (diseño y ejecución)",240,IF(K19="Deficiencia de control (diseño o ejecución)",260,IF(K19="Oportunidad de mejora",280,300))))</f>
        <v>300</v>
      </c>
      <c r="M19" s="315">
        <v>4.4569000000000001</v>
      </c>
      <c r="N19" s="315">
        <f>+L19+M19</f>
        <v>304.45690000000002</v>
      </c>
      <c r="O19" s="38"/>
      <c r="P19" s="38"/>
      <c r="Q19" s="38"/>
      <c r="R19" s="38"/>
      <c r="S19" s="38"/>
      <c r="T19" s="38"/>
      <c r="U19" s="38"/>
      <c r="V19" s="38"/>
      <c r="W19" s="38"/>
      <c r="X19" s="38"/>
      <c r="Y19" s="38"/>
      <c r="Z19" s="38"/>
    </row>
    <row r="20" spans="1:26" ht="32.25" customHeight="1" x14ac:dyDescent="0.3">
      <c r="A20" s="38"/>
      <c r="B20" s="322"/>
      <c r="C20" s="157"/>
      <c r="D20" s="326"/>
      <c r="E20" s="326"/>
      <c r="F20" s="326"/>
      <c r="G20" s="120">
        <v>2</v>
      </c>
      <c r="H20" s="120"/>
      <c r="I20" s="326"/>
      <c r="J20" s="471"/>
      <c r="K20" s="386"/>
      <c r="L20" s="277"/>
      <c r="M20" s="277"/>
      <c r="N20" s="277"/>
      <c r="O20" s="38"/>
      <c r="P20" s="38"/>
      <c r="Q20" s="38"/>
      <c r="R20" s="38"/>
      <c r="S20" s="38"/>
      <c r="T20" s="38"/>
      <c r="U20" s="38"/>
      <c r="V20" s="38"/>
      <c r="W20" s="38"/>
      <c r="X20" s="38"/>
      <c r="Y20" s="38"/>
      <c r="Z20" s="38"/>
    </row>
    <row r="21" spans="1:26" ht="32.25" customHeight="1" x14ac:dyDescent="0.3">
      <c r="A21" s="38"/>
      <c r="B21" s="322"/>
      <c r="C21" s="157"/>
      <c r="D21" s="326"/>
      <c r="E21" s="326"/>
      <c r="F21" s="326"/>
      <c r="G21" s="120">
        <v>3</v>
      </c>
      <c r="H21" s="120"/>
      <c r="I21" s="326"/>
      <c r="J21" s="471"/>
      <c r="K21" s="386"/>
      <c r="L21" s="277"/>
      <c r="M21" s="277"/>
      <c r="N21" s="277"/>
      <c r="O21" s="38"/>
      <c r="P21" s="38"/>
      <c r="Q21" s="38"/>
      <c r="R21" s="38"/>
      <c r="S21" s="38"/>
      <c r="T21" s="38"/>
      <c r="U21" s="38"/>
      <c r="V21" s="38"/>
      <c r="W21" s="38"/>
      <c r="X21" s="38"/>
      <c r="Y21" s="38"/>
      <c r="Z21" s="38"/>
    </row>
    <row r="22" spans="1:26" ht="32.25" customHeight="1" x14ac:dyDescent="0.3">
      <c r="A22" s="38"/>
      <c r="B22" s="322"/>
      <c r="C22" s="157"/>
      <c r="D22" s="326"/>
      <c r="E22" s="326"/>
      <c r="F22" s="326"/>
      <c r="G22" s="120">
        <v>4</v>
      </c>
      <c r="H22" s="120"/>
      <c r="I22" s="326"/>
      <c r="J22" s="471"/>
      <c r="K22" s="386"/>
      <c r="L22" s="277"/>
      <c r="M22" s="277"/>
      <c r="N22" s="277"/>
      <c r="O22" s="38"/>
      <c r="P22" s="38"/>
      <c r="Q22" s="38"/>
      <c r="R22" s="38"/>
      <c r="S22" s="38"/>
      <c r="T22" s="38"/>
      <c r="U22" s="38"/>
      <c r="V22" s="38"/>
      <c r="W22" s="38"/>
      <c r="X22" s="38"/>
      <c r="Y22" s="38"/>
      <c r="Z22" s="38"/>
    </row>
    <row r="23" spans="1:26" ht="32.25" customHeight="1" x14ac:dyDescent="0.3">
      <c r="A23" s="38"/>
      <c r="B23" s="322"/>
      <c r="C23" s="157"/>
      <c r="D23" s="326"/>
      <c r="E23" s="326"/>
      <c r="F23" s="326"/>
      <c r="G23" s="120">
        <v>5</v>
      </c>
      <c r="H23" s="120"/>
      <c r="I23" s="326"/>
      <c r="J23" s="471"/>
      <c r="K23" s="386"/>
      <c r="L23" s="277"/>
      <c r="M23" s="277"/>
      <c r="N23" s="277"/>
      <c r="O23" s="38"/>
      <c r="P23" s="38"/>
      <c r="Q23" s="38"/>
      <c r="R23" s="38"/>
      <c r="S23" s="38"/>
      <c r="T23" s="38"/>
      <c r="U23" s="38"/>
      <c r="V23" s="38"/>
      <c r="W23" s="38"/>
      <c r="X23" s="38"/>
      <c r="Y23" s="38"/>
      <c r="Z23" s="38"/>
    </row>
    <row r="24" spans="1:26" ht="32.25" customHeight="1" x14ac:dyDescent="0.3">
      <c r="A24" s="38"/>
      <c r="B24" s="322"/>
      <c r="C24" s="157"/>
      <c r="D24" s="326"/>
      <c r="E24" s="326"/>
      <c r="F24" s="326"/>
      <c r="G24" s="120">
        <v>6</v>
      </c>
      <c r="H24" s="120"/>
      <c r="I24" s="326"/>
      <c r="J24" s="471"/>
      <c r="K24" s="386"/>
      <c r="L24" s="277"/>
      <c r="M24" s="277"/>
      <c r="N24" s="277"/>
      <c r="O24" s="38"/>
      <c r="P24" s="38"/>
      <c r="Q24" s="38"/>
      <c r="R24" s="38"/>
      <c r="S24" s="38"/>
      <c r="T24" s="38"/>
      <c r="U24" s="38"/>
      <c r="V24" s="38"/>
      <c r="W24" s="38"/>
      <c r="X24" s="38"/>
      <c r="Y24" s="38"/>
      <c r="Z24" s="38"/>
    </row>
    <row r="25" spans="1:26" ht="32.25" customHeight="1" x14ac:dyDescent="0.3">
      <c r="A25" s="38"/>
      <c r="B25" s="322"/>
      <c r="C25" s="157"/>
      <c r="D25" s="326"/>
      <c r="E25" s="326"/>
      <c r="F25" s="326"/>
      <c r="G25" s="120">
        <v>7</v>
      </c>
      <c r="H25" s="120"/>
      <c r="I25" s="326"/>
      <c r="J25" s="471"/>
      <c r="K25" s="386"/>
      <c r="L25" s="277"/>
      <c r="M25" s="277"/>
      <c r="N25" s="277"/>
      <c r="O25" s="38"/>
      <c r="P25" s="38"/>
      <c r="Q25" s="38"/>
      <c r="R25" s="38"/>
      <c r="S25" s="38"/>
      <c r="T25" s="38"/>
      <c r="U25" s="38"/>
      <c r="V25" s="38"/>
      <c r="W25" s="38"/>
      <c r="X25" s="38"/>
      <c r="Y25" s="38"/>
      <c r="Z25" s="38"/>
    </row>
    <row r="26" spans="1:26" ht="32.25" customHeight="1" x14ac:dyDescent="0.3">
      <c r="A26" s="38"/>
      <c r="B26" s="323"/>
      <c r="C26" s="158"/>
      <c r="D26" s="327"/>
      <c r="E26" s="327"/>
      <c r="F26" s="327"/>
      <c r="G26" s="121">
        <v>8</v>
      </c>
      <c r="H26" s="121"/>
      <c r="I26" s="327"/>
      <c r="J26" s="472"/>
      <c r="K26" s="387"/>
      <c r="L26" s="277"/>
      <c r="M26" s="277"/>
      <c r="N26" s="277"/>
      <c r="O26" s="38"/>
      <c r="P26" s="38"/>
      <c r="Q26" s="38"/>
      <c r="R26" s="38"/>
      <c r="S26" s="38"/>
      <c r="T26" s="38"/>
      <c r="U26" s="38"/>
      <c r="V26" s="38"/>
      <c r="W26" s="38"/>
      <c r="X26" s="38"/>
      <c r="Y26" s="38"/>
      <c r="Z26" s="38"/>
    </row>
    <row r="27" spans="1:26" ht="157.5" customHeight="1" x14ac:dyDescent="0.3">
      <c r="A27" s="38"/>
      <c r="B27" s="350" t="str">
        <f>+LEFT(C27,4)</f>
        <v>13.2</v>
      </c>
      <c r="C27" s="159" t="s">
        <v>407</v>
      </c>
      <c r="D27" s="396" t="s">
        <v>408</v>
      </c>
      <c r="E27" s="403" t="s">
        <v>409</v>
      </c>
      <c r="F27" s="330">
        <v>3</v>
      </c>
      <c r="G27" s="66">
        <v>1</v>
      </c>
      <c r="H27" s="117" t="s">
        <v>410</v>
      </c>
      <c r="I27" s="404" t="s">
        <v>411</v>
      </c>
      <c r="J27" s="470">
        <v>2</v>
      </c>
      <c r="K27" s="435"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315">
        <f>+IF(K27="",231,IF(K27="Deficiencia de control mayor (diseño y ejecución)",240,IF(K27="Deficiencia de control (diseño o ejecución)",260,IF(K27="Oportunidad de mejora",280,300))))</f>
        <v>260</v>
      </c>
      <c r="M27" s="315">
        <v>4.5632000000000001</v>
      </c>
      <c r="N27" s="315">
        <f>+L27+M27</f>
        <v>264.56319999999999</v>
      </c>
      <c r="O27" s="38"/>
      <c r="P27" s="38"/>
      <c r="Q27" s="38"/>
      <c r="R27" s="38"/>
      <c r="S27" s="38"/>
      <c r="T27" s="38"/>
      <c r="U27" s="38"/>
      <c r="V27" s="38"/>
      <c r="W27" s="38"/>
      <c r="X27" s="38"/>
      <c r="Y27" s="38"/>
      <c r="Z27" s="38"/>
    </row>
    <row r="28" spans="1:26" ht="62.25" customHeight="1" x14ac:dyDescent="0.3">
      <c r="A28" s="38"/>
      <c r="B28" s="322"/>
      <c r="C28" s="160"/>
      <c r="D28" s="326"/>
      <c r="E28" s="326"/>
      <c r="F28" s="326"/>
      <c r="G28" s="61">
        <v>2</v>
      </c>
      <c r="H28" s="62"/>
      <c r="I28" s="326"/>
      <c r="J28" s="471"/>
      <c r="K28" s="386"/>
      <c r="L28" s="277"/>
      <c r="M28" s="277"/>
      <c r="N28" s="277"/>
      <c r="O28" s="38"/>
      <c r="P28" s="38"/>
      <c r="Q28" s="38"/>
      <c r="R28" s="38"/>
      <c r="S28" s="38"/>
      <c r="T28" s="38"/>
      <c r="U28" s="38"/>
      <c r="V28" s="38"/>
      <c r="W28" s="38"/>
      <c r="X28" s="38"/>
      <c r="Y28" s="38"/>
      <c r="Z28" s="38"/>
    </row>
    <row r="29" spans="1:26" ht="32.25" customHeight="1" x14ac:dyDescent="0.3">
      <c r="A29" s="38"/>
      <c r="B29" s="322"/>
      <c r="C29" s="160"/>
      <c r="D29" s="326"/>
      <c r="E29" s="326"/>
      <c r="F29" s="326"/>
      <c r="G29" s="61">
        <v>3</v>
      </c>
      <c r="H29" s="61"/>
      <c r="I29" s="326"/>
      <c r="J29" s="471"/>
      <c r="K29" s="386"/>
      <c r="L29" s="277"/>
      <c r="M29" s="277"/>
      <c r="N29" s="277"/>
      <c r="O29" s="38"/>
      <c r="P29" s="38"/>
      <c r="Q29" s="38"/>
      <c r="R29" s="38"/>
      <c r="S29" s="38"/>
      <c r="T29" s="38"/>
      <c r="U29" s="38"/>
      <c r="V29" s="38"/>
      <c r="W29" s="38"/>
      <c r="X29" s="38"/>
      <c r="Y29" s="38"/>
      <c r="Z29" s="38"/>
    </row>
    <row r="30" spans="1:26" ht="32.25" customHeight="1" x14ac:dyDescent="0.3">
      <c r="A30" s="38"/>
      <c r="B30" s="322"/>
      <c r="C30" s="160"/>
      <c r="D30" s="326"/>
      <c r="E30" s="326"/>
      <c r="F30" s="326"/>
      <c r="G30" s="61">
        <v>4</v>
      </c>
      <c r="H30" s="61"/>
      <c r="I30" s="326"/>
      <c r="J30" s="471"/>
      <c r="K30" s="386"/>
      <c r="L30" s="277"/>
      <c r="M30" s="277"/>
      <c r="N30" s="277"/>
      <c r="O30" s="38"/>
      <c r="P30" s="38"/>
      <c r="Q30" s="38"/>
      <c r="R30" s="38"/>
      <c r="S30" s="38"/>
      <c r="T30" s="38"/>
      <c r="U30" s="38"/>
      <c r="V30" s="38"/>
      <c r="W30" s="38"/>
      <c r="X30" s="38"/>
      <c r="Y30" s="38"/>
      <c r="Z30" s="38"/>
    </row>
    <row r="31" spans="1:26" ht="32.25" customHeight="1" x14ac:dyDescent="0.3">
      <c r="A31" s="38"/>
      <c r="B31" s="322"/>
      <c r="C31" s="160"/>
      <c r="D31" s="326"/>
      <c r="E31" s="326"/>
      <c r="F31" s="326"/>
      <c r="G31" s="61">
        <v>5</v>
      </c>
      <c r="H31" s="61"/>
      <c r="I31" s="326"/>
      <c r="J31" s="471"/>
      <c r="K31" s="386"/>
      <c r="L31" s="277"/>
      <c r="M31" s="277"/>
      <c r="N31" s="277"/>
      <c r="O31" s="38"/>
      <c r="P31" s="38"/>
      <c r="Q31" s="38"/>
      <c r="R31" s="38"/>
      <c r="S31" s="38"/>
      <c r="T31" s="38"/>
      <c r="U31" s="38"/>
      <c r="V31" s="38"/>
      <c r="W31" s="38"/>
      <c r="X31" s="38"/>
      <c r="Y31" s="38"/>
      <c r="Z31" s="38"/>
    </row>
    <row r="32" spans="1:26" ht="32.25" customHeight="1" x14ac:dyDescent="0.3">
      <c r="A32" s="38"/>
      <c r="B32" s="322"/>
      <c r="C32" s="160"/>
      <c r="D32" s="326"/>
      <c r="E32" s="326"/>
      <c r="F32" s="326"/>
      <c r="G32" s="61">
        <v>6</v>
      </c>
      <c r="H32" s="61"/>
      <c r="I32" s="326"/>
      <c r="J32" s="471"/>
      <c r="K32" s="386"/>
      <c r="L32" s="277"/>
      <c r="M32" s="277"/>
      <c r="N32" s="277"/>
      <c r="O32" s="38"/>
      <c r="P32" s="38"/>
      <c r="Q32" s="38"/>
      <c r="R32" s="38"/>
      <c r="S32" s="38"/>
      <c r="T32" s="38"/>
      <c r="U32" s="38"/>
      <c r="V32" s="38"/>
      <c r="W32" s="38"/>
      <c r="X32" s="38"/>
      <c r="Y32" s="38"/>
      <c r="Z32" s="38"/>
    </row>
    <row r="33" spans="1:26" ht="32.25" customHeight="1" x14ac:dyDescent="0.3">
      <c r="A33" s="38"/>
      <c r="B33" s="322"/>
      <c r="C33" s="160"/>
      <c r="D33" s="326"/>
      <c r="E33" s="326"/>
      <c r="F33" s="326"/>
      <c r="G33" s="61">
        <v>7</v>
      </c>
      <c r="H33" s="61"/>
      <c r="I33" s="326"/>
      <c r="J33" s="471"/>
      <c r="K33" s="386"/>
      <c r="L33" s="277"/>
      <c r="M33" s="277"/>
      <c r="N33" s="277"/>
      <c r="O33" s="38"/>
      <c r="P33" s="38"/>
      <c r="Q33" s="38"/>
      <c r="R33" s="38"/>
      <c r="S33" s="38"/>
      <c r="T33" s="38"/>
      <c r="U33" s="38"/>
      <c r="V33" s="38"/>
      <c r="W33" s="38"/>
      <c r="X33" s="38"/>
      <c r="Y33" s="38"/>
      <c r="Z33" s="38"/>
    </row>
    <row r="34" spans="1:26" ht="19.5" customHeight="1" x14ac:dyDescent="0.3">
      <c r="A34" s="38"/>
      <c r="B34" s="323"/>
      <c r="C34" s="161"/>
      <c r="D34" s="327"/>
      <c r="E34" s="327"/>
      <c r="F34" s="327"/>
      <c r="G34" s="64">
        <v>8</v>
      </c>
      <c r="H34" s="64"/>
      <c r="I34" s="327"/>
      <c r="J34" s="472"/>
      <c r="K34" s="387"/>
      <c r="L34" s="277"/>
      <c r="M34" s="277"/>
      <c r="N34" s="277"/>
      <c r="O34" s="38"/>
      <c r="P34" s="38"/>
      <c r="Q34" s="38"/>
      <c r="R34" s="38"/>
      <c r="S34" s="38"/>
      <c r="T34" s="38"/>
      <c r="U34" s="38"/>
      <c r="V34" s="38"/>
      <c r="W34" s="38"/>
      <c r="X34" s="38"/>
      <c r="Y34" s="38"/>
      <c r="Z34" s="38"/>
    </row>
    <row r="35" spans="1:26" ht="187.5" customHeight="1" x14ac:dyDescent="0.3">
      <c r="A35" s="38"/>
      <c r="B35" s="350" t="str">
        <f>+LEFT(C35,4)</f>
        <v>13.3</v>
      </c>
      <c r="C35" s="159" t="s">
        <v>412</v>
      </c>
      <c r="D35" s="396" t="s">
        <v>408</v>
      </c>
      <c r="E35" s="403" t="s">
        <v>413</v>
      </c>
      <c r="F35" s="330">
        <v>3</v>
      </c>
      <c r="G35" s="66">
        <v>1</v>
      </c>
      <c r="H35" s="71" t="s">
        <v>414</v>
      </c>
      <c r="I35" s="396" t="s">
        <v>415</v>
      </c>
      <c r="J35" s="492">
        <v>3</v>
      </c>
      <c r="K35" s="435"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315">
        <f>+IF(K35="",231,IF(K35="Deficiencia de control mayor (diseño y ejecución)",240,IF(K35="Deficiencia de control (diseño o ejecución)",260,IF(K35="Oportunidad de mejora",280,300))))</f>
        <v>300</v>
      </c>
      <c r="M35" s="315">
        <v>4.6321000000000003</v>
      </c>
      <c r="N35" s="315">
        <f>+L35+M35</f>
        <v>304.63209999999998</v>
      </c>
      <c r="O35" s="38"/>
      <c r="P35" s="38"/>
      <c r="Q35" s="38"/>
      <c r="R35" s="38"/>
      <c r="S35" s="38"/>
      <c r="T35" s="38"/>
      <c r="U35" s="38"/>
      <c r="V35" s="38"/>
      <c r="W35" s="38"/>
      <c r="X35" s="38"/>
      <c r="Y35" s="38"/>
      <c r="Z35" s="38"/>
    </row>
    <row r="36" spans="1:26" ht="143.25" customHeight="1" x14ac:dyDescent="0.3">
      <c r="A36" s="38"/>
      <c r="B36" s="322"/>
      <c r="C36" s="160"/>
      <c r="D36" s="326"/>
      <c r="E36" s="326"/>
      <c r="F36" s="326"/>
      <c r="G36" s="61">
        <v>2</v>
      </c>
      <c r="H36" s="118" t="s">
        <v>386</v>
      </c>
      <c r="I36" s="326"/>
      <c r="J36" s="471"/>
      <c r="K36" s="386"/>
      <c r="L36" s="277"/>
      <c r="M36" s="277"/>
      <c r="N36" s="277"/>
      <c r="O36" s="38"/>
      <c r="P36" s="38"/>
      <c r="Q36" s="38"/>
      <c r="R36" s="38"/>
      <c r="S36" s="38"/>
      <c r="T36" s="38"/>
      <c r="U36" s="38"/>
      <c r="V36" s="38"/>
      <c r="W36" s="38"/>
      <c r="X36" s="38"/>
      <c r="Y36" s="38"/>
      <c r="Z36" s="38"/>
    </row>
    <row r="37" spans="1:26" ht="32.25" customHeight="1" x14ac:dyDescent="0.3">
      <c r="A37" s="38"/>
      <c r="B37" s="322"/>
      <c r="C37" s="160"/>
      <c r="D37" s="326"/>
      <c r="E37" s="326"/>
      <c r="F37" s="326"/>
      <c r="G37" s="61">
        <v>3</v>
      </c>
      <c r="H37" s="61"/>
      <c r="I37" s="326"/>
      <c r="J37" s="471"/>
      <c r="K37" s="386"/>
      <c r="L37" s="277"/>
      <c r="M37" s="277"/>
      <c r="N37" s="277"/>
      <c r="O37" s="38"/>
      <c r="P37" s="38"/>
      <c r="Q37" s="38"/>
      <c r="R37" s="38"/>
      <c r="S37" s="38"/>
      <c r="T37" s="38"/>
      <c r="U37" s="38"/>
      <c r="V37" s="38"/>
      <c r="W37" s="38"/>
      <c r="X37" s="38"/>
      <c r="Y37" s="38"/>
      <c r="Z37" s="38"/>
    </row>
    <row r="38" spans="1:26" ht="32.25" customHeight="1" x14ac:dyDescent="0.3">
      <c r="A38" s="38"/>
      <c r="B38" s="322"/>
      <c r="C38" s="160"/>
      <c r="D38" s="326"/>
      <c r="E38" s="326"/>
      <c r="F38" s="326"/>
      <c r="G38" s="61">
        <v>4</v>
      </c>
      <c r="H38" s="61"/>
      <c r="I38" s="326"/>
      <c r="J38" s="471"/>
      <c r="K38" s="386"/>
      <c r="L38" s="277"/>
      <c r="M38" s="277"/>
      <c r="N38" s="277"/>
      <c r="O38" s="38"/>
      <c r="P38" s="38"/>
      <c r="Q38" s="38"/>
      <c r="R38" s="38"/>
      <c r="S38" s="38"/>
      <c r="T38" s="38"/>
      <c r="U38" s="38"/>
      <c r="V38" s="38"/>
      <c r="W38" s="38"/>
      <c r="X38" s="38"/>
      <c r="Y38" s="38"/>
      <c r="Z38" s="38"/>
    </row>
    <row r="39" spans="1:26" ht="32.25" customHeight="1" x14ac:dyDescent="0.3">
      <c r="A39" s="38"/>
      <c r="B39" s="322"/>
      <c r="C39" s="160"/>
      <c r="D39" s="326"/>
      <c r="E39" s="326"/>
      <c r="F39" s="326"/>
      <c r="G39" s="61">
        <v>5</v>
      </c>
      <c r="H39" s="61"/>
      <c r="I39" s="326"/>
      <c r="J39" s="471"/>
      <c r="K39" s="386"/>
      <c r="L39" s="277"/>
      <c r="M39" s="277"/>
      <c r="N39" s="277"/>
      <c r="O39" s="38"/>
      <c r="P39" s="38"/>
      <c r="Q39" s="38"/>
      <c r="R39" s="38"/>
      <c r="S39" s="38"/>
      <c r="T39" s="38"/>
      <c r="U39" s="38"/>
      <c r="V39" s="38"/>
      <c r="W39" s="38"/>
      <c r="X39" s="38"/>
      <c r="Y39" s="38"/>
      <c r="Z39" s="38"/>
    </row>
    <row r="40" spans="1:26" ht="32.25" customHeight="1" x14ac:dyDescent="0.3">
      <c r="A40" s="38"/>
      <c r="B40" s="322"/>
      <c r="C40" s="160"/>
      <c r="D40" s="326"/>
      <c r="E40" s="326"/>
      <c r="F40" s="326"/>
      <c r="G40" s="61">
        <v>6</v>
      </c>
      <c r="H40" s="61"/>
      <c r="I40" s="326"/>
      <c r="J40" s="471"/>
      <c r="K40" s="386"/>
      <c r="L40" s="277"/>
      <c r="M40" s="277"/>
      <c r="N40" s="277"/>
      <c r="O40" s="38"/>
      <c r="P40" s="38"/>
      <c r="Q40" s="38"/>
      <c r="R40" s="38"/>
      <c r="S40" s="38"/>
      <c r="T40" s="38"/>
      <c r="U40" s="38"/>
      <c r="V40" s="38"/>
      <c r="W40" s="38"/>
      <c r="X40" s="38"/>
      <c r="Y40" s="38"/>
      <c r="Z40" s="38"/>
    </row>
    <row r="41" spans="1:26" ht="32.25" customHeight="1" x14ac:dyDescent="0.3">
      <c r="A41" s="38"/>
      <c r="B41" s="322"/>
      <c r="C41" s="160"/>
      <c r="D41" s="326"/>
      <c r="E41" s="326"/>
      <c r="F41" s="326"/>
      <c r="G41" s="61">
        <v>7</v>
      </c>
      <c r="H41" s="61"/>
      <c r="I41" s="326"/>
      <c r="J41" s="471"/>
      <c r="K41" s="386"/>
      <c r="L41" s="277"/>
      <c r="M41" s="277"/>
      <c r="N41" s="277"/>
      <c r="O41" s="38"/>
      <c r="P41" s="38"/>
      <c r="Q41" s="38"/>
      <c r="R41" s="38"/>
      <c r="S41" s="38"/>
      <c r="T41" s="38"/>
      <c r="U41" s="38"/>
      <c r="V41" s="38"/>
      <c r="W41" s="38"/>
      <c r="X41" s="38"/>
      <c r="Y41" s="38"/>
      <c r="Z41" s="38"/>
    </row>
    <row r="42" spans="1:26" ht="20.25" customHeight="1" x14ac:dyDescent="0.3">
      <c r="A42" s="38"/>
      <c r="B42" s="323"/>
      <c r="C42" s="161"/>
      <c r="D42" s="327"/>
      <c r="E42" s="327"/>
      <c r="F42" s="327"/>
      <c r="G42" s="64">
        <v>8</v>
      </c>
      <c r="H42" s="64"/>
      <c r="I42" s="327"/>
      <c r="J42" s="472"/>
      <c r="K42" s="387"/>
      <c r="L42" s="277"/>
      <c r="M42" s="277"/>
      <c r="N42" s="277"/>
      <c r="O42" s="38"/>
      <c r="P42" s="38"/>
      <c r="Q42" s="38"/>
      <c r="R42" s="38"/>
      <c r="S42" s="38"/>
      <c r="T42" s="38"/>
      <c r="U42" s="38"/>
      <c r="V42" s="38"/>
      <c r="W42" s="38"/>
      <c r="X42" s="38"/>
      <c r="Y42" s="38"/>
      <c r="Z42" s="38"/>
    </row>
    <row r="43" spans="1:26" ht="121.5" customHeight="1" x14ac:dyDescent="0.3">
      <c r="A43" s="557"/>
      <c r="B43" s="350" t="str">
        <f>+LEFT(C43,4)</f>
        <v>13.4</v>
      </c>
      <c r="C43" s="162" t="s">
        <v>416</v>
      </c>
      <c r="D43" s="396" t="s">
        <v>408</v>
      </c>
      <c r="E43" s="403" t="s">
        <v>417</v>
      </c>
      <c r="F43" s="330">
        <v>3</v>
      </c>
      <c r="G43" s="66">
        <v>1</v>
      </c>
      <c r="H43" s="91" t="s">
        <v>410</v>
      </c>
      <c r="I43" s="340" t="s">
        <v>418</v>
      </c>
      <c r="J43" s="492">
        <v>2</v>
      </c>
      <c r="K43" s="435"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315">
        <f>+IF(K43="",231,IF(K43="Deficiencia de control mayor (diseño y ejecución)",240,IF(K43="Deficiencia de control (diseño o ejecución)",260,IF(K43="Oportunidad de mejora",280,300))))</f>
        <v>260</v>
      </c>
      <c r="M43" s="315">
        <v>4.7896000000000001</v>
      </c>
      <c r="N43" s="315">
        <f>+L43+M43</f>
        <v>264.78960000000001</v>
      </c>
      <c r="O43" s="38"/>
      <c r="P43" s="38"/>
      <c r="Q43" s="38"/>
      <c r="R43" s="38"/>
      <c r="S43" s="38"/>
      <c r="T43" s="38"/>
      <c r="U43" s="38"/>
      <c r="V43" s="38"/>
      <c r="W43" s="38"/>
      <c r="X43" s="38"/>
      <c r="Y43" s="38"/>
      <c r="Z43" s="38"/>
    </row>
    <row r="44" spans="1:26" ht="32.25" customHeight="1" x14ac:dyDescent="0.3">
      <c r="A44" s="277"/>
      <c r="B44" s="322"/>
      <c r="C44" s="160"/>
      <c r="D44" s="326"/>
      <c r="E44" s="326"/>
      <c r="F44" s="326"/>
      <c r="G44" s="61">
        <v>2</v>
      </c>
      <c r="H44" s="69"/>
      <c r="I44" s="326"/>
      <c r="J44" s="471"/>
      <c r="K44" s="386"/>
      <c r="L44" s="277"/>
      <c r="M44" s="277"/>
      <c r="N44" s="277"/>
      <c r="O44" s="38"/>
      <c r="P44" s="38"/>
      <c r="Q44" s="38"/>
      <c r="R44" s="38"/>
      <c r="S44" s="38"/>
      <c r="T44" s="38"/>
      <c r="U44" s="38"/>
      <c r="V44" s="38"/>
      <c r="W44" s="38"/>
      <c r="X44" s="38"/>
      <c r="Y44" s="38"/>
      <c r="Z44" s="38"/>
    </row>
    <row r="45" spans="1:26" ht="32.25" customHeight="1" x14ac:dyDescent="0.3">
      <c r="A45" s="38"/>
      <c r="B45" s="322"/>
      <c r="C45" s="160"/>
      <c r="D45" s="326"/>
      <c r="E45" s="326"/>
      <c r="F45" s="326"/>
      <c r="G45" s="61">
        <v>3</v>
      </c>
      <c r="H45" s="69"/>
      <c r="I45" s="326"/>
      <c r="J45" s="471"/>
      <c r="K45" s="386"/>
      <c r="L45" s="277"/>
      <c r="M45" s="277"/>
      <c r="N45" s="277"/>
      <c r="O45" s="38"/>
      <c r="P45" s="38"/>
      <c r="Q45" s="38"/>
      <c r="R45" s="38"/>
      <c r="S45" s="38"/>
      <c r="T45" s="38"/>
      <c r="U45" s="38"/>
      <c r="V45" s="38"/>
      <c r="W45" s="38"/>
      <c r="X45" s="38"/>
      <c r="Y45" s="38"/>
      <c r="Z45" s="38"/>
    </row>
    <row r="46" spans="1:26" ht="32.25" customHeight="1" x14ac:dyDescent="0.3">
      <c r="A46" s="38"/>
      <c r="B46" s="322"/>
      <c r="C46" s="160"/>
      <c r="D46" s="326"/>
      <c r="E46" s="326"/>
      <c r="F46" s="326"/>
      <c r="G46" s="61">
        <v>4</v>
      </c>
      <c r="H46" s="61"/>
      <c r="I46" s="326"/>
      <c r="J46" s="471"/>
      <c r="K46" s="386"/>
      <c r="L46" s="277"/>
      <c r="M46" s="277"/>
      <c r="N46" s="277"/>
      <c r="O46" s="38"/>
      <c r="P46" s="38"/>
      <c r="Q46" s="38"/>
      <c r="R46" s="38"/>
      <c r="S46" s="38"/>
      <c r="T46" s="38"/>
      <c r="U46" s="38"/>
      <c r="V46" s="38"/>
      <c r="W46" s="38"/>
      <c r="X46" s="38"/>
      <c r="Y46" s="38"/>
      <c r="Z46" s="38"/>
    </row>
    <row r="47" spans="1:26" ht="35.25" customHeight="1" x14ac:dyDescent="0.3">
      <c r="A47" s="38"/>
      <c r="B47" s="322"/>
      <c r="C47" s="160"/>
      <c r="D47" s="326"/>
      <c r="E47" s="326"/>
      <c r="F47" s="326"/>
      <c r="G47" s="61">
        <v>5</v>
      </c>
      <c r="H47" s="61"/>
      <c r="I47" s="326"/>
      <c r="J47" s="471"/>
      <c r="K47" s="386"/>
      <c r="L47" s="277"/>
      <c r="M47" s="277"/>
      <c r="N47" s="277"/>
      <c r="O47" s="38"/>
      <c r="P47" s="38"/>
      <c r="Q47" s="38"/>
      <c r="R47" s="38"/>
      <c r="S47" s="38"/>
      <c r="T47" s="38"/>
      <c r="U47" s="38"/>
      <c r="V47" s="38"/>
      <c r="W47" s="38"/>
      <c r="X47" s="38"/>
      <c r="Y47" s="38"/>
      <c r="Z47" s="38"/>
    </row>
    <row r="48" spans="1:26" ht="32.25" customHeight="1" x14ac:dyDescent="0.3">
      <c r="A48" s="38"/>
      <c r="B48" s="322"/>
      <c r="C48" s="160"/>
      <c r="D48" s="326"/>
      <c r="E48" s="326"/>
      <c r="F48" s="326"/>
      <c r="G48" s="61">
        <v>6</v>
      </c>
      <c r="H48" s="61"/>
      <c r="I48" s="326"/>
      <c r="J48" s="471"/>
      <c r="K48" s="386"/>
      <c r="L48" s="277"/>
      <c r="M48" s="277"/>
      <c r="N48" s="277"/>
      <c r="O48" s="38"/>
      <c r="P48" s="38"/>
      <c r="Q48" s="38"/>
      <c r="R48" s="38"/>
      <c r="S48" s="38"/>
      <c r="T48" s="38"/>
      <c r="U48" s="38"/>
      <c r="V48" s="38"/>
      <c r="W48" s="38"/>
      <c r="X48" s="38"/>
      <c r="Y48" s="38"/>
      <c r="Z48" s="38"/>
    </row>
    <row r="49" spans="1:26" ht="32.25" customHeight="1" x14ac:dyDescent="0.3">
      <c r="A49" s="38"/>
      <c r="B49" s="322"/>
      <c r="C49" s="160"/>
      <c r="D49" s="326"/>
      <c r="E49" s="326"/>
      <c r="F49" s="326"/>
      <c r="G49" s="61">
        <v>7</v>
      </c>
      <c r="H49" s="61"/>
      <c r="I49" s="326"/>
      <c r="J49" s="471"/>
      <c r="K49" s="386"/>
      <c r="L49" s="277"/>
      <c r="M49" s="277"/>
      <c r="N49" s="277"/>
      <c r="O49" s="38"/>
      <c r="P49" s="38"/>
      <c r="Q49" s="38"/>
      <c r="R49" s="38"/>
      <c r="S49" s="38"/>
      <c r="T49" s="38"/>
      <c r="U49" s="38"/>
      <c r="V49" s="38"/>
      <c r="W49" s="38"/>
      <c r="X49" s="38"/>
      <c r="Y49" s="38"/>
      <c r="Z49" s="38"/>
    </row>
    <row r="50" spans="1:26" ht="228.75" customHeight="1" x14ac:dyDescent="0.3">
      <c r="A50" s="38"/>
      <c r="B50" s="323"/>
      <c r="C50" s="161"/>
      <c r="D50" s="327"/>
      <c r="E50" s="327"/>
      <c r="F50" s="327"/>
      <c r="G50" s="64">
        <v>8</v>
      </c>
      <c r="H50" s="64"/>
      <c r="I50" s="327"/>
      <c r="J50" s="472"/>
      <c r="K50" s="387"/>
      <c r="L50" s="277"/>
      <c r="M50" s="277"/>
      <c r="N50" s="277"/>
      <c r="O50" s="38"/>
      <c r="P50" s="38"/>
      <c r="Q50" s="38"/>
      <c r="R50" s="38"/>
      <c r="S50" s="38"/>
      <c r="T50" s="38"/>
      <c r="U50" s="38"/>
      <c r="V50" s="38"/>
      <c r="W50" s="38"/>
      <c r="X50" s="38"/>
      <c r="Y50" s="38"/>
      <c r="Z50" s="38"/>
    </row>
    <row r="51" spans="1:26" ht="12.75" customHeight="1" x14ac:dyDescent="0.3">
      <c r="A51" s="38"/>
      <c r="B51" s="558"/>
      <c r="C51" s="163" t="s">
        <v>419</v>
      </c>
      <c r="D51" s="539" t="s">
        <v>8</v>
      </c>
      <c r="E51" s="539" t="s">
        <v>420</v>
      </c>
      <c r="F51" s="540" t="s">
        <v>421</v>
      </c>
      <c r="G51" s="549" t="s">
        <v>116</v>
      </c>
      <c r="H51" s="531"/>
      <c r="I51" s="532"/>
      <c r="J51" s="540" t="s">
        <v>422</v>
      </c>
      <c r="K51" s="544" t="s">
        <v>153</v>
      </c>
      <c r="L51" s="343"/>
      <c r="M51" s="343"/>
      <c r="N51" s="343"/>
      <c r="O51" s="38"/>
      <c r="P51" s="38"/>
      <c r="Q51" s="38"/>
      <c r="R51" s="38"/>
      <c r="S51" s="38"/>
      <c r="T51" s="38"/>
      <c r="U51" s="38"/>
      <c r="V51" s="38"/>
      <c r="W51" s="38"/>
      <c r="X51" s="38"/>
      <c r="Y51" s="38"/>
      <c r="Z51" s="38"/>
    </row>
    <row r="52" spans="1:26" ht="15" customHeight="1" x14ac:dyDescent="0.3">
      <c r="A52" s="38"/>
      <c r="B52" s="525"/>
      <c r="C52" s="164"/>
      <c r="D52" s="525"/>
      <c r="E52" s="525"/>
      <c r="F52" s="525"/>
      <c r="G52" s="533"/>
      <c r="H52" s="534"/>
      <c r="I52" s="535"/>
      <c r="J52" s="525"/>
      <c r="K52" s="537"/>
      <c r="L52" s="277"/>
      <c r="M52" s="277"/>
      <c r="N52" s="277"/>
      <c r="O52" s="38"/>
      <c r="P52" s="38"/>
      <c r="Q52" s="38"/>
      <c r="R52" s="38"/>
      <c r="S52" s="38"/>
      <c r="T52" s="38"/>
      <c r="U52" s="38"/>
      <c r="V52" s="38"/>
      <c r="W52" s="38"/>
      <c r="X52" s="38"/>
      <c r="Y52" s="38"/>
      <c r="Z52" s="38"/>
    </row>
    <row r="53" spans="1:26" ht="27.75" customHeight="1" x14ac:dyDescent="0.3">
      <c r="A53" s="38"/>
      <c r="B53" s="525"/>
      <c r="C53" s="164"/>
      <c r="D53" s="525"/>
      <c r="E53" s="525"/>
      <c r="F53" s="525"/>
      <c r="G53" s="543" t="s">
        <v>13</v>
      </c>
      <c r="H53" s="539" t="s">
        <v>15</v>
      </c>
      <c r="I53" s="539" t="s">
        <v>17</v>
      </c>
      <c r="J53" s="525"/>
      <c r="K53" s="537"/>
      <c r="L53" s="277"/>
      <c r="M53" s="277"/>
      <c r="N53" s="277"/>
      <c r="O53" s="38"/>
      <c r="P53" s="38"/>
      <c r="Q53" s="38"/>
      <c r="R53" s="38"/>
      <c r="S53" s="38"/>
      <c r="T53" s="38"/>
      <c r="U53" s="38"/>
      <c r="V53" s="38"/>
      <c r="W53" s="38"/>
      <c r="X53" s="38"/>
      <c r="Y53" s="38"/>
      <c r="Z53" s="38"/>
    </row>
    <row r="54" spans="1:26" ht="87.75" customHeight="1" x14ac:dyDescent="0.3">
      <c r="A54" s="38"/>
      <c r="B54" s="526"/>
      <c r="C54" s="164"/>
      <c r="D54" s="526"/>
      <c r="E54" s="528"/>
      <c r="F54" s="526"/>
      <c r="G54" s="526"/>
      <c r="H54" s="526"/>
      <c r="I54" s="526"/>
      <c r="J54" s="526"/>
      <c r="K54" s="545"/>
      <c r="L54" s="277"/>
      <c r="M54" s="277"/>
      <c r="N54" s="277"/>
      <c r="O54" s="38"/>
      <c r="P54" s="38"/>
      <c r="Q54" s="38"/>
      <c r="R54" s="38"/>
      <c r="S54" s="38"/>
      <c r="T54" s="38"/>
      <c r="U54" s="38"/>
      <c r="V54" s="38"/>
      <c r="W54" s="38"/>
      <c r="X54" s="38"/>
      <c r="Y54" s="38"/>
      <c r="Z54" s="38"/>
    </row>
    <row r="55" spans="1:26" ht="90" customHeight="1" x14ac:dyDescent="0.3">
      <c r="A55" s="38"/>
      <c r="B55" s="350" t="str">
        <f>+LEFT(C55,4)</f>
        <v>14.1</v>
      </c>
      <c r="C55" s="165" t="s">
        <v>423</v>
      </c>
      <c r="D55" s="396" t="s">
        <v>424</v>
      </c>
      <c r="E55" s="404" t="s">
        <v>425</v>
      </c>
      <c r="F55" s="330">
        <v>3</v>
      </c>
      <c r="G55" s="66">
        <v>1</v>
      </c>
      <c r="H55" s="79" t="s">
        <v>426</v>
      </c>
      <c r="I55" s="459" t="s">
        <v>427</v>
      </c>
      <c r="J55" s="492">
        <v>3</v>
      </c>
      <c r="K55" s="435"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15">
        <f>+IF(K55="",231,IF(K55="Deficiencia de control mayor (diseño y ejecución)",240,IF(K55="Deficiencia de control (diseño o ejecución)",260,IF(K55="Oportunidad de mejora",280,300))))</f>
        <v>300</v>
      </c>
      <c r="M55" s="315">
        <v>4.8964999999999996</v>
      </c>
      <c r="N55" s="315">
        <f>+L55+M55</f>
        <v>304.8965</v>
      </c>
      <c r="O55" s="38"/>
      <c r="P55" s="38"/>
      <c r="Q55" s="38"/>
      <c r="R55" s="38"/>
      <c r="S55" s="38"/>
      <c r="T55" s="38"/>
      <c r="U55" s="38"/>
      <c r="V55" s="38"/>
      <c r="W55" s="38"/>
      <c r="X55" s="38"/>
      <c r="Y55" s="38"/>
      <c r="Z55" s="38"/>
    </row>
    <row r="56" spans="1:26" ht="45.75" customHeight="1" x14ac:dyDescent="0.3">
      <c r="A56" s="38"/>
      <c r="B56" s="322"/>
      <c r="C56" s="166"/>
      <c r="D56" s="326"/>
      <c r="E56" s="326"/>
      <c r="F56" s="326"/>
      <c r="G56" s="61">
        <v>2</v>
      </c>
      <c r="H56" s="62"/>
      <c r="I56" s="326"/>
      <c r="J56" s="471"/>
      <c r="K56" s="386"/>
      <c r="L56" s="277"/>
      <c r="M56" s="277"/>
      <c r="N56" s="277"/>
      <c r="O56" s="38"/>
      <c r="P56" s="38"/>
      <c r="Q56" s="38"/>
      <c r="R56" s="38"/>
      <c r="S56" s="38"/>
      <c r="T56" s="38"/>
      <c r="U56" s="38"/>
      <c r="V56" s="38"/>
      <c r="W56" s="38"/>
      <c r="X56" s="38"/>
      <c r="Y56" s="38"/>
      <c r="Z56" s="38"/>
    </row>
    <row r="57" spans="1:26" ht="32.25" customHeight="1" x14ac:dyDescent="0.3">
      <c r="A57" s="38"/>
      <c r="B57" s="322"/>
      <c r="C57" s="166"/>
      <c r="D57" s="326"/>
      <c r="E57" s="326"/>
      <c r="F57" s="326"/>
      <c r="G57" s="61">
        <v>3</v>
      </c>
      <c r="H57" s="63"/>
      <c r="I57" s="326"/>
      <c r="J57" s="471"/>
      <c r="K57" s="386"/>
      <c r="L57" s="277"/>
      <c r="M57" s="277"/>
      <c r="N57" s="277"/>
      <c r="O57" s="38"/>
      <c r="P57" s="38"/>
      <c r="Q57" s="38"/>
      <c r="R57" s="38"/>
      <c r="S57" s="38"/>
      <c r="T57" s="38"/>
      <c r="U57" s="38"/>
      <c r="V57" s="38"/>
      <c r="W57" s="38"/>
      <c r="X57" s="38"/>
      <c r="Y57" s="38"/>
      <c r="Z57" s="38"/>
    </row>
    <row r="58" spans="1:26" ht="32.25" customHeight="1" x14ac:dyDescent="0.3">
      <c r="A58" s="38"/>
      <c r="B58" s="322"/>
      <c r="C58" s="166"/>
      <c r="D58" s="326"/>
      <c r="E58" s="326"/>
      <c r="F58" s="326"/>
      <c r="G58" s="61">
        <v>4</v>
      </c>
      <c r="H58" s="63"/>
      <c r="I58" s="326"/>
      <c r="J58" s="471"/>
      <c r="K58" s="386"/>
      <c r="L58" s="277"/>
      <c r="M58" s="277"/>
      <c r="N58" s="277"/>
      <c r="O58" s="38"/>
      <c r="P58" s="38"/>
      <c r="Q58" s="38"/>
      <c r="R58" s="38"/>
      <c r="S58" s="38"/>
      <c r="T58" s="38"/>
      <c r="U58" s="38"/>
      <c r="V58" s="38"/>
      <c r="W58" s="38"/>
      <c r="X58" s="38"/>
      <c r="Y58" s="38"/>
      <c r="Z58" s="38"/>
    </row>
    <row r="59" spans="1:26" ht="32.25" customHeight="1" x14ac:dyDescent="0.3">
      <c r="A59" s="38"/>
      <c r="B59" s="322"/>
      <c r="C59" s="166"/>
      <c r="D59" s="326"/>
      <c r="E59" s="326"/>
      <c r="F59" s="326"/>
      <c r="G59" s="61">
        <v>5</v>
      </c>
      <c r="H59" s="63"/>
      <c r="I59" s="326"/>
      <c r="J59" s="471"/>
      <c r="K59" s="386"/>
      <c r="L59" s="277"/>
      <c r="M59" s="277"/>
      <c r="N59" s="277"/>
      <c r="O59" s="38"/>
      <c r="P59" s="38"/>
      <c r="Q59" s="38"/>
      <c r="R59" s="38"/>
      <c r="S59" s="38"/>
      <c r="T59" s="38"/>
      <c r="U59" s="38"/>
      <c r="V59" s="38"/>
      <c r="W59" s="38"/>
      <c r="X59" s="38"/>
      <c r="Y59" s="38"/>
      <c r="Z59" s="38"/>
    </row>
    <row r="60" spans="1:26" ht="32.25" customHeight="1" x14ac:dyDescent="0.3">
      <c r="A60" s="38"/>
      <c r="B60" s="322"/>
      <c r="C60" s="166"/>
      <c r="D60" s="326"/>
      <c r="E60" s="326"/>
      <c r="F60" s="326"/>
      <c r="G60" s="61">
        <v>6</v>
      </c>
      <c r="H60" s="63"/>
      <c r="I60" s="326"/>
      <c r="J60" s="471"/>
      <c r="K60" s="386"/>
      <c r="L60" s="277"/>
      <c r="M60" s="277"/>
      <c r="N60" s="277"/>
      <c r="O60" s="38"/>
      <c r="P60" s="38"/>
      <c r="Q60" s="38"/>
      <c r="R60" s="38"/>
      <c r="S60" s="38"/>
      <c r="T60" s="38"/>
      <c r="U60" s="38"/>
      <c r="V60" s="38"/>
      <c r="W60" s="38"/>
      <c r="X60" s="38"/>
      <c r="Y60" s="38"/>
      <c r="Z60" s="38"/>
    </row>
    <row r="61" spans="1:26" ht="32.25" customHeight="1" x14ac:dyDescent="0.3">
      <c r="A61" s="38"/>
      <c r="B61" s="322"/>
      <c r="C61" s="166"/>
      <c r="D61" s="326"/>
      <c r="E61" s="326"/>
      <c r="F61" s="326"/>
      <c r="G61" s="61">
        <v>7</v>
      </c>
      <c r="H61" s="63"/>
      <c r="I61" s="326"/>
      <c r="J61" s="471"/>
      <c r="K61" s="386"/>
      <c r="L61" s="277"/>
      <c r="M61" s="277"/>
      <c r="N61" s="277"/>
      <c r="O61" s="38"/>
      <c r="P61" s="38"/>
      <c r="Q61" s="38"/>
      <c r="R61" s="38"/>
      <c r="S61" s="38"/>
      <c r="T61" s="38"/>
      <c r="U61" s="38"/>
      <c r="V61" s="38"/>
      <c r="W61" s="38"/>
      <c r="X61" s="38"/>
      <c r="Y61" s="38"/>
      <c r="Z61" s="38"/>
    </row>
    <row r="62" spans="1:26" ht="38.25" customHeight="1" x14ac:dyDescent="0.3">
      <c r="A62" s="38"/>
      <c r="B62" s="323"/>
      <c r="C62" s="167"/>
      <c r="D62" s="327"/>
      <c r="E62" s="327"/>
      <c r="F62" s="327"/>
      <c r="G62" s="64">
        <v>8</v>
      </c>
      <c r="H62" s="168"/>
      <c r="I62" s="327"/>
      <c r="J62" s="472"/>
      <c r="K62" s="387"/>
      <c r="L62" s="277"/>
      <c r="M62" s="277"/>
      <c r="N62" s="277"/>
      <c r="O62" s="38"/>
      <c r="P62" s="38"/>
      <c r="Q62" s="38"/>
      <c r="R62" s="38"/>
      <c r="S62" s="38"/>
      <c r="T62" s="38"/>
      <c r="U62" s="38"/>
      <c r="V62" s="38"/>
      <c r="W62" s="38"/>
      <c r="X62" s="38"/>
      <c r="Y62" s="38"/>
      <c r="Z62" s="38"/>
    </row>
    <row r="63" spans="1:26" ht="84.75" customHeight="1" x14ac:dyDescent="0.3">
      <c r="A63" s="38"/>
      <c r="B63" s="350" t="str">
        <f>+LEFT(C63,4)</f>
        <v>14.2</v>
      </c>
      <c r="C63" s="169" t="s">
        <v>428</v>
      </c>
      <c r="D63" s="396" t="s">
        <v>424</v>
      </c>
      <c r="E63" s="403" t="s">
        <v>429</v>
      </c>
      <c r="F63" s="330">
        <v>3</v>
      </c>
      <c r="G63" s="66">
        <v>1</v>
      </c>
      <c r="H63" s="79" t="s">
        <v>426</v>
      </c>
      <c r="I63" s="550" t="s">
        <v>430</v>
      </c>
      <c r="J63" s="492">
        <v>2</v>
      </c>
      <c r="K63" s="435"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315">
        <f>+IF(K63="",231,IF(K63="Deficiencia de control mayor (diseño y ejecución)",240,IF(K63="Deficiencia de control (diseño o ejecución)",260,IF(K63="Oportunidad de mejora",280,300))))</f>
        <v>260</v>
      </c>
      <c r="M63" s="315">
        <v>4.9854000000000003</v>
      </c>
      <c r="N63" s="315">
        <f>+L63+M63</f>
        <v>264.98540000000003</v>
      </c>
      <c r="O63" s="38"/>
      <c r="P63" s="38"/>
      <c r="Q63" s="38"/>
      <c r="R63" s="38"/>
      <c r="S63" s="38"/>
      <c r="T63" s="38"/>
      <c r="U63" s="38"/>
      <c r="V63" s="38"/>
      <c r="W63" s="38"/>
      <c r="X63" s="38"/>
      <c r="Y63" s="38"/>
      <c r="Z63" s="38"/>
    </row>
    <row r="64" spans="1:26" ht="32.25" customHeight="1" x14ac:dyDescent="0.3">
      <c r="A64" s="38"/>
      <c r="B64" s="322"/>
      <c r="C64" s="166"/>
      <c r="D64" s="326"/>
      <c r="E64" s="326"/>
      <c r="F64" s="326"/>
      <c r="G64" s="61">
        <v>2</v>
      </c>
      <c r="H64" s="62"/>
      <c r="I64" s="326"/>
      <c r="J64" s="471"/>
      <c r="K64" s="386"/>
      <c r="L64" s="277"/>
      <c r="M64" s="277"/>
      <c r="N64" s="277"/>
      <c r="O64" s="38"/>
      <c r="P64" s="38"/>
      <c r="Q64" s="38"/>
      <c r="R64" s="38"/>
      <c r="S64" s="38"/>
      <c r="T64" s="38"/>
      <c r="U64" s="38"/>
      <c r="V64" s="38"/>
      <c r="W64" s="38"/>
      <c r="X64" s="38"/>
      <c r="Y64" s="38"/>
      <c r="Z64" s="38"/>
    </row>
    <row r="65" spans="1:26" ht="32.25" customHeight="1" x14ac:dyDescent="0.3">
      <c r="A65" s="38"/>
      <c r="B65" s="322"/>
      <c r="C65" s="166"/>
      <c r="D65" s="326"/>
      <c r="E65" s="326"/>
      <c r="F65" s="326"/>
      <c r="G65" s="61">
        <v>3</v>
      </c>
      <c r="H65" s="63"/>
      <c r="I65" s="326"/>
      <c r="J65" s="471"/>
      <c r="K65" s="386"/>
      <c r="L65" s="277"/>
      <c r="M65" s="277"/>
      <c r="N65" s="277"/>
      <c r="O65" s="38"/>
      <c r="P65" s="38"/>
      <c r="Q65" s="38"/>
      <c r="R65" s="38"/>
      <c r="S65" s="38"/>
      <c r="T65" s="38"/>
      <c r="U65" s="38"/>
      <c r="V65" s="38"/>
      <c r="W65" s="38"/>
      <c r="X65" s="38"/>
      <c r="Y65" s="38"/>
      <c r="Z65" s="38"/>
    </row>
    <row r="66" spans="1:26" ht="29.25" customHeight="1" x14ac:dyDescent="0.3">
      <c r="A66" s="38"/>
      <c r="B66" s="322"/>
      <c r="C66" s="166"/>
      <c r="D66" s="326"/>
      <c r="E66" s="326"/>
      <c r="F66" s="326"/>
      <c r="G66" s="61">
        <v>4</v>
      </c>
      <c r="H66" s="61"/>
      <c r="I66" s="326"/>
      <c r="J66" s="471"/>
      <c r="K66" s="386"/>
      <c r="L66" s="277"/>
      <c r="M66" s="277"/>
      <c r="N66" s="277"/>
      <c r="O66" s="38"/>
      <c r="P66" s="38"/>
      <c r="Q66" s="38"/>
      <c r="R66" s="38"/>
      <c r="S66" s="38"/>
      <c r="T66" s="38"/>
      <c r="U66" s="38"/>
      <c r="V66" s="38"/>
      <c r="W66" s="38"/>
      <c r="X66" s="38"/>
      <c r="Y66" s="38"/>
      <c r="Z66" s="38"/>
    </row>
    <row r="67" spans="1:26" ht="32.25" customHeight="1" x14ac:dyDescent="0.3">
      <c r="A67" s="38"/>
      <c r="B67" s="322"/>
      <c r="C67" s="166"/>
      <c r="D67" s="326"/>
      <c r="E67" s="326"/>
      <c r="F67" s="326"/>
      <c r="G67" s="61">
        <v>5</v>
      </c>
      <c r="H67" s="61"/>
      <c r="I67" s="326"/>
      <c r="J67" s="471"/>
      <c r="K67" s="386"/>
      <c r="L67" s="277"/>
      <c r="M67" s="277"/>
      <c r="N67" s="277"/>
      <c r="O67" s="38"/>
      <c r="P67" s="38"/>
      <c r="Q67" s="38"/>
      <c r="R67" s="38"/>
      <c r="S67" s="38"/>
      <c r="T67" s="38"/>
      <c r="U67" s="38"/>
      <c r="V67" s="38"/>
      <c r="W67" s="38"/>
      <c r="X67" s="38"/>
      <c r="Y67" s="38"/>
      <c r="Z67" s="38"/>
    </row>
    <row r="68" spans="1:26" ht="32.25" customHeight="1" x14ac:dyDescent="0.3">
      <c r="A68" s="38"/>
      <c r="B68" s="322"/>
      <c r="C68" s="166"/>
      <c r="D68" s="326"/>
      <c r="E68" s="326"/>
      <c r="F68" s="326"/>
      <c r="G68" s="61">
        <v>6</v>
      </c>
      <c r="H68" s="61"/>
      <c r="I68" s="326"/>
      <c r="J68" s="471"/>
      <c r="K68" s="386"/>
      <c r="L68" s="277"/>
      <c r="M68" s="277"/>
      <c r="N68" s="277"/>
      <c r="O68" s="38"/>
      <c r="P68" s="38"/>
      <c r="Q68" s="38"/>
      <c r="R68" s="38"/>
      <c r="S68" s="38"/>
      <c r="T68" s="38"/>
      <c r="U68" s="38"/>
      <c r="V68" s="38"/>
      <c r="W68" s="38"/>
      <c r="X68" s="38"/>
      <c r="Y68" s="38"/>
      <c r="Z68" s="38"/>
    </row>
    <row r="69" spans="1:26" ht="32.25" customHeight="1" x14ac:dyDescent="0.3">
      <c r="A69" s="38"/>
      <c r="B69" s="322"/>
      <c r="C69" s="166"/>
      <c r="D69" s="326"/>
      <c r="E69" s="326"/>
      <c r="F69" s="326"/>
      <c r="G69" s="61">
        <v>7</v>
      </c>
      <c r="H69" s="61"/>
      <c r="I69" s="326"/>
      <c r="J69" s="471"/>
      <c r="K69" s="386"/>
      <c r="L69" s="277"/>
      <c r="M69" s="277"/>
      <c r="N69" s="277"/>
      <c r="O69" s="38"/>
      <c r="P69" s="38"/>
      <c r="Q69" s="38"/>
      <c r="R69" s="38"/>
      <c r="S69" s="38"/>
      <c r="T69" s="38"/>
      <c r="U69" s="38"/>
      <c r="V69" s="38"/>
      <c r="W69" s="38"/>
      <c r="X69" s="38"/>
      <c r="Y69" s="38"/>
      <c r="Z69" s="38"/>
    </row>
    <row r="70" spans="1:26" ht="8.25" customHeight="1" x14ac:dyDescent="0.3">
      <c r="A70" s="38"/>
      <c r="B70" s="323"/>
      <c r="C70" s="167"/>
      <c r="D70" s="327"/>
      <c r="E70" s="327"/>
      <c r="F70" s="327"/>
      <c r="G70" s="64">
        <v>8</v>
      </c>
      <c r="H70" s="64"/>
      <c r="I70" s="327"/>
      <c r="J70" s="472"/>
      <c r="K70" s="387"/>
      <c r="L70" s="277"/>
      <c r="M70" s="277"/>
      <c r="N70" s="277"/>
      <c r="O70" s="38"/>
      <c r="P70" s="38"/>
      <c r="Q70" s="38"/>
      <c r="R70" s="38"/>
      <c r="S70" s="38"/>
      <c r="T70" s="38"/>
      <c r="U70" s="38"/>
      <c r="V70" s="38"/>
      <c r="W70" s="38"/>
      <c r="X70" s="38"/>
      <c r="Y70" s="38"/>
      <c r="Z70" s="38"/>
    </row>
    <row r="71" spans="1:26" ht="68.25" customHeight="1" x14ac:dyDescent="0.3">
      <c r="A71" s="38"/>
      <c r="B71" s="350" t="str">
        <f>+LEFT(C71,4)</f>
        <v>14.3</v>
      </c>
      <c r="C71" s="170" t="s">
        <v>431</v>
      </c>
      <c r="D71" s="396" t="s">
        <v>424</v>
      </c>
      <c r="E71" s="403" t="s">
        <v>432</v>
      </c>
      <c r="F71" s="330">
        <v>3</v>
      </c>
      <c r="G71" s="66">
        <v>1</v>
      </c>
      <c r="H71" s="171" t="s">
        <v>433</v>
      </c>
      <c r="I71" s="398" t="s">
        <v>434</v>
      </c>
      <c r="J71" s="492">
        <v>3</v>
      </c>
      <c r="K71" s="435"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15">
        <f>+IF(K71="",231,IF(K71="Deficiencia de control mayor (diseño y ejecución)",240,IF(K71="Deficiencia de control (diseño o ejecución)",260,IF(K71="Oportunidad de mejora",280,300))))</f>
        <v>300</v>
      </c>
      <c r="M71" s="315">
        <v>5.0122999999999998</v>
      </c>
      <c r="N71" s="315">
        <f>+L71+M71</f>
        <v>305.01229999999998</v>
      </c>
      <c r="O71" s="38"/>
      <c r="P71" s="38"/>
      <c r="Q71" s="38"/>
      <c r="R71" s="38"/>
      <c r="S71" s="38"/>
      <c r="T71" s="38"/>
      <c r="U71" s="38"/>
      <c r="V71" s="38"/>
      <c r="W71" s="38"/>
      <c r="X71" s="38"/>
      <c r="Y71" s="38"/>
      <c r="Z71" s="38"/>
    </row>
    <row r="72" spans="1:26" ht="32.25" customHeight="1" x14ac:dyDescent="0.3">
      <c r="A72" s="38"/>
      <c r="B72" s="322"/>
      <c r="C72" s="172"/>
      <c r="D72" s="326"/>
      <c r="E72" s="326"/>
      <c r="F72" s="326"/>
      <c r="G72" s="61">
        <v>2</v>
      </c>
      <c r="H72" s="63"/>
      <c r="I72" s="326"/>
      <c r="J72" s="471"/>
      <c r="K72" s="386"/>
      <c r="L72" s="277"/>
      <c r="M72" s="277"/>
      <c r="N72" s="277"/>
      <c r="O72" s="38"/>
      <c r="P72" s="38"/>
      <c r="Q72" s="38"/>
      <c r="R72" s="38"/>
      <c r="S72" s="38"/>
      <c r="T72" s="38"/>
      <c r="U72" s="38"/>
      <c r="V72" s="38"/>
      <c r="W72" s="38"/>
      <c r="X72" s="38"/>
      <c r="Y72" s="38"/>
      <c r="Z72" s="38"/>
    </row>
    <row r="73" spans="1:26" ht="32.25" customHeight="1" x14ac:dyDescent="0.3">
      <c r="A73" s="38"/>
      <c r="B73" s="322"/>
      <c r="C73" s="172"/>
      <c r="D73" s="326"/>
      <c r="E73" s="326"/>
      <c r="F73" s="326"/>
      <c r="G73" s="61">
        <v>3</v>
      </c>
      <c r="H73" s="63"/>
      <c r="I73" s="326"/>
      <c r="J73" s="471"/>
      <c r="K73" s="386"/>
      <c r="L73" s="277"/>
      <c r="M73" s="277"/>
      <c r="N73" s="277"/>
      <c r="O73" s="38"/>
      <c r="P73" s="38"/>
      <c r="Q73" s="38"/>
      <c r="R73" s="38"/>
      <c r="S73" s="38"/>
      <c r="T73" s="38"/>
      <c r="U73" s="38"/>
      <c r="V73" s="38"/>
      <c r="W73" s="38"/>
      <c r="X73" s="38"/>
      <c r="Y73" s="38"/>
      <c r="Z73" s="38"/>
    </row>
    <row r="74" spans="1:26" ht="32.25" customHeight="1" x14ac:dyDescent="0.3">
      <c r="A74" s="38"/>
      <c r="B74" s="322"/>
      <c r="C74" s="172"/>
      <c r="D74" s="326"/>
      <c r="E74" s="326"/>
      <c r="F74" s="326"/>
      <c r="G74" s="61">
        <v>4</v>
      </c>
      <c r="H74" s="63"/>
      <c r="I74" s="326"/>
      <c r="J74" s="471"/>
      <c r="K74" s="386"/>
      <c r="L74" s="277"/>
      <c r="M74" s="277"/>
      <c r="N74" s="277"/>
      <c r="O74" s="38"/>
      <c r="P74" s="38"/>
      <c r="Q74" s="38"/>
      <c r="R74" s="38"/>
      <c r="S74" s="38"/>
      <c r="T74" s="38"/>
      <c r="U74" s="38"/>
      <c r="V74" s="38"/>
      <c r="W74" s="38"/>
      <c r="X74" s="38"/>
      <c r="Y74" s="38"/>
      <c r="Z74" s="38"/>
    </row>
    <row r="75" spans="1:26" ht="32.25" customHeight="1" x14ac:dyDescent="0.3">
      <c r="A75" s="38"/>
      <c r="B75" s="322"/>
      <c r="C75" s="172"/>
      <c r="D75" s="326"/>
      <c r="E75" s="326"/>
      <c r="F75" s="326"/>
      <c r="G75" s="61">
        <v>5</v>
      </c>
      <c r="H75" s="61"/>
      <c r="I75" s="326"/>
      <c r="J75" s="471"/>
      <c r="K75" s="386"/>
      <c r="L75" s="277"/>
      <c r="M75" s="277"/>
      <c r="N75" s="277"/>
      <c r="O75" s="38"/>
      <c r="P75" s="38"/>
      <c r="Q75" s="38"/>
      <c r="R75" s="38"/>
      <c r="S75" s="38"/>
      <c r="T75" s="38"/>
      <c r="U75" s="38"/>
      <c r="V75" s="38"/>
      <c r="W75" s="38"/>
      <c r="X75" s="38"/>
      <c r="Y75" s="38"/>
      <c r="Z75" s="38"/>
    </row>
    <row r="76" spans="1:26" ht="32.25" customHeight="1" x14ac:dyDescent="0.3">
      <c r="A76" s="38"/>
      <c r="B76" s="322"/>
      <c r="C76" s="172"/>
      <c r="D76" s="326"/>
      <c r="E76" s="326"/>
      <c r="F76" s="326"/>
      <c r="G76" s="61">
        <v>6</v>
      </c>
      <c r="H76" s="61"/>
      <c r="I76" s="326"/>
      <c r="J76" s="471"/>
      <c r="K76" s="386"/>
      <c r="L76" s="277"/>
      <c r="M76" s="277"/>
      <c r="N76" s="277"/>
      <c r="O76" s="38"/>
      <c r="P76" s="38"/>
      <c r="Q76" s="38"/>
      <c r="R76" s="38"/>
      <c r="S76" s="38"/>
      <c r="T76" s="38"/>
      <c r="U76" s="38"/>
      <c r="V76" s="38"/>
      <c r="W76" s="38"/>
      <c r="X76" s="38"/>
      <c r="Y76" s="38"/>
      <c r="Z76" s="38"/>
    </row>
    <row r="77" spans="1:26" ht="32.25" customHeight="1" x14ac:dyDescent="0.3">
      <c r="A77" s="38"/>
      <c r="B77" s="322"/>
      <c r="C77" s="172"/>
      <c r="D77" s="326"/>
      <c r="E77" s="326"/>
      <c r="F77" s="326"/>
      <c r="G77" s="61">
        <v>7</v>
      </c>
      <c r="H77" s="61"/>
      <c r="I77" s="326"/>
      <c r="J77" s="471"/>
      <c r="K77" s="386"/>
      <c r="L77" s="277"/>
      <c r="M77" s="277"/>
      <c r="N77" s="277"/>
      <c r="O77" s="38"/>
      <c r="P77" s="38"/>
      <c r="Q77" s="38"/>
      <c r="R77" s="38"/>
      <c r="S77" s="38"/>
      <c r="T77" s="38"/>
      <c r="U77" s="38"/>
      <c r="V77" s="38"/>
      <c r="W77" s="38"/>
      <c r="X77" s="38"/>
      <c r="Y77" s="38"/>
      <c r="Z77" s="38"/>
    </row>
    <row r="78" spans="1:26" ht="12" customHeight="1" x14ac:dyDescent="0.3">
      <c r="A78" s="38"/>
      <c r="B78" s="323"/>
      <c r="C78" s="173"/>
      <c r="D78" s="327"/>
      <c r="E78" s="327"/>
      <c r="F78" s="327"/>
      <c r="G78" s="64">
        <v>8</v>
      </c>
      <c r="H78" s="64"/>
      <c r="I78" s="327"/>
      <c r="J78" s="472"/>
      <c r="K78" s="387"/>
      <c r="L78" s="277"/>
      <c r="M78" s="277"/>
      <c r="N78" s="277"/>
      <c r="O78" s="38"/>
      <c r="P78" s="38"/>
      <c r="Q78" s="38"/>
      <c r="R78" s="38"/>
      <c r="S78" s="38"/>
      <c r="T78" s="38"/>
      <c r="U78" s="38"/>
      <c r="V78" s="38"/>
      <c r="W78" s="38"/>
      <c r="X78" s="38"/>
      <c r="Y78" s="38"/>
      <c r="Z78" s="38"/>
    </row>
    <row r="79" spans="1:26" ht="81" customHeight="1" x14ac:dyDescent="0.3">
      <c r="A79" s="38"/>
      <c r="B79" s="350" t="str">
        <f>+LEFT(C79,4)</f>
        <v>14.4</v>
      </c>
      <c r="C79" s="169" t="s">
        <v>435</v>
      </c>
      <c r="D79" s="396" t="s">
        <v>424</v>
      </c>
      <c r="E79" s="403" t="s">
        <v>436</v>
      </c>
      <c r="F79" s="330">
        <v>3</v>
      </c>
      <c r="G79" s="66">
        <v>1</v>
      </c>
      <c r="H79" s="174" t="s">
        <v>437</v>
      </c>
      <c r="I79" s="459" t="s">
        <v>438</v>
      </c>
      <c r="J79" s="492">
        <v>3</v>
      </c>
      <c r="K79" s="435"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15">
        <f>+IF(K79="",231,IF(K79="Deficiencia de control mayor (diseño y ejecución)",240,IF(K79="Deficiencia de control (diseño o ejecución)",260,IF(K79="Oportunidad de mejora",280,300))))</f>
        <v>300</v>
      </c>
      <c r="M79" s="315">
        <v>5.1235999999999997</v>
      </c>
      <c r="N79" s="315">
        <f>+L79+M79</f>
        <v>305.12360000000001</v>
      </c>
      <c r="O79" s="38"/>
      <c r="P79" s="38"/>
      <c r="Q79" s="38"/>
      <c r="R79" s="38"/>
      <c r="S79" s="38"/>
      <c r="T79" s="38"/>
      <c r="U79" s="38"/>
      <c r="V79" s="38"/>
      <c r="W79" s="38"/>
      <c r="X79" s="38"/>
      <c r="Y79" s="38"/>
      <c r="Z79" s="38"/>
    </row>
    <row r="80" spans="1:26" ht="19.5" customHeight="1" x14ac:dyDescent="0.3">
      <c r="A80" s="38"/>
      <c r="B80" s="322"/>
      <c r="C80" s="166"/>
      <c r="D80" s="326"/>
      <c r="E80" s="326"/>
      <c r="F80" s="326"/>
      <c r="G80" s="61">
        <v>2</v>
      </c>
      <c r="H80" s="63"/>
      <c r="I80" s="326"/>
      <c r="J80" s="471"/>
      <c r="K80" s="386"/>
      <c r="L80" s="277"/>
      <c r="M80" s="277"/>
      <c r="N80" s="277"/>
      <c r="O80" s="38"/>
      <c r="P80" s="38"/>
      <c r="Q80" s="38"/>
      <c r="R80" s="38"/>
      <c r="S80" s="38"/>
      <c r="T80" s="38"/>
      <c r="U80" s="38"/>
      <c r="V80" s="38"/>
      <c r="W80" s="38"/>
      <c r="X80" s="38"/>
      <c r="Y80" s="38"/>
      <c r="Z80" s="38"/>
    </row>
    <row r="81" spans="1:26" ht="32.25" hidden="1" customHeight="1" x14ac:dyDescent="0.3">
      <c r="A81" s="38"/>
      <c r="B81" s="322"/>
      <c r="C81" s="166"/>
      <c r="D81" s="326"/>
      <c r="E81" s="326"/>
      <c r="F81" s="326"/>
      <c r="G81" s="61">
        <v>3</v>
      </c>
      <c r="H81" s="61"/>
      <c r="I81" s="326"/>
      <c r="J81" s="471"/>
      <c r="K81" s="386"/>
      <c r="L81" s="277"/>
      <c r="M81" s="277"/>
      <c r="N81" s="277"/>
      <c r="O81" s="38"/>
      <c r="P81" s="38"/>
      <c r="Q81" s="38"/>
      <c r="R81" s="38"/>
      <c r="S81" s="38"/>
      <c r="T81" s="38"/>
      <c r="U81" s="38"/>
      <c r="V81" s="38"/>
      <c r="W81" s="38"/>
      <c r="X81" s="38"/>
      <c r="Y81" s="38"/>
      <c r="Z81" s="38"/>
    </row>
    <row r="82" spans="1:26" ht="32.25" customHeight="1" x14ac:dyDescent="0.3">
      <c r="A82" s="38"/>
      <c r="B82" s="322"/>
      <c r="C82" s="166"/>
      <c r="D82" s="326"/>
      <c r="E82" s="326"/>
      <c r="F82" s="326"/>
      <c r="G82" s="61">
        <v>4</v>
      </c>
      <c r="H82" s="61"/>
      <c r="I82" s="326"/>
      <c r="J82" s="471"/>
      <c r="K82" s="386"/>
      <c r="L82" s="277"/>
      <c r="M82" s="277"/>
      <c r="N82" s="277"/>
      <c r="O82" s="38"/>
      <c r="P82" s="38"/>
      <c r="Q82" s="38"/>
      <c r="R82" s="38"/>
      <c r="S82" s="38"/>
      <c r="T82" s="38"/>
      <c r="U82" s="38"/>
      <c r="V82" s="38"/>
      <c r="W82" s="38"/>
      <c r="X82" s="38"/>
      <c r="Y82" s="38"/>
      <c r="Z82" s="38"/>
    </row>
    <row r="83" spans="1:26" ht="32.25" customHeight="1" x14ac:dyDescent="0.3">
      <c r="A83" s="38"/>
      <c r="B83" s="322"/>
      <c r="C83" s="166"/>
      <c r="D83" s="326"/>
      <c r="E83" s="326"/>
      <c r="F83" s="326"/>
      <c r="G83" s="61">
        <v>5</v>
      </c>
      <c r="H83" s="61"/>
      <c r="I83" s="326"/>
      <c r="J83" s="471"/>
      <c r="K83" s="386"/>
      <c r="L83" s="277"/>
      <c r="M83" s="277"/>
      <c r="N83" s="277"/>
      <c r="O83" s="38"/>
      <c r="P83" s="38"/>
      <c r="Q83" s="38"/>
      <c r="R83" s="38"/>
      <c r="S83" s="38"/>
      <c r="T83" s="38"/>
      <c r="U83" s="38"/>
      <c r="V83" s="38"/>
      <c r="W83" s="38"/>
      <c r="X83" s="38"/>
      <c r="Y83" s="38"/>
      <c r="Z83" s="38"/>
    </row>
    <row r="84" spans="1:26" ht="32.25" customHeight="1" x14ac:dyDescent="0.3">
      <c r="A84" s="38"/>
      <c r="B84" s="322"/>
      <c r="C84" s="166"/>
      <c r="D84" s="326"/>
      <c r="E84" s="326"/>
      <c r="F84" s="326"/>
      <c r="G84" s="61">
        <v>6</v>
      </c>
      <c r="H84" s="61"/>
      <c r="I84" s="326"/>
      <c r="J84" s="471"/>
      <c r="K84" s="386"/>
      <c r="L84" s="277"/>
      <c r="M84" s="277"/>
      <c r="N84" s="277"/>
      <c r="O84" s="38"/>
      <c r="P84" s="38"/>
      <c r="Q84" s="38"/>
      <c r="R84" s="38"/>
      <c r="S84" s="38"/>
      <c r="T84" s="38"/>
      <c r="U84" s="38"/>
      <c r="V84" s="38"/>
      <c r="W84" s="38"/>
      <c r="X84" s="38"/>
      <c r="Y84" s="38"/>
      <c r="Z84" s="38"/>
    </row>
    <row r="85" spans="1:26" ht="32.25" customHeight="1" x14ac:dyDescent="0.3">
      <c r="A85" s="38"/>
      <c r="B85" s="322"/>
      <c r="C85" s="166"/>
      <c r="D85" s="326"/>
      <c r="E85" s="326"/>
      <c r="F85" s="326"/>
      <c r="G85" s="61">
        <v>7</v>
      </c>
      <c r="H85" s="61"/>
      <c r="I85" s="326"/>
      <c r="J85" s="471"/>
      <c r="K85" s="386"/>
      <c r="L85" s="277"/>
      <c r="M85" s="277"/>
      <c r="N85" s="277"/>
      <c r="O85" s="38"/>
      <c r="P85" s="38"/>
      <c r="Q85" s="38"/>
      <c r="R85" s="38"/>
      <c r="S85" s="38"/>
      <c r="T85" s="38"/>
      <c r="U85" s="38"/>
      <c r="V85" s="38"/>
      <c r="W85" s="38"/>
      <c r="X85" s="38"/>
      <c r="Y85" s="38"/>
      <c r="Z85" s="38"/>
    </row>
    <row r="86" spans="1:26" ht="32.25" customHeight="1" x14ac:dyDescent="0.3">
      <c r="A86" s="38"/>
      <c r="B86" s="323"/>
      <c r="C86" s="167"/>
      <c r="D86" s="327"/>
      <c r="E86" s="327"/>
      <c r="F86" s="327"/>
      <c r="G86" s="64">
        <v>8</v>
      </c>
      <c r="H86" s="64"/>
      <c r="I86" s="327"/>
      <c r="J86" s="472"/>
      <c r="K86" s="387"/>
      <c r="L86" s="277"/>
      <c r="M86" s="277"/>
      <c r="N86" s="277"/>
      <c r="O86" s="38"/>
      <c r="P86" s="38"/>
      <c r="Q86" s="38"/>
      <c r="R86" s="38"/>
      <c r="S86" s="38"/>
      <c r="T86" s="38"/>
      <c r="U86" s="38"/>
      <c r="V86" s="38"/>
      <c r="W86" s="38"/>
      <c r="X86" s="38"/>
      <c r="Y86" s="38"/>
      <c r="Z86" s="38"/>
    </row>
    <row r="87" spans="1:26" ht="12.75" customHeight="1" x14ac:dyDescent="0.3">
      <c r="A87" s="38"/>
      <c r="B87" s="558"/>
      <c r="C87" s="175" t="s">
        <v>439</v>
      </c>
      <c r="D87" s="555" t="s">
        <v>8</v>
      </c>
      <c r="E87" s="555" t="s">
        <v>440</v>
      </c>
      <c r="F87" s="552" t="s">
        <v>441</v>
      </c>
      <c r="G87" s="551" t="s">
        <v>116</v>
      </c>
      <c r="H87" s="531"/>
      <c r="I87" s="532"/>
      <c r="J87" s="552" t="s">
        <v>442</v>
      </c>
      <c r="K87" s="553" t="s">
        <v>153</v>
      </c>
      <c r="L87" s="343"/>
      <c r="M87" s="343"/>
      <c r="N87" s="343"/>
      <c r="O87" s="38"/>
      <c r="P87" s="38"/>
      <c r="Q87" s="38"/>
      <c r="R87" s="38"/>
      <c r="S87" s="38"/>
      <c r="T87" s="38"/>
      <c r="U87" s="38"/>
      <c r="V87" s="38"/>
      <c r="W87" s="38"/>
      <c r="X87" s="38"/>
      <c r="Y87" s="38"/>
      <c r="Z87" s="38"/>
    </row>
    <row r="88" spans="1:26" ht="15" customHeight="1" x14ac:dyDescent="0.3">
      <c r="A88" s="38"/>
      <c r="B88" s="525"/>
      <c r="C88" s="176"/>
      <c r="D88" s="525"/>
      <c r="E88" s="525"/>
      <c r="F88" s="525"/>
      <c r="G88" s="533"/>
      <c r="H88" s="534"/>
      <c r="I88" s="535"/>
      <c r="J88" s="525"/>
      <c r="K88" s="537"/>
      <c r="L88" s="277"/>
      <c r="M88" s="277"/>
      <c r="N88" s="277"/>
      <c r="O88" s="38"/>
      <c r="P88" s="38"/>
      <c r="Q88" s="38"/>
      <c r="R88" s="38"/>
      <c r="S88" s="38"/>
      <c r="T88" s="38"/>
      <c r="U88" s="38"/>
      <c r="V88" s="38"/>
      <c r="W88" s="38"/>
      <c r="X88" s="38"/>
      <c r="Y88" s="38"/>
      <c r="Z88" s="38"/>
    </row>
    <row r="89" spans="1:26" ht="27.75" customHeight="1" x14ac:dyDescent="0.3">
      <c r="A89" s="38"/>
      <c r="B89" s="525"/>
      <c r="C89" s="176"/>
      <c r="D89" s="525"/>
      <c r="E89" s="525"/>
      <c r="F89" s="525"/>
      <c r="G89" s="554" t="s">
        <v>13</v>
      </c>
      <c r="H89" s="555" t="s">
        <v>15</v>
      </c>
      <c r="I89" s="555" t="s">
        <v>17</v>
      </c>
      <c r="J89" s="525"/>
      <c r="K89" s="537"/>
      <c r="L89" s="277"/>
      <c r="M89" s="277"/>
      <c r="N89" s="277"/>
      <c r="O89" s="38"/>
      <c r="P89" s="38"/>
      <c r="Q89" s="38"/>
      <c r="R89" s="38"/>
      <c r="S89" s="38"/>
      <c r="T89" s="38"/>
      <c r="U89" s="38"/>
      <c r="V89" s="38"/>
      <c r="W89" s="38"/>
      <c r="X89" s="38"/>
      <c r="Y89" s="38"/>
      <c r="Z89" s="38"/>
    </row>
    <row r="90" spans="1:26" ht="72" customHeight="1" x14ac:dyDescent="0.3">
      <c r="A90" s="38"/>
      <c r="B90" s="526"/>
      <c r="C90" s="176"/>
      <c r="D90" s="526"/>
      <c r="E90" s="528"/>
      <c r="F90" s="526"/>
      <c r="G90" s="526"/>
      <c r="H90" s="526"/>
      <c r="I90" s="526"/>
      <c r="J90" s="526"/>
      <c r="K90" s="545"/>
      <c r="L90" s="277"/>
      <c r="M90" s="277"/>
      <c r="N90" s="277"/>
      <c r="O90" s="38"/>
      <c r="P90" s="38"/>
      <c r="Q90" s="38"/>
      <c r="R90" s="38"/>
      <c r="S90" s="38"/>
      <c r="T90" s="38"/>
      <c r="U90" s="38"/>
      <c r="V90" s="38"/>
      <c r="W90" s="38"/>
      <c r="X90" s="38"/>
      <c r="Y90" s="38"/>
      <c r="Z90" s="38"/>
    </row>
    <row r="91" spans="1:26" ht="120" customHeight="1" x14ac:dyDescent="0.3">
      <c r="A91" s="38"/>
      <c r="B91" s="350" t="str">
        <f>+LEFT(C91,4)</f>
        <v>15.1</v>
      </c>
      <c r="C91" s="160" t="s">
        <v>443</v>
      </c>
      <c r="D91" s="396" t="s">
        <v>444</v>
      </c>
      <c r="E91" s="403" t="s">
        <v>445</v>
      </c>
      <c r="F91" s="330">
        <v>3</v>
      </c>
      <c r="G91" s="66">
        <v>1</v>
      </c>
      <c r="H91" s="174" t="s">
        <v>437</v>
      </c>
      <c r="I91" s="523" t="s">
        <v>446</v>
      </c>
      <c r="J91" s="399">
        <v>3</v>
      </c>
      <c r="K91" s="402"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15">
        <f>+IF(K91="",231,IF(K91="Deficiencia de control mayor (diseño y ejecución)",240,IF(K91="Deficiencia de control (diseño o ejecución)",260,IF(K91="Oportunidad de mejora",280,300))))</f>
        <v>300</v>
      </c>
      <c r="M91" s="315">
        <v>5.2369000000000003</v>
      </c>
      <c r="N91" s="315">
        <f>+L91+M91</f>
        <v>305.23689999999999</v>
      </c>
      <c r="O91" s="38"/>
      <c r="P91" s="38"/>
      <c r="Q91" s="38"/>
      <c r="R91" s="38"/>
      <c r="S91" s="38"/>
      <c r="T91" s="38"/>
      <c r="U91" s="38"/>
      <c r="V91" s="38"/>
      <c r="W91" s="38"/>
      <c r="X91" s="38"/>
      <c r="Y91" s="38"/>
      <c r="Z91" s="38"/>
    </row>
    <row r="92" spans="1:26" ht="22.5" customHeight="1" x14ac:dyDescent="0.3">
      <c r="A92" s="38"/>
      <c r="B92" s="322"/>
      <c r="C92" s="160"/>
      <c r="D92" s="326"/>
      <c r="E92" s="326"/>
      <c r="F92" s="326"/>
      <c r="G92" s="61">
        <v>2</v>
      </c>
      <c r="H92" s="63"/>
      <c r="I92" s="326"/>
      <c r="J92" s="400"/>
      <c r="K92" s="386"/>
      <c r="L92" s="277"/>
      <c r="M92" s="277"/>
      <c r="N92" s="277"/>
      <c r="O92" s="38"/>
      <c r="P92" s="38"/>
      <c r="Q92" s="38"/>
      <c r="R92" s="38"/>
      <c r="S92" s="38"/>
      <c r="T92" s="38"/>
      <c r="U92" s="38"/>
      <c r="V92" s="38"/>
      <c r="W92" s="38"/>
      <c r="X92" s="38"/>
      <c r="Y92" s="38"/>
      <c r="Z92" s="38"/>
    </row>
    <row r="93" spans="1:26" ht="22.5" customHeight="1" x14ac:dyDescent="0.3">
      <c r="A93" s="38"/>
      <c r="B93" s="322"/>
      <c r="C93" s="160"/>
      <c r="D93" s="326"/>
      <c r="E93" s="326"/>
      <c r="F93" s="326"/>
      <c r="G93" s="61">
        <v>3</v>
      </c>
      <c r="H93" s="63"/>
      <c r="I93" s="326"/>
      <c r="J93" s="400"/>
      <c r="K93" s="386"/>
      <c r="L93" s="277"/>
      <c r="M93" s="277"/>
      <c r="N93" s="277"/>
      <c r="O93" s="38"/>
      <c r="P93" s="38"/>
      <c r="Q93" s="38"/>
      <c r="R93" s="38"/>
      <c r="S93" s="38"/>
      <c r="T93" s="38"/>
      <c r="U93" s="38"/>
      <c r="V93" s="38"/>
      <c r="W93" s="38"/>
      <c r="X93" s="38"/>
      <c r="Y93" s="38"/>
      <c r="Z93" s="38"/>
    </row>
    <row r="94" spans="1:26" ht="22.5" customHeight="1" x14ac:dyDescent="0.3">
      <c r="A94" s="38"/>
      <c r="B94" s="322"/>
      <c r="C94" s="160"/>
      <c r="D94" s="326"/>
      <c r="E94" s="326"/>
      <c r="F94" s="326"/>
      <c r="G94" s="61">
        <v>4</v>
      </c>
      <c r="H94" s="63"/>
      <c r="I94" s="326"/>
      <c r="J94" s="400"/>
      <c r="K94" s="386"/>
      <c r="L94" s="277"/>
      <c r="M94" s="277"/>
      <c r="N94" s="277"/>
      <c r="O94" s="38"/>
      <c r="P94" s="38"/>
      <c r="Q94" s="38"/>
      <c r="R94" s="38"/>
      <c r="S94" s="38"/>
      <c r="T94" s="38"/>
      <c r="U94" s="38"/>
      <c r="V94" s="38"/>
      <c r="W94" s="38"/>
      <c r="X94" s="38"/>
      <c r="Y94" s="38"/>
      <c r="Z94" s="38"/>
    </row>
    <row r="95" spans="1:26" ht="22.5" customHeight="1" x14ac:dyDescent="0.3">
      <c r="A95" s="38"/>
      <c r="B95" s="322"/>
      <c r="C95" s="160"/>
      <c r="D95" s="326"/>
      <c r="E95" s="326"/>
      <c r="F95" s="326"/>
      <c r="G95" s="61">
        <v>5</v>
      </c>
      <c r="H95" s="63"/>
      <c r="I95" s="326"/>
      <c r="J95" s="400"/>
      <c r="K95" s="386"/>
      <c r="L95" s="277"/>
      <c r="M95" s="277"/>
      <c r="N95" s="277"/>
      <c r="O95" s="38"/>
      <c r="P95" s="38"/>
      <c r="Q95" s="38"/>
      <c r="R95" s="38"/>
      <c r="S95" s="38"/>
      <c r="T95" s="38"/>
      <c r="U95" s="38"/>
      <c r="V95" s="38"/>
      <c r="W95" s="38"/>
      <c r="X95" s="38"/>
      <c r="Y95" s="38"/>
      <c r="Z95" s="38"/>
    </row>
    <row r="96" spans="1:26" ht="22.5" customHeight="1" x14ac:dyDescent="0.3">
      <c r="A96" s="38"/>
      <c r="B96" s="322"/>
      <c r="C96" s="160"/>
      <c r="D96" s="326"/>
      <c r="E96" s="326"/>
      <c r="F96" s="326"/>
      <c r="G96" s="61">
        <v>6</v>
      </c>
      <c r="H96" s="63"/>
      <c r="I96" s="326"/>
      <c r="J96" s="400"/>
      <c r="K96" s="386"/>
      <c r="L96" s="277"/>
      <c r="M96" s="277"/>
      <c r="N96" s="277"/>
      <c r="O96" s="38"/>
      <c r="P96" s="38"/>
      <c r="Q96" s="38"/>
      <c r="R96" s="38"/>
      <c r="S96" s="38"/>
      <c r="T96" s="38"/>
      <c r="U96" s="38"/>
      <c r="V96" s="38"/>
      <c r="W96" s="38"/>
      <c r="X96" s="38"/>
      <c r="Y96" s="38"/>
      <c r="Z96" s="38"/>
    </row>
    <row r="97" spans="1:26" ht="22.5" customHeight="1" x14ac:dyDescent="0.3">
      <c r="A97" s="38"/>
      <c r="B97" s="322"/>
      <c r="C97" s="160"/>
      <c r="D97" s="326"/>
      <c r="E97" s="326"/>
      <c r="F97" s="326"/>
      <c r="G97" s="61">
        <v>7</v>
      </c>
      <c r="H97" s="61"/>
      <c r="I97" s="326"/>
      <c r="J97" s="400"/>
      <c r="K97" s="386"/>
      <c r="L97" s="277"/>
      <c r="M97" s="277"/>
      <c r="N97" s="277"/>
      <c r="O97" s="38"/>
      <c r="P97" s="38"/>
      <c r="Q97" s="38"/>
      <c r="R97" s="38"/>
      <c r="S97" s="38"/>
      <c r="T97" s="38"/>
      <c r="U97" s="38"/>
      <c r="V97" s="38"/>
      <c r="W97" s="38"/>
      <c r="X97" s="38"/>
      <c r="Y97" s="38"/>
      <c r="Z97" s="38"/>
    </row>
    <row r="98" spans="1:26" ht="143.25" customHeight="1" x14ac:dyDescent="0.3">
      <c r="A98" s="38"/>
      <c r="B98" s="323"/>
      <c r="C98" s="161"/>
      <c r="D98" s="327"/>
      <c r="E98" s="327"/>
      <c r="F98" s="327"/>
      <c r="G98" s="64">
        <v>8</v>
      </c>
      <c r="H98" s="64"/>
      <c r="I98" s="327"/>
      <c r="J98" s="401"/>
      <c r="K98" s="387"/>
      <c r="L98" s="277"/>
      <c r="M98" s="277"/>
      <c r="N98" s="277"/>
      <c r="O98" s="38"/>
      <c r="P98" s="38"/>
      <c r="Q98" s="38"/>
      <c r="R98" s="38"/>
      <c r="S98" s="38"/>
      <c r="T98" s="38"/>
      <c r="U98" s="38"/>
      <c r="V98" s="38"/>
      <c r="W98" s="38"/>
      <c r="X98" s="38"/>
      <c r="Y98" s="38"/>
      <c r="Z98" s="38"/>
    </row>
    <row r="99" spans="1:26" ht="116.25" customHeight="1" x14ac:dyDescent="0.3">
      <c r="A99" s="38"/>
      <c r="B99" s="350" t="str">
        <f>+LEFT(C99,4)</f>
        <v>15.2</v>
      </c>
      <c r="C99" s="160" t="s">
        <v>447</v>
      </c>
      <c r="D99" s="396" t="s">
        <v>448</v>
      </c>
      <c r="E99" s="403" t="s">
        <v>432</v>
      </c>
      <c r="F99" s="330">
        <v>3</v>
      </c>
      <c r="G99" s="66">
        <v>1</v>
      </c>
      <c r="H99" s="177" t="s">
        <v>449</v>
      </c>
      <c r="I99" s="469" t="s">
        <v>450</v>
      </c>
      <c r="J99" s="399">
        <v>3</v>
      </c>
      <c r="K99" s="402"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15">
        <f>+IF(K99="",231,IF(K99="Deficiencia de control mayor (diseño y ejecución)",240,IF(K99="Deficiencia de control (diseño o ejecución)",260,IF(K99="Oportunidad de mejora",280,300))))</f>
        <v>300</v>
      </c>
      <c r="M99" s="315">
        <v>5.3654000000000002</v>
      </c>
      <c r="N99" s="315">
        <f>+L99+M99</f>
        <v>305.36540000000002</v>
      </c>
      <c r="O99" s="38"/>
      <c r="P99" s="38"/>
      <c r="Q99" s="38"/>
      <c r="R99" s="38"/>
      <c r="S99" s="38"/>
      <c r="T99" s="38"/>
      <c r="U99" s="38"/>
      <c r="V99" s="38"/>
      <c r="W99" s="38"/>
      <c r="X99" s="38"/>
      <c r="Y99" s="38"/>
      <c r="Z99" s="38"/>
    </row>
    <row r="100" spans="1:26" ht="20.25" customHeight="1" x14ac:dyDescent="0.3">
      <c r="A100" s="38"/>
      <c r="B100" s="322"/>
      <c r="C100" s="160"/>
      <c r="D100" s="326"/>
      <c r="E100" s="326"/>
      <c r="F100" s="326"/>
      <c r="G100" s="61">
        <v>2</v>
      </c>
      <c r="H100" s="69"/>
      <c r="I100" s="326"/>
      <c r="J100" s="400"/>
      <c r="K100" s="386"/>
      <c r="L100" s="277"/>
      <c r="M100" s="277"/>
      <c r="N100" s="277"/>
      <c r="O100" s="38"/>
      <c r="P100" s="38"/>
      <c r="Q100" s="38"/>
      <c r="R100" s="38"/>
      <c r="S100" s="38"/>
      <c r="T100" s="38"/>
      <c r="U100" s="38"/>
      <c r="V100" s="38"/>
      <c r="W100" s="38"/>
      <c r="X100" s="38"/>
      <c r="Y100" s="38"/>
      <c r="Z100" s="38"/>
    </row>
    <row r="101" spans="1:26" ht="26.25" customHeight="1" x14ac:dyDescent="0.3">
      <c r="A101" s="38"/>
      <c r="B101" s="322"/>
      <c r="C101" s="160"/>
      <c r="D101" s="326"/>
      <c r="E101" s="326"/>
      <c r="F101" s="326"/>
      <c r="G101" s="61">
        <v>3</v>
      </c>
      <c r="H101" s="63"/>
      <c r="I101" s="326"/>
      <c r="J101" s="400"/>
      <c r="K101" s="386"/>
      <c r="L101" s="277"/>
      <c r="M101" s="277"/>
      <c r="N101" s="277"/>
      <c r="O101" s="38"/>
      <c r="P101" s="38"/>
      <c r="Q101" s="38"/>
      <c r="R101" s="38"/>
      <c r="S101" s="38"/>
      <c r="T101" s="38"/>
      <c r="U101" s="38"/>
      <c r="V101" s="38"/>
      <c r="W101" s="38"/>
      <c r="X101" s="38"/>
      <c r="Y101" s="38"/>
      <c r="Z101" s="38"/>
    </row>
    <row r="102" spans="1:26" ht="26.25" customHeight="1" x14ac:dyDescent="0.3">
      <c r="A102" s="38"/>
      <c r="B102" s="322"/>
      <c r="C102" s="160"/>
      <c r="D102" s="326"/>
      <c r="E102" s="326"/>
      <c r="F102" s="326"/>
      <c r="G102" s="61">
        <v>4</v>
      </c>
      <c r="H102" s="61"/>
      <c r="I102" s="326"/>
      <c r="J102" s="400"/>
      <c r="K102" s="386"/>
      <c r="L102" s="277"/>
      <c r="M102" s="277"/>
      <c r="N102" s="277"/>
      <c r="O102" s="38"/>
      <c r="P102" s="38"/>
      <c r="Q102" s="38"/>
      <c r="R102" s="38"/>
      <c r="S102" s="38"/>
      <c r="T102" s="38"/>
      <c r="U102" s="38"/>
      <c r="V102" s="38"/>
      <c r="W102" s="38"/>
      <c r="X102" s="38"/>
      <c r="Y102" s="38"/>
      <c r="Z102" s="38"/>
    </row>
    <row r="103" spans="1:26" ht="26.25" customHeight="1" x14ac:dyDescent="0.3">
      <c r="A103" s="38"/>
      <c r="B103" s="322"/>
      <c r="C103" s="160"/>
      <c r="D103" s="326"/>
      <c r="E103" s="326"/>
      <c r="F103" s="326"/>
      <c r="G103" s="61">
        <v>5</v>
      </c>
      <c r="H103" s="61"/>
      <c r="I103" s="326"/>
      <c r="J103" s="400"/>
      <c r="K103" s="386"/>
      <c r="L103" s="277"/>
      <c r="M103" s="277"/>
      <c r="N103" s="277"/>
      <c r="O103" s="38"/>
      <c r="P103" s="38"/>
      <c r="Q103" s="38"/>
      <c r="R103" s="38"/>
      <c r="S103" s="38"/>
      <c r="T103" s="38"/>
      <c r="U103" s="38"/>
      <c r="V103" s="38"/>
      <c r="W103" s="38"/>
      <c r="X103" s="38"/>
      <c r="Y103" s="38"/>
      <c r="Z103" s="38"/>
    </row>
    <row r="104" spans="1:26" ht="15.75" customHeight="1" x14ac:dyDescent="0.3">
      <c r="A104" s="38"/>
      <c r="B104" s="322"/>
      <c r="C104" s="160"/>
      <c r="D104" s="326"/>
      <c r="E104" s="326"/>
      <c r="F104" s="326"/>
      <c r="G104" s="61">
        <v>6</v>
      </c>
      <c r="H104" s="61"/>
      <c r="I104" s="326"/>
      <c r="J104" s="400"/>
      <c r="K104" s="386"/>
      <c r="L104" s="277"/>
      <c r="M104" s="277"/>
      <c r="N104" s="277"/>
      <c r="O104" s="38"/>
      <c r="P104" s="38"/>
      <c r="Q104" s="38"/>
      <c r="R104" s="38"/>
      <c r="S104" s="38"/>
      <c r="T104" s="38"/>
      <c r="U104" s="38"/>
      <c r="V104" s="38"/>
      <c r="W104" s="38"/>
      <c r="X104" s="38"/>
      <c r="Y104" s="38"/>
      <c r="Z104" s="38"/>
    </row>
    <row r="105" spans="1:26" ht="26.25" customHeight="1" x14ac:dyDescent="0.3">
      <c r="A105" s="38"/>
      <c r="B105" s="322"/>
      <c r="C105" s="160"/>
      <c r="D105" s="326"/>
      <c r="E105" s="326"/>
      <c r="F105" s="326"/>
      <c r="G105" s="61">
        <v>7</v>
      </c>
      <c r="H105" s="61"/>
      <c r="I105" s="326"/>
      <c r="J105" s="400"/>
      <c r="K105" s="386"/>
      <c r="L105" s="277"/>
      <c r="M105" s="277"/>
      <c r="N105" s="277"/>
      <c r="O105" s="38"/>
      <c r="P105" s="38"/>
      <c r="Q105" s="38"/>
      <c r="R105" s="38"/>
      <c r="S105" s="38"/>
      <c r="T105" s="38"/>
      <c r="U105" s="38"/>
      <c r="V105" s="38"/>
      <c r="W105" s="38"/>
      <c r="X105" s="38"/>
      <c r="Y105" s="38"/>
      <c r="Z105" s="38"/>
    </row>
    <row r="106" spans="1:26" ht="18" customHeight="1" x14ac:dyDescent="0.3">
      <c r="A106" s="38"/>
      <c r="B106" s="323"/>
      <c r="C106" s="160"/>
      <c r="D106" s="327"/>
      <c r="E106" s="327"/>
      <c r="F106" s="327"/>
      <c r="G106" s="64">
        <v>8</v>
      </c>
      <c r="H106" s="64"/>
      <c r="I106" s="327"/>
      <c r="J106" s="401"/>
      <c r="K106" s="387"/>
      <c r="L106" s="277"/>
      <c r="M106" s="277"/>
      <c r="N106" s="277"/>
      <c r="O106" s="38"/>
      <c r="P106" s="38"/>
      <c r="Q106" s="38"/>
      <c r="R106" s="38"/>
      <c r="S106" s="38"/>
      <c r="T106" s="38"/>
      <c r="U106" s="38"/>
      <c r="V106" s="38"/>
      <c r="W106" s="38"/>
      <c r="X106" s="38"/>
      <c r="Y106" s="38"/>
      <c r="Z106" s="38"/>
    </row>
    <row r="107" spans="1:26" ht="192" customHeight="1" x14ac:dyDescent="0.3">
      <c r="A107" s="38"/>
      <c r="B107" s="350" t="str">
        <f>+LEFT(C107,4)</f>
        <v>15.3</v>
      </c>
      <c r="C107" s="162" t="s">
        <v>451</v>
      </c>
      <c r="D107" s="396" t="s">
        <v>452</v>
      </c>
      <c r="E107" s="403" t="s">
        <v>453</v>
      </c>
      <c r="F107" s="330">
        <v>3</v>
      </c>
      <c r="G107" s="66">
        <v>1</v>
      </c>
      <c r="H107" s="117" t="s">
        <v>454</v>
      </c>
      <c r="I107" s="546" t="s">
        <v>455</v>
      </c>
      <c r="J107" s="399">
        <v>2</v>
      </c>
      <c r="K107" s="435"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315">
        <f>+IF(K107="",231,IF(K107="Deficiencia de control mayor (diseño y ejecución)",240,IF(K107="Deficiencia de control (diseño o ejecución)",260,IF(K107="Oportunidad de mejora",280,300))))</f>
        <v>260</v>
      </c>
      <c r="M107" s="315">
        <v>5.4562999999999997</v>
      </c>
      <c r="N107" s="315">
        <f>+L107+M107</f>
        <v>265.4563</v>
      </c>
      <c r="O107" s="38"/>
      <c r="P107" s="38"/>
      <c r="Q107" s="38"/>
      <c r="R107" s="38"/>
      <c r="S107" s="38"/>
      <c r="T107" s="38"/>
      <c r="U107" s="38"/>
      <c r="V107" s="38"/>
      <c r="W107" s="38"/>
      <c r="X107" s="38"/>
      <c r="Y107" s="38"/>
      <c r="Z107" s="38"/>
    </row>
    <row r="108" spans="1:26" ht="63" customHeight="1" x14ac:dyDescent="0.3">
      <c r="A108" s="38"/>
      <c r="B108" s="322"/>
      <c r="C108" s="160"/>
      <c r="D108" s="326"/>
      <c r="E108" s="326"/>
      <c r="F108" s="326"/>
      <c r="G108" s="61">
        <v>2</v>
      </c>
      <c r="H108" s="61"/>
      <c r="I108" s="326"/>
      <c r="J108" s="400"/>
      <c r="K108" s="386"/>
      <c r="L108" s="277"/>
      <c r="M108" s="277"/>
      <c r="N108" s="277"/>
      <c r="O108" s="38"/>
      <c r="P108" s="38"/>
      <c r="Q108" s="38"/>
      <c r="R108" s="38"/>
      <c r="S108" s="38"/>
      <c r="T108" s="38"/>
      <c r="U108" s="38"/>
      <c r="V108" s="38"/>
      <c r="W108" s="38"/>
      <c r="X108" s="38"/>
      <c r="Y108" s="38"/>
      <c r="Z108" s="38"/>
    </row>
    <row r="109" spans="1:26" ht="32.25" customHeight="1" x14ac:dyDescent="0.3">
      <c r="A109" s="38"/>
      <c r="B109" s="322"/>
      <c r="C109" s="160"/>
      <c r="D109" s="326"/>
      <c r="E109" s="326"/>
      <c r="F109" s="326"/>
      <c r="G109" s="61">
        <v>3</v>
      </c>
      <c r="H109" s="61"/>
      <c r="I109" s="326"/>
      <c r="J109" s="400"/>
      <c r="K109" s="386"/>
      <c r="L109" s="277"/>
      <c r="M109" s="277"/>
      <c r="N109" s="277"/>
      <c r="O109" s="38"/>
      <c r="P109" s="38"/>
      <c r="Q109" s="38"/>
      <c r="R109" s="38"/>
      <c r="S109" s="38"/>
      <c r="T109" s="38"/>
      <c r="U109" s="38"/>
      <c r="V109" s="38"/>
      <c r="W109" s="38"/>
      <c r="X109" s="38"/>
      <c r="Y109" s="38"/>
      <c r="Z109" s="38"/>
    </row>
    <row r="110" spans="1:26" ht="32.25" customHeight="1" x14ac:dyDescent="0.3">
      <c r="A110" s="38"/>
      <c r="B110" s="322"/>
      <c r="C110" s="160"/>
      <c r="D110" s="326"/>
      <c r="E110" s="326"/>
      <c r="F110" s="326"/>
      <c r="G110" s="61">
        <v>4</v>
      </c>
      <c r="H110" s="61"/>
      <c r="I110" s="326"/>
      <c r="J110" s="400"/>
      <c r="K110" s="386"/>
      <c r="L110" s="277"/>
      <c r="M110" s="277"/>
      <c r="N110" s="277"/>
      <c r="O110" s="38"/>
      <c r="P110" s="38"/>
      <c r="Q110" s="38"/>
      <c r="R110" s="38"/>
      <c r="S110" s="38"/>
      <c r="T110" s="38"/>
      <c r="U110" s="38"/>
      <c r="V110" s="38"/>
      <c r="W110" s="38"/>
      <c r="X110" s="38"/>
      <c r="Y110" s="38"/>
      <c r="Z110" s="38"/>
    </row>
    <row r="111" spans="1:26" ht="32.25" customHeight="1" x14ac:dyDescent="0.3">
      <c r="A111" s="38"/>
      <c r="B111" s="322"/>
      <c r="C111" s="160"/>
      <c r="D111" s="326"/>
      <c r="E111" s="326"/>
      <c r="F111" s="326"/>
      <c r="G111" s="61">
        <v>5</v>
      </c>
      <c r="H111" s="61"/>
      <c r="I111" s="326"/>
      <c r="J111" s="400"/>
      <c r="K111" s="386"/>
      <c r="L111" s="277"/>
      <c r="M111" s="277"/>
      <c r="N111" s="277"/>
      <c r="O111" s="38"/>
      <c r="P111" s="38"/>
      <c r="Q111" s="38"/>
      <c r="R111" s="38"/>
      <c r="S111" s="38"/>
      <c r="T111" s="38"/>
      <c r="U111" s="38"/>
      <c r="V111" s="38"/>
      <c r="W111" s="38"/>
      <c r="X111" s="38"/>
      <c r="Y111" s="38"/>
      <c r="Z111" s="38"/>
    </row>
    <row r="112" spans="1:26" ht="32.25" customHeight="1" x14ac:dyDescent="0.3">
      <c r="A112" s="38"/>
      <c r="B112" s="322"/>
      <c r="C112" s="160"/>
      <c r="D112" s="326"/>
      <c r="E112" s="326"/>
      <c r="F112" s="326"/>
      <c r="G112" s="61">
        <v>6</v>
      </c>
      <c r="H112" s="61"/>
      <c r="I112" s="326"/>
      <c r="J112" s="400"/>
      <c r="K112" s="386"/>
      <c r="L112" s="277"/>
      <c r="M112" s="277"/>
      <c r="N112" s="277"/>
      <c r="O112" s="38"/>
      <c r="P112" s="38"/>
      <c r="Q112" s="38"/>
      <c r="R112" s="38"/>
      <c r="S112" s="38"/>
      <c r="T112" s="38"/>
      <c r="U112" s="38"/>
      <c r="V112" s="38"/>
      <c r="W112" s="38"/>
      <c r="X112" s="38"/>
      <c r="Y112" s="38"/>
      <c r="Z112" s="38"/>
    </row>
    <row r="113" spans="1:26" ht="66" customHeight="1" x14ac:dyDescent="0.3">
      <c r="A113" s="38"/>
      <c r="B113" s="322"/>
      <c r="C113" s="160"/>
      <c r="D113" s="326"/>
      <c r="E113" s="326"/>
      <c r="F113" s="326"/>
      <c r="G113" s="61">
        <v>7</v>
      </c>
      <c r="H113" s="61"/>
      <c r="I113" s="326"/>
      <c r="J113" s="400"/>
      <c r="K113" s="386"/>
      <c r="L113" s="277"/>
      <c r="M113" s="277"/>
      <c r="N113" s="277"/>
      <c r="O113" s="38"/>
      <c r="P113" s="38"/>
      <c r="Q113" s="38"/>
      <c r="R113" s="38"/>
      <c r="S113" s="38"/>
      <c r="T113" s="38"/>
      <c r="U113" s="38"/>
      <c r="V113" s="38"/>
      <c r="W113" s="38"/>
      <c r="X113" s="38"/>
      <c r="Y113" s="38"/>
      <c r="Z113" s="38"/>
    </row>
    <row r="114" spans="1:26" ht="156" customHeight="1" x14ac:dyDescent="0.3">
      <c r="A114" s="38"/>
      <c r="B114" s="323"/>
      <c r="C114" s="161"/>
      <c r="D114" s="327"/>
      <c r="E114" s="327"/>
      <c r="F114" s="327"/>
      <c r="G114" s="64">
        <v>8</v>
      </c>
      <c r="H114" s="178"/>
      <c r="I114" s="327"/>
      <c r="J114" s="401"/>
      <c r="K114" s="387"/>
      <c r="L114" s="277"/>
      <c r="M114" s="277"/>
      <c r="N114" s="277"/>
      <c r="O114" s="38"/>
      <c r="P114" s="38"/>
      <c r="Q114" s="38"/>
      <c r="R114" s="38"/>
      <c r="S114" s="38"/>
      <c r="T114" s="38"/>
      <c r="U114" s="38"/>
      <c r="V114" s="38"/>
      <c r="W114" s="38"/>
      <c r="X114" s="38"/>
      <c r="Y114" s="38"/>
      <c r="Z114" s="38"/>
    </row>
    <row r="115" spans="1:26" ht="92.25" customHeight="1" x14ac:dyDescent="0.3">
      <c r="A115" s="38"/>
      <c r="B115" s="350" t="str">
        <f>+LEFT(C115,4)</f>
        <v>15.4</v>
      </c>
      <c r="C115" s="179" t="s">
        <v>456</v>
      </c>
      <c r="D115" s="396" t="s">
        <v>457</v>
      </c>
      <c r="E115" s="403" t="s">
        <v>458</v>
      </c>
      <c r="F115" s="330">
        <v>3</v>
      </c>
      <c r="G115" s="66">
        <v>1</v>
      </c>
      <c r="H115" s="174" t="s">
        <v>437</v>
      </c>
      <c r="I115" s="548" t="s">
        <v>459</v>
      </c>
      <c r="J115" s="492">
        <v>2</v>
      </c>
      <c r="K115" s="435"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315">
        <f>+IF(K115="",231,IF(K115="Deficiencia de control mayor (diseño y ejecución)",240,IF(K115="Deficiencia de control (diseño o ejecución)",260,IF(K115="Oportunidad de mejora",280,300))))</f>
        <v>260</v>
      </c>
      <c r="M115" s="315">
        <v>5.5632000000000001</v>
      </c>
      <c r="N115" s="315">
        <f>+L115+M115</f>
        <v>265.56319999999999</v>
      </c>
      <c r="O115" s="38"/>
      <c r="P115" s="38"/>
      <c r="Q115" s="38"/>
      <c r="R115" s="38"/>
      <c r="S115" s="38"/>
      <c r="T115" s="38"/>
      <c r="U115" s="38"/>
      <c r="V115" s="38"/>
      <c r="W115" s="38"/>
      <c r="X115" s="38"/>
      <c r="Y115" s="38"/>
      <c r="Z115" s="38"/>
    </row>
    <row r="116" spans="1:26" ht="34.5" customHeight="1" x14ac:dyDescent="0.3">
      <c r="A116" s="38"/>
      <c r="B116" s="322"/>
      <c r="C116" s="160"/>
      <c r="D116" s="326"/>
      <c r="E116" s="326"/>
      <c r="F116" s="326"/>
      <c r="G116" s="61">
        <v>2</v>
      </c>
      <c r="H116" s="63"/>
      <c r="I116" s="326"/>
      <c r="J116" s="471"/>
      <c r="K116" s="386"/>
      <c r="L116" s="277"/>
      <c r="M116" s="277"/>
      <c r="N116" s="277"/>
      <c r="O116" s="38"/>
      <c r="P116" s="38"/>
      <c r="Q116" s="38"/>
      <c r="R116" s="38"/>
      <c r="S116" s="38"/>
      <c r="T116" s="38"/>
      <c r="U116" s="38"/>
      <c r="V116" s="38"/>
      <c r="W116" s="38"/>
      <c r="X116" s="38"/>
      <c r="Y116" s="38"/>
      <c r="Z116" s="38"/>
    </row>
    <row r="117" spans="1:26" ht="32.25" customHeight="1" x14ac:dyDescent="0.3">
      <c r="A117" s="38"/>
      <c r="B117" s="322"/>
      <c r="C117" s="160"/>
      <c r="D117" s="326"/>
      <c r="E117" s="326"/>
      <c r="F117" s="326"/>
      <c r="G117" s="61">
        <v>3</v>
      </c>
      <c r="H117" s="63"/>
      <c r="I117" s="326"/>
      <c r="J117" s="471"/>
      <c r="K117" s="386"/>
      <c r="L117" s="277"/>
      <c r="M117" s="277"/>
      <c r="N117" s="277"/>
      <c r="O117" s="38"/>
      <c r="P117" s="38"/>
      <c r="Q117" s="38"/>
      <c r="R117" s="38"/>
      <c r="S117" s="38"/>
      <c r="T117" s="38"/>
      <c r="U117" s="38"/>
      <c r="V117" s="38"/>
      <c r="W117" s="38"/>
      <c r="X117" s="38"/>
      <c r="Y117" s="38"/>
      <c r="Z117" s="38"/>
    </row>
    <row r="118" spans="1:26" ht="36" customHeight="1" x14ac:dyDescent="0.3">
      <c r="A118" s="38"/>
      <c r="B118" s="322"/>
      <c r="C118" s="160"/>
      <c r="D118" s="326"/>
      <c r="E118" s="326"/>
      <c r="F118" s="326"/>
      <c r="G118" s="61">
        <v>4</v>
      </c>
      <c r="H118" s="62"/>
      <c r="I118" s="326"/>
      <c r="J118" s="471"/>
      <c r="K118" s="386"/>
      <c r="L118" s="277"/>
      <c r="M118" s="277"/>
      <c r="N118" s="277"/>
      <c r="O118" s="38"/>
      <c r="P118" s="38"/>
      <c r="Q118" s="38"/>
      <c r="R118" s="38"/>
      <c r="S118" s="38"/>
      <c r="T118" s="38"/>
      <c r="U118" s="38"/>
      <c r="V118" s="38"/>
      <c r="W118" s="38"/>
      <c r="X118" s="38"/>
      <c r="Y118" s="38"/>
      <c r="Z118" s="38"/>
    </row>
    <row r="119" spans="1:26" ht="32.25" customHeight="1" x14ac:dyDescent="0.3">
      <c r="A119" s="38"/>
      <c r="B119" s="322"/>
      <c r="C119" s="160"/>
      <c r="D119" s="326"/>
      <c r="E119" s="326"/>
      <c r="F119" s="326"/>
      <c r="G119" s="61">
        <v>5</v>
      </c>
      <c r="H119" s="61"/>
      <c r="I119" s="326"/>
      <c r="J119" s="471"/>
      <c r="K119" s="386"/>
      <c r="L119" s="277"/>
      <c r="M119" s="277"/>
      <c r="N119" s="277"/>
      <c r="O119" s="38"/>
      <c r="P119" s="38"/>
      <c r="Q119" s="38"/>
      <c r="R119" s="38"/>
      <c r="S119" s="38"/>
      <c r="T119" s="38"/>
      <c r="U119" s="38"/>
      <c r="V119" s="38"/>
      <c r="W119" s="38"/>
      <c r="X119" s="38"/>
      <c r="Y119" s="38"/>
      <c r="Z119" s="38"/>
    </row>
    <row r="120" spans="1:26" ht="28.5" customHeight="1" x14ac:dyDescent="0.3">
      <c r="A120" s="38"/>
      <c r="B120" s="322"/>
      <c r="C120" s="160"/>
      <c r="D120" s="326"/>
      <c r="E120" s="326"/>
      <c r="F120" s="326"/>
      <c r="G120" s="61">
        <v>6</v>
      </c>
      <c r="H120" s="61"/>
      <c r="I120" s="326"/>
      <c r="J120" s="471"/>
      <c r="K120" s="386"/>
      <c r="L120" s="277"/>
      <c r="M120" s="277"/>
      <c r="N120" s="277"/>
      <c r="O120" s="38"/>
      <c r="P120" s="38"/>
      <c r="Q120" s="38"/>
      <c r="R120" s="38"/>
      <c r="S120" s="38"/>
      <c r="T120" s="38"/>
      <c r="U120" s="38"/>
      <c r="V120" s="38"/>
      <c r="W120" s="38"/>
      <c r="X120" s="38"/>
      <c r="Y120" s="38"/>
      <c r="Z120" s="38"/>
    </row>
    <row r="121" spans="1:26" ht="32.25" customHeight="1" x14ac:dyDescent="0.3">
      <c r="A121" s="38"/>
      <c r="B121" s="322"/>
      <c r="C121" s="160"/>
      <c r="D121" s="326"/>
      <c r="E121" s="326"/>
      <c r="F121" s="326"/>
      <c r="G121" s="61">
        <v>7</v>
      </c>
      <c r="H121" s="61"/>
      <c r="I121" s="326"/>
      <c r="J121" s="471"/>
      <c r="K121" s="386"/>
      <c r="L121" s="277"/>
      <c r="M121" s="277"/>
      <c r="N121" s="277"/>
      <c r="O121" s="38"/>
      <c r="P121" s="38"/>
      <c r="Q121" s="38"/>
      <c r="R121" s="38"/>
      <c r="S121" s="38"/>
      <c r="T121" s="38"/>
      <c r="U121" s="38"/>
      <c r="V121" s="38"/>
      <c r="W121" s="38"/>
      <c r="X121" s="38"/>
      <c r="Y121" s="38"/>
      <c r="Z121" s="38"/>
    </row>
    <row r="122" spans="1:26" ht="24.75" customHeight="1" x14ac:dyDescent="0.3">
      <c r="A122" s="38"/>
      <c r="B122" s="323"/>
      <c r="C122" s="160"/>
      <c r="D122" s="327"/>
      <c r="E122" s="327"/>
      <c r="F122" s="327"/>
      <c r="G122" s="64">
        <v>8</v>
      </c>
      <c r="H122" s="64"/>
      <c r="I122" s="327"/>
      <c r="J122" s="472"/>
      <c r="K122" s="387"/>
      <c r="L122" s="277"/>
      <c r="M122" s="277"/>
      <c r="N122" s="277"/>
      <c r="O122" s="38"/>
      <c r="P122" s="38"/>
      <c r="Q122" s="38"/>
      <c r="R122" s="38"/>
      <c r="S122" s="38"/>
      <c r="T122" s="38"/>
      <c r="U122" s="38"/>
      <c r="V122" s="38"/>
      <c r="W122" s="38"/>
      <c r="X122" s="38"/>
      <c r="Y122" s="38"/>
      <c r="Z122" s="38"/>
    </row>
    <row r="123" spans="1:26" ht="98.25" customHeight="1" x14ac:dyDescent="0.3">
      <c r="A123" s="38"/>
      <c r="B123" s="350" t="str">
        <f>+LEFT(C123,4)</f>
        <v>15.5</v>
      </c>
      <c r="C123" s="160" t="s">
        <v>460</v>
      </c>
      <c r="D123" s="396" t="s">
        <v>461</v>
      </c>
      <c r="E123" s="403" t="s">
        <v>462</v>
      </c>
      <c r="F123" s="330">
        <v>3</v>
      </c>
      <c r="G123" s="66">
        <v>1</v>
      </c>
      <c r="H123" s="174" t="s">
        <v>437</v>
      </c>
      <c r="I123" s="469" t="s">
        <v>463</v>
      </c>
      <c r="J123" s="492">
        <v>3</v>
      </c>
      <c r="K123" s="435"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315">
        <f>+IF(K123="",231,IF(K123="Deficiencia de control mayor (diseño y ejecución)",240,IF(K123="Deficiencia de control (diseño o ejecución)",260,IF(K123="Oportunidad de mejora",280,300))))</f>
        <v>300</v>
      </c>
      <c r="M123" s="315">
        <v>5.6321000000000003</v>
      </c>
      <c r="N123" s="315">
        <f>+L123+M123</f>
        <v>305.63209999999998</v>
      </c>
      <c r="O123" s="38"/>
      <c r="P123" s="38"/>
      <c r="Q123" s="38"/>
      <c r="R123" s="38"/>
      <c r="S123" s="38"/>
      <c r="T123" s="38"/>
      <c r="U123" s="38"/>
      <c r="V123" s="38"/>
      <c r="W123" s="38"/>
      <c r="X123" s="38"/>
      <c r="Y123" s="38"/>
      <c r="Z123" s="38"/>
    </row>
    <row r="124" spans="1:26" ht="32.25" customHeight="1" x14ac:dyDescent="0.3">
      <c r="A124" s="38"/>
      <c r="B124" s="322"/>
      <c r="C124" s="160"/>
      <c r="D124" s="326"/>
      <c r="E124" s="326"/>
      <c r="F124" s="326"/>
      <c r="G124" s="61">
        <v>2</v>
      </c>
      <c r="H124" s="61"/>
      <c r="I124" s="326"/>
      <c r="J124" s="471"/>
      <c r="K124" s="386"/>
      <c r="L124" s="277"/>
      <c r="M124" s="277"/>
      <c r="N124" s="277"/>
      <c r="O124" s="38"/>
      <c r="P124" s="38"/>
      <c r="Q124" s="38"/>
      <c r="R124" s="38"/>
      <c r="S124" s="38"/>
      <c r="T124" s="38"/>
      <c r="U124" s="38"/>
      <c r="V124" s="38"/>
      <c r="W124" s="38"/>
      <c r="X124" s="38"/>
      <c r="Y124" s="38"/>
      <c r="Z124" s="38"/>
    </row>
    <row r="125" spans="1:26" ht="32.25" customHeight="1" x14ac:dyDescent="0.3">
      <c r="A125" s="38"/>
      <c r="B125" s="322"/>
      <c r="C125" s="160"/>
      <c r="D125" s="326"/>
      <c r="E125" s="326"/>
      <c r="F125" s="326"/>
      <c r="G125" s="61">
        <v>3</v>
      </c>
      <c r="H125" s="61"/>
      <c r="I125" s="326"/>
      <c r="J125" s="471"/>
      <c r="K125" s="386"/>
      <c r="L125" s="277"/>
      <c r="M125" s="277"/>
      <c r="N125" s="277"/>
      <c r="O125" s="38"/>
      <c r="P125" s="38"/>
      <c r="Q125" s="38"/>
      <c r="R125" s="38"/>
      <c r="S125" s="38"/>
      <c r="T125" s="38"/>
      <c r="U125" s="38"/>
      <c r="V125" s="38"/>
      <c r="W125" s="38"/>
      <c r="X125" s="38"/>
      <c r="Y125" s="38"/>
      <c r="Z125" s="38"/>
    </row>
    <row r="126" spans="1:26" ht="32.25" customHeight="1" x14ac:dyDescent="0.3">
      <c r="A126" s="38"/>
      <c r="B126" s="322"/>
      <c r="C126" s="160"/>
      <c r="D126" s="326"/>
      <c r="E126" s="326"/>
      <c r="F126" s="326"/>
      <c r="G126" s="61">
        <v>4</v>
      </c>
      <c r="H126" s="61"/>
      <c r="I126" s="326"/>
      <c r="J126" s="471"/>
      <c r="K126" s="386"/>
      <c r="L126" s="277"/>
      <c r="M126" s="277"/>
      <c r="N126" s="277"/>
      <c r="O126" s="38"/>
      <c r="P126" s="38"/>
      <c r="Q126" s="38"/>
      <c r="R126" s="38"/>
      <c r="S126" s="38"/>
      <c r="T126" s="38"/>
      <c r="U126" s="38"/>
      <c r="V126" s="38"/>
      <c r="W126" s="38"/>
      <c r="X126" s="38"/>
      <c r="Y126" s="38"/>
      <c r="Z126" s="38"/>
    </row>
    <row r="127" spans="1:26" ht="32.25" customHeight="1" x14ac:dyDescent="0.3">
      <c r="A127" s="38"/>
      <c r="B127" s="322"/>
      <c r="C127" s="160"/>
      <c r="D127" s="326"/>
      <c r="E127" s="326"/>
      <c r="F127" s="326"/>
      <c r="G127" s="61">
        <v>5</v>
      </c>
      <c r="H127" s="61"/>
      <c r="I127" s="326"/>
      <c r="J127" s="471"/>
      <c r="K127" s="386"/>
      <c r="L127" s="277"/>
      <c r="M127" s="277"/>
      <c r="N127" s="277"/>
      <c r="O127" s="38"/>
      <c r="P127" s="38"/>
      <c r="Q127" s="38"/>
      <c r="R127" s="38"/>
      <c r="S127" s="38"/>
      <c r="T127" s="38"/>
      <c r="U127" s="38"/>
      <c r="V127" s="38"/>
      <c r="W127" s="38"/>
      <c r="X127" s="38"/>
      <c r="Y127" s="38"/>
      <c r="Z127" s="38"/>
    </row>
    <row r="128" spans="1:26" ht="12.75" customHeight="1" x14ac:dyDescent="0.3">
      <c r="A128" s="38"/>
      <c r="B128" s="322"/>
      <c r="C128" s="160"/>
      <c r="D128" s="326"/>
      <c r="E128" s="326"/>
      <c r="F128" s="326"/>
      <c r="G128" s="61">
        <v>6</v>
      </c>
      <c r="H128" s="61"/>
      <c r="I128" s="326"/>
      <c r="J128" s="471"/>
      <c r="K128" s="386"/>
      <c r="L128" s="277"/>
      <c r="M128" s="277"/>
      <c r="N128" s="277"/>
      <c r="O128" s="38"/>
      <c r="P128" s="38"/>
      <c r="Q128" s="38"/>
      <c r="R128" s="38"/>
      <c r="S128" s="38"/>
      <c r="T128" s="38"/>
      <c r="U128" s="38"/>
      <c r="V128" s="38"/>
      <c r="W128" s="38"/>
      <c r="X128" s="38"/>
      <c r="Y128" s="38"/>
      <c r="Z128" s="38"/>
    </row>
    <row r="129" spans="1:26" ht="21" customHeight="1" x14ac:dyDescent="0.3">
      <c r="A129" s="38"/>
      <c r="B129" s="322"/>
      <c r="C129" s="160"/>
      <c r="D129" s="326"/>
      <c r="E129" s="326"/>
      <c r="F129" s="326"/>
      <c r="G129" s="61">
        <v>7</v>
      </c>
      <c r="H129" s="180"/>
      <c r="I129" s="326"/>
      <c r="J129" s="471"/>
      <c r="K129" s="386"/>
      <c r="L129" s="277"/>
      <c r="M129" s="277"/>
      <c r="N129" s="277"/>
      <c r="O129" s="38"/>
      <c r="P129" s="38"/>
      <c r="Q129" s="38"/>
      <c r="R129" s="38"/>
      <c r="S129" s="38"/>
      <c r="T129" s="38"/>
      <c r="U129" s="38"/>
      <c r="V129" s="38"/>
      <c r="W129" s="38"/>
      <c r="X129" s="38"/>
      <c r="Y129" s="38"/>
      <c r="Z129" s="38"/>
    </row>
    <row r="130" spans="1:26" ht="15.75" customHeight="1" x14ac:dyDescent="0.3">
      <c r="A130" s="38"/>
      <c r="B130" s="323"/>
      <c r="C130" s="160"/>
      <c r="D130" s="327"/>
      <c r="E130" s="327"/>
      <c r="F130" s="327"/>
      <c r="G130" s="64">
        <v>8</v>
      </c>
      <c r="H130" s="64"/>
      <c r="I130" s="327"/>
      <c r="J130" s="472"/>
      <c r="K130" s="387"/>
      <c r="L130" s="277"/>
      <c r="M130" s="277"/>
      <c r="N130" s="277"/>
      <c r="O130" s="38"/>
      <c r="P130" s="38"/>
      <c r="Q130" s="38"/>
      <c r="R130" s="38"/>
      <c r="S130" s="38"/>
      <c r="T130" s="38"/>
      <c r="U130" s="38"/>
      <c r="V130" s="38"/>
      <c r="W130" s="38"/>
      <c r="X130" s="38"/>
      <c r="Y130" s="38"/>
      <c r="Z130" s="38"/>
    </row>
    <row r="131" spans="1:26" ht="163.5" customHeight="1" x14ac:dyDescent="0.3">
      <c r="A131" s="38"/>
      <c r="B131" s="350" t="str">
        <f>+LEFT(C131,4)</f>
        <v>15.6</v>
      </c>
      <c r="C131" s="160" t="s">
        <v>464</v>
      </c>
      <c r="D131" s="559" t="s">
        <v>461</v>
      </c>
      <c r="E131" s="403" t="s">
        <v>462</v>
      </c>
      <c r="F131" s="330">
        <v>3</v>
      </c>
      <c r="G131" s="66">
        <v>1</v>
      </c>
      <c r="H131" s="114" t="s">
        <v>465</v>
      </c>
      <c r="I131" s="547" t="s">
        <v>466</v>
      </c>
      <c r="J131" s="492">
        <v>3</v>
      </c>
      <c r="K131" s="435"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315">
        <f>+IF(K131="",231,IF(K131="Deficiencia de control mayor (diseño y ejecución)",240,IF(K131="Deficiencia de control (diseño o ejecución)",260,IF(K131="Oportunidad de mejora",280,300))))</f>
        <v>300</v>
      </c>
      <c r="M131" s="315">
        <v>5.7896000000000001</v>
      </c>
      <c r="N131" s="315">
        <f>+L131+M131</f>
        <v>305.78960000000001</v>
      </c>
      <c r="O131" s="38"/>
      <c r="P131" s="38"/>
      <c r="Q131" s="38"/>
      <c r="R131" s="38"/>
      <c r="S131" s="38"/>
      <c r="T131" s="38"/>
      <c r="U131" s="38"/>
      <c r="V131" s="38"/>
      <c r="W131" s="38"/>
      <c r="X131" s="38"/>
      <c r="Y131" s="38"/>
      <c r="Z131" s="38"/>
    </row>
    <row r="132" spans="1:26" ht="29.25" customHeight="1" x14ac:dyDescent="0.3">
      <c r="A132" s="38"/>
      <c r="B132" s="322"/>
      <c r="C132" s="160"/>
      <c r="D132" s="560"/>
      <c r="E132" s="326"/>
      <c r="F132" s="326"/>
      <c r="G132" s="61">
        <v>2</v>
      </c>
      <c r="H132" s="69"/>
      <c r="I132" s="326"/>
      <c r="J132" s="471"/>
      <c r="K132" s="386"/>
      <c r="L132" s="277"/>
      <c r="M132" s="277"/>
      <c r="N132" s="277"/>
      <c r="O132" s="38"/>
      <c r="P132" s="38"/>
      <c r="Q132" s="38"/>
      <c r="R132" s="38"/>
      <c r="S132" s="38"/>
      <c r="T132" s="38"/>
      <c r="U132" s="38"/>
      <c r="V132" s="38"/>
      <c r="W132" s="38"/>
      <c r="X132" s="38"/>
      <c r="Y132" s="38"/>
      <c r="Z132" s="38"/>
    </row>
    <row r="133" spans="1:26" ht="32.25" customHeight="1" x14ac:dyDescent="0.3">
      <c r="A133" s="38"/>
      <c r="B133" s="322"/>
      <c r="C133" s="160"/>
      <c r="D133" s="560"/>
      <c r="E133" s="326"/>
      <c r="F133" s="326"/>
      <c r="G133" s="61">
        <v>3</v>
      </c>
      <c r="H133" s="69"/>
      <c r="I133" s="326"/>
      <c r="J133" s="471"/>
      <c r="K133" s="386"/>
      <c r="L133" s="277"/>
      <c r="M133" s="277"/>
      <c r="N133" s="277"/>
      <c r="O133" s="38"/>
      <c r="P133" s="38"/>
      <c r="Q133" s="38"/>
      <c r="R133" s="38"/>
      <c r="S133" s="38"/>
      <c r="T133" s="38"/>
      <c r="U133" s="38"/>
      <c r="V133" s="38"/>
      <c r="W133" s="38"/>
      <c r="X133" s="38"/>
      <c r="Y133" s="38"/>
      <c r="Z133" s="38"/>
    </row>
    <row r="134" spans="1:26" ht="32.25" customHeight="1" x14ac:dyDescent="0.3">
      <c r="A134" s="38"/>
      <c r="B134" s="322"/>
      <c r="C134" s="160"/>
      <c r="D134" s="560"/>
      <c r="E134" s="326"/>
      <c r="F134" s="326"/>
      <c r="G134" s="61">
        <v>4</v>
      </c>
      <c r="H134" s="61"/>
      <c r="I134" s="326"/>
      <c r="J134" s="471"/>
      <c r="K134" s="386"/>
      <c r="L134" s="277"/>
      <c r="M134" s="277"/>
      <c r="N134" s="277"/>
      <c r="O134" s="38"/>
      <c r="P134" s="38"/>
      <c r="Q134" s="38"/>
      <c r="R134" s="38"/>
      <c r="S134" s="38"/>
      <c r="T134" s="38"/>
      <c r="U134" s="38"/>
      <c r="V134" s="38"/>
      <c r="W134" s="38"/>
      <c r="X134" s="38"/>
      <c r="Y134" s="38"/>
      <c r="Z134" s="38"/>
    </row>
    <row r="135" spans="1:26" ht="32.25" customHeight="1" x14ac:dyDescent="0.3">
      <c r="A135" s="38"/>
      <c r="B135" s="322"/>
      <c r="C135" s="160"/>
      <c r="D135" s="560"/>
      <c r="E135" s="326"/>
      <c r="F135" s="326"/>
      <c r="G135" s="61">
        <v>5</v>
      </c>
      <c r="H135" s="61"/>
      <c r="I135" s="326"/>
      <c r="J135" s="471"/>
      <c r="K135" s="386"/>
      <c r="L135" s="277"/>
      <c r="M135" s="277"/>
      <c r="N135" s="277"/>
      <c r="O135" s="38"/>
      <c r="P135" s="38"/>
      <c r="Q135" s="38"/>
      <c r="R135" s="38"/>
      <c r="S135" s="38"/>
      <c r="T135" s="38"/>
      <c r="U135" s="38"/>
      <c r="V135" s="38"/>
      <c r="W135" s="38"/>
      <c r="X135" s="38"/>
      <c r="Y135" s="38"/>
      <c r="Z135" s="38"/>
    </row>
    <row r="136" spans="1:26" ht="32.25" customHeight="1" x14ac:dyDescent="0.3">
      <c r="A136" s="38"/>
      <c r="B136" s="322"/>
      <c r="C136" s="160"/>
      <c r="D136" s="560"/>
      <c r="E136" s="326"/>
      <c r="F136" s="326"/>
      <c r="G136" s="61">
        <v>6</v>
      </c>
      <c r="H136" s="61"/>
      <c r="I136" s="326"/>
      <c r="J136" s="471"/>
      <c r="K136" s="386"/>
      <c r="L136" s="277"/>
      <c r="M136" s="277"/>
      <c r="N136" s="277"/>
      <c r="O136" s="38"/>
      <c r="P136" s="38"/>
      <c r="Q136" s="38"/>
      <c r="R136" s="38"/>
      <c r="S136" s="38"/>
      <c r="T136" s="38"/>
      <c r="U136" s="38"/>
      <c r="V136" s="38"/>
      <c r="W136" s="38"/>
      <c r="X136" s="38"/>
      <c r="Y136" s="38"/>
      <c r="Z136" s="38"/>
    </row>
    <row r="137" spans="1:26" ht="9" customHeight="1" x14ac:dyDescent="0.3">
      <c r="A137" s="38"/>
      <c r="B137" s="322"/>
      <c r="C137" s="160"/>
      <c r="D137" s="560"/>
      <c r="E137" s="326"/>
      <c r="F137" s="326"/>
      <c r="G137" s="61">
        <v>7</v>
      </c>
      <c r="H137" s="61"/>
      <c r="I137" s="326"/>
      <c r="J137" s="471"/>
      <c r="K137" s="386"/>
      <c r="L137" s="277"/>
      <c r="M137" s="277"/>
      <c r="N137" s="277"/>
      <c r="O137" s="38"/>
      <c r="P137" s="38"/>
      <c r="Q137" s="38"/>
      <c r="R137" s="38"/>
      <c r="S137" s="38"/>
      <c r="T137" s="38"/>
      <c r="U137" s="38"/>
      <c r="V137" s="38"/>
      <c r="W137" s="38"/>
      <c r="X137" s="38"/>
      <c r="Y137" s="38"/>
      <c r="Z137" s="38"/>
    </row>
    <row r="138" spans="1:26" ht="7.5" customHeight="1" x14ac:dyDescent="0.3">
      <c r="A138" s="38"/>
      <c r="B138" s="323"/>
      <c r="C138" s="160"/>
      <c r="D138" s="561"/>
      <c r="E138" s="327"/>
      <c r="F138" s="327"/>
      <c r="G138" s="64">
        <v>8</v>
      </c>
      <c r="H138" s="64"/>
      <c r="I138" s="327"/>
      <c r="J138" s="472"/>
      <c r="K138" s="387"/>
      <c r="L138" s="277"/>
      <c r="M138" s="277"/>
      <c r="N138" s="277"/>
      <c r="O138" s="38"/>
      <c r="P138" s="38"/>
      <c r="Q138" s="38"/>
      <c r="R138" s="38"/>
      <c r="S138" s="38"/>
      <c r="T138" s="38"/>
      <c r="U138" s="38"/>
      <c r="V138" s="38"/>
      <c r="W138" s="38"/>
      <c r="X138" s="38"/>
      <c r="Y138" s="38"/>
      <c r="Z138" s="38"/>
    </row>
    <row r="139" spans="1:26" ht="32.25" customHeight="1" x14ac:dyDescent="0.3">
      <c r="A139" s="38"/>
      <c r="B139" s="38"/>
      <c r="C139" s="27"/>
      <c r="D139" s="27"/>
      <c r="E139" s="27"/>
      <c r="F139" s="27"/>
      <c r="G139" s="27"/>
      <c r="H139" s="181"/>
      <c r="I139" s="27"/>
      <c r="J139" s="27"/>
      <c r="K139" s="27"/>
      <c r="L139" s="106"/>
      <c r="M139" s="106"/>
      <c r="N139" s="106"/>
      <c r="O139" s="38"/>
      <c r="P139" s="38"/>
      <c r="Q139" s="38"/>
      <c r="R139" s="38"/>
      <c r="S139" s="38"/>
      <c r="T139" s="38"/>
      <c r="U139" s="38"/>
      <c r="V139" s="38"/>
      <c r="W139" s="38"/>
      <c r="X139" s="38"/>
      <c r="Y139" s="38"/>
      <c r="Z139" s="38"/>
    </row>
    <row r="140" spans="1:26" ht="32.25" customHeight="1" x14ac:dyDescent="0.3">
      <c r="A140" s="38"/>
      <c r="B140" s="38"/>
      <c r="C140" s="27"/>
      <c r="D140" s="27"/>
      <c r="E140" s="27"/>
      <c r="F140" s="27"/>
      <c r="G140" s="27"/>
      <c r="H140" s="27"/>
      <c r="I140" s="27"/>
      <c r="J140" s="27"/>
      <c r="K140" s="27"/>
      <c r="L140" s="106"/>
      <c r="M140" s="106"/>
      <c r="N140" s="106"/>
      <c r="O140" s="38"/>
      <c r="P140" s="38"/>
      <c r="Q140" s="38"/>
      <c r="R140" s="38"/>
      <c r="S140" s="38"/>
      <c r="T140" s="38"/>
      <c r="U140" s="38"/>
      <c r="V140" s="38"/>
      <c r="W140" s="38"/>
      <c r="X140" s="38"/>
      <c r="Y140" s="38"/>
      <c r="Z140" s="38"/>
    </row>
    <row r="141" spans="1:26" ht="32.25" customHeight="1" x14ac:dyDescent="0.3">
      <c r="A141" s="38"/>
      <c r="B141" s="38"/>
      <c r="C141" s="27"/>
      <c r="D141" s="27"/>
      <c r="E141" s="27"/>
      <c r="F141" s="27"/>
      <c r="G141" s="27"/>
      <c r="H141" s="27"/>
      <c r="I141" s="27"/>
      <c r="J141" s="27"/>
      <c r="K141" s="27"/>
      <c r="L141" s="106"/>
      <c r="M141" s="106"/>
      <c r="N141" s="106"/>
      <c r="O141" s="38"/>
      <c r="P141" s="38"/>
      <c r="Q141" s="38"/>
      <c r="R141" s="38"/>
      <c r="S141" s="38"/>
      <c r="T141" s="38"/>
      <c r="U141" s="38"/>
      <c r="V141" s="38"/>
      <c r="W141" s="38"/>
      <c r="X141" s="38"/>
      <c r="Y141" s="38"/>
      <c r="Z141" s="38"/>
    </row>
    <row r="142" spans="1:26" ht="32.25" customHeight="1" x14ac:dyDescent="0.3">
      <c r="A142" s="38"/>
      <c r="B142" s="38"/>
      <c r="C142" s="27"/>
      <c r="D142" s="27"/>
      <c r="E142" s="27"/>
      <c r="F142" s="27"/>
      <c r="G142" s="27"/>
      <c r="H142" s="27"/>
      <c r="I142" s="27"/>
      <c r="J142" s="27"/>
      <c r="K142" s="27"/>
      <c r="L142" s="106"/>
      <c r="M142" s="106"/>
      <c r="N142" s="106"/>
      <c r="O142" s="38"/>
      <c r="P142" s="38"/>
      <c r="Q142" s="38"/>
      <c r="R142" s="38"/>
      <c r="S142" s="38"/>
      <c r="T142" s="38"/>
      <c r="U142" s="38"/>
      <c r="V142" s="38"/>
      <c r="W142" s="38"/>
      <c r="X142" s="38"/>
      <c r="Y142" s="38"/>
      <c r="Z142" s="38"/>
    </row>
    <row r="143" spans="1:26" ht="32.25" customHeight="1" x14ac:dyDescent="0.3">
      <c r="A143" s="38"/>
      <c r="B143" s="38"/>
      <c r="C143" s="27"/>
      <c r="D143" s="27"/>
      <c r="E143" s="27"/>
      <c r="F143" s="27"/>
      <c r="G143" s="27"/>
      <c r="H143" s="27"/>
      <c r="I143" s="27"/>
      <c r="J143" s="27"/>
      <c r="K143" s="27"/>
      <c r="L143" s="106"/>
      <c r="M143" s="106"/>
      <c r="N143" s="106"/>
      <c r="O143" s="38"/>
      <c r="P143" s="38"/>
      <c r="Q143" s="38"/>
      <c r="R143" s="38"/>
      <c r="S143" s="38"/>
      <c r="T143" s="38"/>
      <c r="U143" s="38"/>
      <c r="V143" s="38"/>
      <c r="W143" s="38"/>
      <c r="X143" s="38"/>
      <c r="Y143" s="38"/>
      <c r="Z143" s="38"/>
    </row>
    <row r="144" spans="1:26" ht="32.25" customHeight="1" x14ac:dyDescent="0.3">
      <c r="A144" s="38"/>
      <c r="B144" s="38"/>
      <c r="C144" s="27"/>
      <c r="D144" s="27"/>
      <c r="E144" s="27"/>
      <c r="F144" s="27"/>
      <c r="G144" s="27"/>
      <c r="H144" s="27"/>
      <c r="I144" s="27"/>
      <c r="J144" s="27"/>
      <c r="K144" s="27"/>
      <c r="L144" s="106"/>
      <c r="M144" s="106"/>
      <c r="N144" s="106"/>
      <c r="O144" s="38"/>
      <c r="P144" s="38"/>
      <c r="Q144" s="38"/>
      <c r="R144" s="38"/>
      <c r="S144" s="38"/>
      <c r="T144" s="38"/>
      <c r="U144" s="38"/>
      <c r="V144" s="38"/>
      <c r="W144" s="38"/>
      <c r="X144" s="38"/>
      <c r="Y144" s="38"/>
      <c r="Z144" s="38"/>
    </row>
    <row r="145" spans="1:26" ht="32.25" customHeight="1" x14ac:dyDescent="0.3">
      <c r="A145" s="38"/>
      <c r="B145" s="38"/>
      <c r="C145" s="27"/>
      <c r="D145" s="27"/>
      <c r="E145" s="27"/>
      <c r="F145" s="27"/>
      <c r="G145" s="27"/>
      <c r="H145" s="27"/>
      <c r="I145" s="27"/>
      <c r="J145" s="27"/>
      <c r="K145" s="27"/>
      <c r="L145" s="106"/>
      <c r="M145" s="106"/>
      <c r="N145" s="106"/>
      <c r="O145" s="38"/>
      <c r="P145" s="38"/>
      <c r="Q145" s="38"/>
      <c r="R145" s="38"/>
      <c r="S145" s="38"/>
      <c r="T145" s="38"/>
      <c r="U145" s="38"/>
      <c r="V145" s="38"/>
      <c r="W145" s="38"/>
      <c r="X145" s="38"/>
      <c r="Y145" s="38"/>
      <c r="Z145" s="38"/>
    </row>
    <row r="146" spans="1:26" ht="32.25" customHeight="1" x14ac:dyDescent="0.3">
      <c r="A146" s="38"/>
      <c r="B146" s="38"/>
      <c r="C146" s="27"/>
      <c r="D146" s="27"/>
      <c r="E146" s="27"/>
      <c r="F146" s="27"/>
      <c r="G146" s="27"/>
      <c r="H146" s="27"/>
      <c r="I146" s="27"/>
      <c r="J146" s="27"/>
      <c r="K146" s="27"/>
      <c r="L146" s="106"/>
      <c r="M146" s="106"/>
      <c r="N146" s="106"/>
      <c r="O146" s="38"/>
      <c r="P146" s="38"/>
      <c r="Q146" s="38"/>
      <c r="R146" s="38"/>
      <c r="S146" s="38"/>
      <c r="T146" s="38"/>
      <c r="U146" s="38"/>
      <c r="V146" s="38"/>
      <c r="W146" s="38"/>
      <c r="X146" s="38"/>
      <c r="Y146" s="38"/>
      <c r="Z146" s="38"/>
    </row>
    <row r="147" spans="1:26" ht="32.25" customHeight="1" x14ac:dyDescent="0.3">
      <c r="A147" s="38"/>
      <c r="B147" s="38"/>
      <c r="C147" s="27"/>
      <c r="D147" s="27"/>
      <c r="E147" s="27"/>
      <c r="F147" s="27"/>
      <c r="G147" s="27"/>
      <c r="H147" s="27"/>
      <c r="I147" s="27"/>
      <c r="J147" s="27"/>
      <c r="K147" s="27"/>
      <c r="L147" s="106"/>
      <c r="M147" s="106"/>
      <c r="N147" s="106"/>
      <c r="O147" s="38"/>
      <c r="P147" s="38"/>
      <c r="Q147" s="38"/>
      <c r="R147" s="38"/>
      <c r="S147" s="38"/>
      <c r="T147" s="38"/>
      <c r="U147" s="38"/>
      <c r="V147" s="38"/>
      <c r="W147" s="38"/>
      <c r="X147" s="38"/>
      <c r="Y147" s="38"/>
      <c r="Z147" s="38"/>
    </row>
    <row r="148" spans="1:26" ht="32.25" customHeight="1" x14ac:dyDescent="0.3">
      <c r="A148" s="38"/>
      <c r="B148" s="38"/>
      <c r="C148" s="27"/>
      <c r="D148" s="27"/>
      <c r="E148" s="27"/>
      <c r="F148" s="27"/>
      <c r="G148" s="27"/>
      <c r="H148" s="27"/>
      <c r="I148" s="27"/>
      <c r="J148" s="27"/>
      <c r="K148" s="27"/>
      <c r="L148" s="106"/>
      <c r="M148" s="106"/>
      <c r="N148" s="106"/>
      <c r="O148" s="38"/>
      <c r="P148" s="38"/>
      <c r="Q148" s="38"/>
      <c r="R148" s="38"/>
      <c r="S148" s="38"/>
      <c r="T148" s="38"/>
      <c r="U148" s="38"/>
      <c r="V148" s="38"/>
      <c r="W148" s="38"/>
      <c r="X148" s="38"/>
      <c r="Y148" s="38"/>
      <c r="Z148" s="38"/>
    </row>
    <row r="149" spans="1:26" ht="32.25" customHeight="1" x14ac:dyDescent="0.3">
      <c r="A149" s="38"/>
      <c r="B149" s="38"/>
      <c r="C149" s="27"/>
      <c r="D149" s="27"/>
      <c r="E149" s="27"/>
      <c r="F149" s="27"/>
      <c r="G149" s="27"/>
      <c r="H149" s="27"/>
      <c r="I149" s="27"/>
      <c r="J149" s="27"/>
      <c r="K149" s="27"/>
      <c r="L149" s="106"/>
      <c r="M149" s="106"/>
      <c r="N149" s="106"/>
      <c r="O149" s="38"/>
      <c r="P149" s="38"/>
      <c r="Q149" s="38"/>
      <c r="R149" s="38"/>
      <c r="S149" s="38"/>
      <c r="T149" s="38"/>
      <c r="U149" s="38"/>
      <c r="V149" s="38"/>
      <c r="W149" s="38"/>
      <c r="X149" s="38"/>
      <c r="Y149" s="38"/>
      <c r="Z149" s="38"/>
    </row>
    <row r="150" spans="1:26" ht="32.25" customHeight="1" x14ac:dyDescent="0.3">
      <c r="A150" s="38"/>
      <c r="B150" s="38"/>
      <c r="C150" s="27"/>
      <c r="D150" s="27"/>
      <c r="E150" s="27"/>
      <c r="F150" s="27"/>
      <c r="G150" s="27"/>
      <c r="H150" s="27"/>
      <c r="I150" s="27"/>
      <c r="J150" s="27"/>
      <c r="K150" s="27"/>
      <c r="L150" s="106"/>
      <c r="M150" s="106"/>
      <c r="N150" s="106"/>
      <c r="O150" s="38"/>
      <c r="P150" s="38"/>
      <c r="Q150" s="38"/>
      <c r="R150" s="38"/>
      <c r="S150" s="38"/>
      <c r="T150" s="38"/>
      <c r="U150" s="38"/>
      <c r="V150" s="38"/>
      <c r="W150" s="38"/>
      <c r="X150" s="38"/>
      <c r="Y150" s="38"/>
      <c r="Z150" s="38"/>
    </row>
    <row r="151" spans="1:26" ht="32.25" customHeight="1" x14ac:dyDescent="0.3">
      <c r="A151" s="38"/>
      <c r="B151" s="38"/>
      <c r="C151" s="27"/>
      <c r="D151" s="27"/>
      <c r="E151" s="27"/>
      <c r="F151" s="27"/>
      <c r="G151" s="27"/>
      <c r="H151" s="27"/>
      <c r="I151" s="27"/>
      <c r="J151" s="27"/>
      <c r="K151" s="27"/>
      <c r="L151" s="106"/>
      <c r="M151" s="106"/>
      <c r="N151" s="106"/>
      <c r="O151" s="38"/>
      <c r="P151" s="38"/>
      <c r="Q151" s="38"/>
      <c r="R151" s="38"/>
      <c r="S151" s="38"/>
      <c r="T151" s="38"/>
      <c r="U151" s="38"/>
      <c r="V151" s="38"/>
      <c r="W151" s="38"/>
      <c r="X151" s="38"/>
      <c r="Y151" s="38"/>
      <c r="Z151" s="38"/>
    </row>
    <row r="152" spans="1:26" ht="32.25" customHeight="1" x14ac:dyDescent="0.3">
      <c r="A152" s="38"/>
      <c r="B152" s="38"/>
      <c r="C152" s="27"/>
      <c r="D152" s="27"/>
      <c r="E152" s="27"/>
      <c r="F152" s="27"/>
      <c r="G152" s="27"/>
      <c r="H152" s="27"/>
      <c r="I152" s="27"/>
      <c r="J152" s="27"/>
      <c r="K152" s="27"/>
      <c r="L152" s="106"/>
      <c r="M152" s="106"/>
      <c r="N152" s="106"/>
      <c r="O152" s="38"/>
      <c r="P152" s="38"/>
      <c r="Q152" s="38"/>
      <c r="R152" s="38"/>
      <c r="S152" s="38"/>
      <c r="T152" s="38"/>
      <c r="U152" s="38"/>
      <c r="V152" s="38"/>
      <c r="W152" s="38"/>
      <c r="X152" s="38"/>
      <c r="Y152" s="38"/>
      <c r="Z152" s="38"/>
    </row>
    <row r="153" spans="1:26" ht="32.25" customHeight="1" x14ac:dyDescent="0.3">
      <c r="A153" s="38"/>
      <c r="B153" s="38"/>
      <c r="C153" s="27"/>
      <c r="D153" s="27"/>
      <c r="E153" s="27"/>
      <c r="F153" s="27"/>
      <c r="G153" s="27"/>
      <c r="H153" s="27"/>
      <c r="I153" s="27"/>
      <c r="J153" s="27"/>
      <c r="K153" s="27"/>
      <c r="L153" s="106"/>
      <c r="M153" s="106"/>
      <c r="N153" s="106"/>
      <c r="O153" s="38"/>
      <c r="P153" s="38"/>
      <c r="Q153" s="38"/>
      <c r="R153" s="38"/>
      <c r="S153" s="38"/>
      <c r="T153" s="38"/>
      <c r="U153" s="38"/>
      <c r="V153" s="38"/>
      <c r="W153" s="38"/>
      <c r="X153" s="38"/>
      <c r="Y153" s="38"/>
      <c r="Z153" s="38"/>
    </row>
    <row r="154" spans="1:26" ht="32.25" customHeight="1" x14ac:dyDescent="0.3">
      <c r="A154" s="38"/>
      <c r="B154" s="38"/>
      <c r="C154" s="27"/>
      <c r="D154" s="27"/>
      <c r="E154" s="27"/>
      <c r="F154" s="27"/>
      <c r="G154" s="27"/>
      <c r="H154" s="27"/>
      <c r="I154" s="27"/>
      <c r="J154" s="27"/>
      <c r="K154" s="27"/>
      <c r="L154" s="106"/>
      <c r="M154" s="106"/>
      <c r="N154" s="106"/>
      <c r="O154" s="38"/>
      <c r="P154" s="38"/>
      <c r="Q154" s="38"/>
      <c r="R154" s="38"/>
      <c r="S154" s="38"/>
      <c r="T154" s="38"/>
      <c r="U154" s="38"/>
      <c r="V154" s="38"/>
      <c r="W154" s="38"/>
      <c r="X154" s="38"/>
      <c r="Y154" s="38"/>
      <c r="Z154" s="38"/>
    </row>
    <row r="155" spans="1:26" ht="32.25" customHeight="1" x14ac:dyDescent="0.3">
      <c r="A155" s="38"/>
      <c r="B155" s="38"/>
      <c r="C155" s="27"/>
      <c r="D155" s="27"/>
      <c r="E155" s="27"/>
      <c r="F155" s="27"/>
      <c r="G155" s="27"/>
      <c r="H155" s="27"/>
      <c r="I155" s="27"/>
      <c r="J155" s="27"/>
      <c r="K155" s="27"/>
      <c r="L155" s="106"/>
      <c r="M155" s="106"/>
      <c r="N155" s="106"/>
      <c r="O155" s="38"/>
      <c r="P155" s="38"/>
      <c r="Q155" s="38"/>
      <c r="R155" s="38"/>
      <c r="S155" s="38"/>
      <c r="T155" s="38"/>
      <c r="U155" s="38"/>
      <c r="V155" s="38"/>
      <c r="W155" s="38"/>
      <c r="X155" s="38"/>
      <c r="Y155" s="38"/>
      <c r="Z155" s="38"/>
    </row>
    <row r="156" spans="1:26" ht="32.25" customHeight="1" x14ac:dyDescent="0.3">
      <c r="A156" s="38"/>
      <c r="B156" s="38"/>
      <c r="C156" s="27"/>
      <c r="D156" s="27"/>
      <c r="E156" s="27"/>
      <c r="F156" s="27"/>
      <c r="G156" s="27"/>
      <c r="H156" s="27"/>
      <c r="I156" s="27"/>
      <c r="J156" s="27"/>
      <c r="K156" s="27"/>
      <c r="L156" s="106"/>
      <c r="M156" s="106"/>
      <c r="N156" s="106"/>
      <c r="O156" s="38"/>
      <c r="P156" s="38"/>
      <c r="Q156" s="38"/>
      <c r="R156" s="38"/>
      <c r="S156" s="38"/>
      <c r="T156" s="38"/>
      <c r="U156" s="38"/>
      <c r="V156" s="38"/>
      <c r="W156" s="38"/>
      <c r="X156" s="38"/>
      <c r="Y156" s="38"/>
      <c r="Z156" s="38"/>
    </row>
    <row r="157" spans="1:26" ht="32.25" customHeight="1" x14ac:dyDescent="0.3">
      <c r="A157" s="38"/>
      <c r="B157" s="38"/>
      <c r="C157" s="27"/>
      <c r="D157" s="27"/>
      <c r="E157" s="27"/>
      <c r="F157" s="27"/>
      <c r="G157" s="27"/>
      <c r="H157" s="27"/>
      <c r="I157" s="27"/>
      <c r="J157" s="27"/>
      <c r="K157" s="27"/>
      <c r="L157" s="106"/>
      <c r="M157" s="106"/>
      <c r="N157" s="106"/>
      <c r="O157" s="38"/>
      <c r="P157" s="38"/>
      <c r="Q157" s="38"/>
      <c r="R157" s="38"/>
      <c r="S157" s="38"/>
      <c r="T157" s="38"/>
      <c r="U157" s="38"/>
      <c r="V157" s="38"/>
      <c r="W157" s="38"/>
      <c r="X157" s="38"/>
      <c r="Y157" s="38"/>
      <c r="Z157" s="38"/>
    </row>
    <row r="158" spans="1:26" ht="32.25" customHeight="1" x14ac:dyDescent="0.3">
      <c r="A158" s="38"/>
      <c r="B158" s="38"/>
      <c r="C158" s="27"/>
      <c r="D158" s="27"/>
      <c r="E158" s="27"/>
      <c r="F158" s="27"/>
      <c r="G158" s="27"/>
      <c r="H158" s="27"/>
      <c r="I158" s="27"/>
      <c r="J158" s="27"/>
      <c r="K158" s="27"/>
      <c r="L158" s="106"/>
      <c r="M158" s="106"/>
      <c r="N158" s="106"/>
      <c r="O158" s="38"/>
      <c r="P158" s="38"/>
      <c r="Q158" s="38"/>
      <c r="R158" s="38"/>
      <c r="S158" s="38"/>
      <c r="T158" s="38"/>
      <c r="U158" s="38"/>
      <c r="V158" s="38"/>
      <c r="W158" s="38"/>
      <c r="X158" s="38"/>
      <c r="Y158" s="38"/>
      <c r="Z158" s="38"/>
    </row>
    <row r="159" spans="1:26" ht="32.25" customHeight="1" x14ac:dyDescent="0.3">
      <c r="A159" s="38"/>
      <c r="B159" s="38"/>
      <c r="C159" s="27"/>
      <c r="D159" s="27"/>
      <c r="E159" s="27"/>
      <c r="F159" s="27"/>
      <c r="G159" s="27"/>
      <c r="H159" s="27"/>
      <c r="I159" s="27"/>
      <c r="J159" s="27"/>
      <c r="K159" s="27"/>
      <c r="L159" s="106"/>
      <c r="M159" s="106"/>
      <c r="N159" s="106"/>
      <c r="O159" s="38"/>
      <c r="P159" s="38"/>
      <c r="Q159" s="38"/>
      <c r="R159" s="38"/>
      <c r="S159" s="38"/>
      <c r="T159" s="38"/>
      <c r="U159" s="38"/>
      <c r="V159" s="38"/>
      <c r="W159" s="38"/>
      <c r="X159" s="38"/>
      <c r="Y159" s="38"/>
      <c r="Z159" s="38"/>
    </row>
    <row r="160" spans="1:26" ht="32.25" customHeight="1" x14ac:dyDescent="0.3">
      <c r="A160" s="38"/>
      <c r="B160" s="38"/>
      <c r="C160" s="27"/>
      <c r="D160" s="27"/>
      <c r="E160" s="27"/>
      <c r="F160" s="27"/>
      <c r="G160" s="27"/>
      <c r="H160" s="27"/>
      <c r="I160" s="27"/>
      <c r="J160" s="27"/>
      <c r="K160" s="27"/>
      <c r="L160" s="106"/>
      <c r="M160" s="106"/>
      <c r="N160" s="106"/>
      <c r="O160" s="38"/>
      <c r="P160" s="38"/>
      <c r="Q160" s="38"/>
      <c r="R160" s="38"/>
      <c r="S160" s="38"/>
      <c r="T160" s="38"/>
      <c r="U160" s="38"/>
      <c r="V160" s="38"/>
      <c r="W160" s="38"/>
      <c r="X160" s="38"/>
      <c r="Y160" s="38"/>
      <c r="Z160" s="38"/>
    </row>
    <row r="161" spans="1:26" ht="32.25" customHeight="1" x14ac:dyDescent="0.3">
      <c r="A161" s="38"/>
      <c r="B161" s="38"/>
      <c r="C161" s="27"/>
      <c r="D161" s="27"/>
      <c r="E161" s="27"/>
      <c r="F161" s="27"/>
      <c r="G161" s="27"/>
      <c r="H161" s="27"/>
      <c r="I161" s="27"/>
      <c r="J161" s="27"/>
      <c r="K161" s="27"/>
      <c r="L161" s="106"/>
      <c r="M161" s="106"/>
      <c r="N161" s="106"/>
      <c r="O161" s="38"/>
      <c r="P161" s="38"/>
      <c r="Q161" s="38"/>
      <c r="R161" s="38"/>
      <c r="S161" s="38"/>
      <c r="T161" s="38"/>
      <c r="U161" s="38"/>
      <c r="V161" s="38"/>
      <c r="W161" s="38"/>
      <c r="X161" s="38"/>
      <c r="Y161" s="38"/>
      <c r="Z161" s="38"/>
    </row>
    <row r="162" spans="1:26" ht="32.25" customHeight="1" x14ac:dyDescent="0.3">
      <c r="A162" s="38"/>
      <c r="B162" s="38"/>
      <c r="C162" s="27"/>
      <c r="D162" s="27"/>
      <c r="E162" s="27"/>
      <c r="F162" s="27"/>
      <c r="G162" s="27"/>
      <c r="H162" s="27"/>
      <c r="I162" s="27"/>
      <c r="J162" s="27"/>
      <c r="K162" s="27"/>
      <c r="L162" s="106"/>
      <c r="M162" s="106"/>
      <c r="N162" s="106"/>
      <c r="O162" s="38"/>
      <c r="P162" s="38"/>
      <c r="Q162" s="38"/>
      <c r="R162" s="38"/>
      <c r="S162" s="38"/>
      <c r="T162" s="38"/>
      <c r="U162" s="38"/>
      <c r="V162" s="38"/>
      <c r="W162" s="38"/>
      <c r="X162" s="38"/>
      <c r="Y162" s="38"/>
      <c r="Z162" s="38"/>
    </row>
    <row r="163" spans="1:26" ht="32.25" customHeight="1" x14ac:dyDescent="0.3">
      <c r="A163" s="38"/>
      <c r="B163" s="38"/>
      <c r="C163" s="27"/>
      <c r="D163" s="27"/>
      <c r="E163" s="27"/>
      <c r="F163" s="27"/>
      <c r="G163" s="27"/>
      <c r="H163" s="27"/>
      <c r="I163" s="27"/>
      <c r="J163" s="27"/>
      <c r="K163" s="27"/>
      <c r="L163" s="106"/>
      <c r="M163" s="106"/>
      <c r="N163" s="106"/>
      <c r="O163" s="38"/>
      <c r="P163" s="38"/>
      <c r="Q163" s="38"/>
      <c r="R163" s="38"/>
      <c r="S163" s="38"/>
      <c r="T163" s="38"/>
      <c r="U163" s="38"/>
      <c r="V163" s="38"/>
      <c r="W163" s="38"/>
      <c r="X163" s="38"/>
      <c r="Y163" s="38"/>
      <c r="Z163" s="38"/>
    </row>
    <row r="164" spans="1:26" ht="32.25" customHeight="1" x14ac:dyDescent="0.3">
      <c r="A164" s="38"/>
      <c r="B164" s="38"/>
      <c r="C164" s="27"/>
      <c r="D164" s="27"/>
      <c r="E164" s="27"/>
      <c r="F164" s="27"/>
      <c r="G164" s="27"/>
      <c r="H164" s="27"/>
      <c r="I164" s="27"/>
      <c r="J164" s="27"/>
      <c r="K164" s="27"/>
      <c r="L164" s="106"/>
      <c r="M164" s="106"/>
      <c r="N164" s="106"/>
      <c r="O164" s="38"/>
      <c r="P164" s="38"/>
      <c r="Q164" s="38"/>
      <c r="R164" s="38"/>
      <c r="S164" s="38"/>
      <c r="T164" s="38"/>
      <c r="U164" s="38"/>
      <c r="V164" s="38"/>
      <c r="W164" s="38"/>
      <c r="X164" s="38"/>
      <c r="Y164" s="38"/>
      <c r="Z164" s="38"/>
    </row>
    <row r="165" spans="1:26" ht="32.25" customHeight="1" x14ac:dyDescent="0.3">
      <c r="A165" s="38"/>
      <c r="B165" s="38"/>
      <c r="C165" s="27"/>
      <c r="D165" s="27"/>
      <c r="E165" s="27"/>
      <c r="F165" s="27"/>
      <c r="G165" s="27"/>
      <c r="H165" s="27"/>
      <c r="I165" s="27"/>
      <c r="J165" s="27"/>
      <c r="K165" s="27"/>
      <c r="L165" s="106"/>
      <c r="M165" s="106"/>
      <c r="N165" s="106"/>
      <c r="O165" s="38"/>
      <c r="P165" s="38"/>
      <c r="Q165" s="38"/>
      <c r="R165" s="38"/>
      <c r="S165" s="38"/>
      <c r="T165" s="38"/>
      <c r="U165" s="38"/>
      <c r="V165" s="38"/>
      <c r="W165" s="38"/>
      <c r="X165" s="38"/>
      <c r="Y165" s="38"/>
      <c r="Z165" s="38"/>
    </row>
    <row r="166" spans="1:26" ht="32.25" customHeight="1" x14ac:dyDescent="0.3">
      <c r="A166" s="38"/>
      <c r="B166" s="38"/>
      <c r="C166" s="27"/>
      <c r="D166" s="27"/>
      <c r="E166" s="27"/>
      <c r="F166" s="27"/>
      <c r="G166" s="27"/>
      <c r="H166" s="27"/>
      <c r="I166" s="27"/>
      <c r="J166" s="27"/>
      <c r="K166" s="27"/>
      <c r="L166" s="106"/>
      <c r="M166" s="106"/>
      <c r="N166" s="106"/>
      <c r="O166" s="38"/>
      <c r="P166" s="38"/>
      <c r="Q166" s="38"/>
      <c r="R166" s="38"/>
      <c r="S166" s="38"/>
      <c r="T166" s="38"/>
      <c r="U166" s="38"/>
      <c r="V166" s="38"/>
      <c r="W166" s="38"/>
      <c r="X166" s="38"/>
      <c r="Y166" s="38"/>
      <c r="Z166" s="38"/>
    </row>
    <row r="167" spans="1:26" ht="32.25" customHeight="1" x14ac:dyDescent="0.3">
      <c r="A167" s="38"/>
      <c r="B167" s="38"/>
      <c r="C167" s="27"/>
      <c r="D167" s="27"/>
      <c r="E167" s="27"/>
      <c r="F167" s="27"/>
      <c r="G167" s="27"/>
      <c r="H167" s="27"/>
      <c r="I167" s="27"/>
      <c r="J167" s="27"/>
      <c r="K167" s="27"/>
      <c r="L167" s="106"/>
      <c r="M167" s="106"/>
      <c r="N167" s="106"/>
      <c r="O167" s="38"/>
      <c r="P167" s="38"/>
      <c r="Q167" s="38"/>
      <c r="R167" s="38"/>
      <c r="S167" s="38"/>
      <c r="T167" s="38"/>
      <c r="U167" s="38"/>
      <c r="V167" s="38"/>
      <c r="W167" s="38"/>
      <c r="X167" s="38"/>
      <c r="Y167" s="38"/>
      <c r="Z167" s="38"/>
    </row>
    <row r="168" spans="1:26" ht="32.25" customHeight="1" x14ac:dyDescent="0.3">
      <c r="A168" s="38"/>
      <c r="B168" s="38"/>
      <c r="C168" s="27"/>
      <c r="D168" s="27"/>
      <c r="E168" s="27"/>
      <c r="F168" s="27"/>
      <c r="G168" s="27"/>
      <c r="H168" s="27"/>
      <c r="I168" s="27"/>
      <c r="J168" s="27"/>
      <c r="K168" s="27"/>
      <c r="L168" s="106"/>
      <c r="M168" s="106"/>
      <c r="N168" s="106"/>
      <c r="O168" s="38"/>
      <c r="P168" s="38"/>
      <c r="Q168" s="38"/>
      <c r="R168" s="38"/>
      <c r="S168" s="38"/>
      <c r="T168" s="38"/>
      <c r="U168" s="38"/>
      <c r="V168" s="38"/>
      <c r="W168" s="38"/>
      <c r="X168" s="38"/>
      <c r="Y168" s="38"/>
      <c r="Z168" s="38"/>
    </row>
    <row r="169" spans="1:26" ht="32.25" customHeight="1" x14ac:dyDescent="0.3">
      <c r="A169" s="38"/>
      <c r="B169" s="38"/>
      <c r="C169" s="27"/>
      <c r="D169" s="27"/>
      <c r="E169" s="27"/>
      <c r="F169" s="27"/>
      <c r="G169" s="27"/>
      <c r="H169" s="27"/>
      <c r="I169" s="27"/>
      <c r="J169" s="27"/>
      <c r="K169" s="27"/>
      <c r="L169" s="106"/>
      <c r="M169" s="106"/>
      <c r="N169" s="106"/>
      <c r="O169" s="38"/>
      <c r="P169" s="38"/>
      <c r="Q169" s="38"/>
      <c r="R169" s="38"/>
      <c r="S169" s="38"/>
      <c r="T169" s="38"/>
      <c r="U169" s="38"/>
      <c r="V169" s="38"/>
      <c r="W169" s="38"/>
      <c r="X169" s="38"/>
      <c r="Y169" s="38"/>
      <c r="Z169" s="38"/>
    </row>
    <row r="170" spans="1:26" ht="32.25" customHeight="1" x14ac:dyDescent="0.3">
      <c r="A170" s="38"/>
      <c r="B170" s="38"/>
      <c r="C170" s="27"/>
      <c r="D170" s="27"/>
      <c r="E170" s="27"/>
      <c r="F170" s="27"/>
      <c r="G170" s="27"/>
      <c r="H170" s="27"/>
      <c r="I170" s="27"/>
      <c r="J170" s="27"/>
      <c r="K170" s="27"/>
      <c r="L170" s="106"/>
      <c r="M170" s="106"/>
      <c r="N170" s="106"/>
      <c r="O170" s="38"/>
      <c r="P170" s="38"/>
      <c r="Q170" s="38"/>
      <c r="R170" s="38"/>
      <c r="S170" s="38"/>
      <c r="T170" s="38"/>
      <c r="U170" s="38"/>
      <c r="V170" s="38"/>
      <c r="W170" s="38"/>
      <c r="X170" s="38"/>
      <c r="Y170" s="38"/>
      <c r="Z170" s="38"/>
    </row>
    <row r="171" spans="1:26" ht="32.25" customHeight="1" x14ac:dyDescent="0.3">
      <c r="A171" s="38"/>
      <c r="B171" s="38"/>
      <c r="C171" s="27"/>
      <c r="D171" s="27"/>
      <c r="E171" s="27"/>
      <c r="F171" s="27"/>
      <c r="G171" s="27"/>
      <c r="H171" s="27"/>
      <c r="I171" s="27"/>
      <c r="J171" s="27"/>
      <c r="K171" s="27"/>
      <c r="L171" s="106"/>
      <c r="M171" s="106"/>
      <c r="N171" s="106"/>
      <c r="O171" s="38"/>
      <c r="P171" s="38"/>
      <c r="Q171" s="38"/>
      <c r="R171" s="38"/>
      <c r="S171" s="38"/>
      <c r="T171" s="38"/>
      <c r="U171" s="38"/>
      <c r="V171" s="38"/>
      <c r="W171" s="38"/>
      <c r="X171" s="38"/>
      <c r="Y171" s="38"/>
      <c r="Z171" s="38"/>
    </row>
    <row r="172" spans="1:26" ht="32.25" customHeight="1" x14ac:dyDescent="0.3">
      <c r="A172" s="38"/>
      <c r="B172" s="38"/>
      <c r="C172" s="27"/>
      <c r="D172" s="27"/>
      <c r="E172" s="27"/>
      <c r="F172" s="27"/>
      <c r="G172" s="27"/>
      <c r="H172" s="27"/>
      <c r="I172" s="27"/>
      <c r="J172" s="27"/>
      <c r="K172" s="27"/>
      <c r="L172" s="106"/>
      <c r="M172" s="106"/>
      <c r="N172" s="106"/>
      <c r="O172" s="38"/>
      <c r="P172" s="38"/>
      <c r="Q172" s="38"/>
      <c r="R172" s="38"/>
      <c r="S172" s="38"/>
      <c r="T172" s="38"/>
      <c r="U172" s="38"/>
      <c r="V172" s="38"/>
      <c r="W172" s="38"/>
      <c r="X172" s="38"/>
      <c r="Y172" s="38"/>
      <c r="Z172" s="38"/>
    </row>
    <row r="173" spans="1:26" ht="32.25" customHeight="1" x14ac:dyDescent="0.3">
      <c r="A173" s="38"/>
      <c r="B173" s="38"/>
      <c r="C173" s="27"/>
      <c r="D173" s="27"/>
      <c r="E173" s="27"/>
      <c r="F173" s="27"/>
      <c r="G173" s="27"/>
      <c r="H173" s="27"/>
      <c r="I173" s="27"/>
      <c r="J173" s="27"/>
      <c r="K173" s="27"/>
      <c r="L173" s="106"/>
      <c r="M173" s="106"/>
      <c r="N173" s="106"/>
      <c r="O173" s="38"/>
      <c r="P173" s="38"/>
      <c r="Q173" s="38"/>
      <c r="R173" s="38"/>
      <c r="S173" s="38"/>
      <c r="T173" s="38"/>
      <c r="U173" s="38"/>
      <c r="V173" s="38"/>
      <c r="W173" s="38"/>
      <c r="X173" s="38"/>
      <c r="Y173" s="38"/>
      <c r="Z173" s="38"/>
    </row>
    <row r="174" spans="1:26" ht="32.25" customHeight="1" x14ac:dyDescent="0.3">
      <c r="A174" s="38"/>
      <c r="B174" s="38"/>
      <c r="C174" s="27"/>
      <c r="D174" s="27"/>
      <c r="E174" s="27"/>
      <c r="F174" s="27"/>
      <c r="G174" s="27"/>
      <c r="H174" s="27"/>
      <c r="I174" s="27"/>
      <c r="J174" s="27"/>
      <c r="K174" s="27"/>
      <c r="L174" s="106"/>
      <c r="M174" s="106"/>
      <c r="N174" s="106"/>
      <c r="O174" s="38"/>
      <c r="P174" s="38"/>
      <c r="Q174" s="38"/>
      <c r="R174" s="38"/>
      <c r="S174" s="38"/>
      <c r="T174" s="38"/>
      <c r="U174" s="38"/>
      <c r="V174" s="38"/>
      <c r="W174" s="38"/>
      <c r="X174" s="38"/>
      <c r="Y174" s="38"/>
      <c r="Z174" s="38"/>
    </row>
    <row r="175" spans="1:26" ht="32.25" customHeight="1" x14ac:dyDescent="0.3">
      <c r="A175" s="38"/>
      <c r="B175" s="38"/>
      <c r="C175" s="27"/>
      <c r="D175" s="27"/>
      <c r="E175" s="27"/>
      <c r="F175" s="27"/>
      <c r="G175" s="27"/>
      <c r="H175" s="27"/>
      <c r="I175" s="27"/>
      <c r="J175" s="27"/>
      <c r="K175" s="27"/>
      <c r="L175" s="106"/>
      <c r="M175" s="106"/>
      <c r="N175" s="106"/>
      <c r="O175" s="38"/>
      <c r="P175" s="38"/>
      <c r="Q175" s="38"/>
      <c r="R175" s="38"/>
      <c r="S175" s="38"/>
      <c r="T175" s="38"/>
      <c r="U175" s="38"/>
      <c r="V175" s="38"/>
      <c r="W175" s="38"/>
      <c r="X175" s="38"/>
      <c r="Y175" s="38"/>
      <c r="Z175" s="38"/>
    </row>
    <row r="176" spans="1:26" ht="32.25" customHeight="1" x14ac:dyDescent="0.3">
      <c r="A176" s="38"/>
      <c r="B176" s="38"/>
      <c r="C176" s="27"/>
      <c r="D176" s="27"/>
      <c r="E176" s="27"/>
      <c r="F176" s="27"/>
      <c r="G176" s="27"/>
      <c r="H176" s="27"/>
      <c r="I176" s="27"/>
      <c r="J176" s="27"/>
      <c r="K176" s="27"/>
      <c r="L176" s="106"/>
      <c r="M176" s="106"/>
      <c r="N176" s="106"/>
      <c r="O176" s="38"/>
      <c r="P176" s="38"/>
      <c r="Q176" s="38"/>
      <c r="R176" s="38"/>
      <c r="S176" s="38"/>
      <c r="T176" s="38"/>
      <c r="U176" s="38"/>
      <c r="V176" s="38"/>
      <c r="W176" s="38"/>
      <c r="X176" s="38"/>
      <c r="Y176" s="38"/>
      <c r="Z176" s="38"/>
    </row>
    <row r="177" spans="1:26" ht="32.25" customHeight="1" x14ac:dyDescent="0.3">
      <c r="A177" s="38"/>
      <c r="B177" s="38"/>
      <c r="C177" s="27"/>
      <c r="D177" s="27"/>
      <c r="E177" s="27"/>
      <c r="F177" s="27"/>
      <c r="G177" s="27"/>
      <c r="H177" s="27"/>
      <c r="I177" s="27"/>
      <c r="J177" s="27"/>
      <c r="K177" s="27"/>
      <c r="L177" s="106"/>
      <c r="M177" s="106"/>
      <c r="N177" s="106"/>
      <c r="O177" s="38"/>
      <c r="P177" s="38"/>
      <c r="Q177" s="38"/>
      <c r="R177" s="38"/>
      <c r="S177" s="38"/>
      <c r="T177" s="38"/>
      <c r="U177" s="38"/>
      <c r="V177" s="38"/>
      <c r="W177" s="38"/>
      <c r="X177" s="38"/>
      <c r="Y177" s="38"/>
      <c r="Z177" s="38"/>
    </row>
    <row r="178" spans="1:26" ht="32.25" customHeight="1" x14ac:dyDescent="0.3">
      <c r="A178" s="38"/>
      <c r="B178" s="38"/>
      <c r="C178" s="27"/>
      <c r="D178" s="27"/>
      <c r="E178" s="27"/>
      <c r="F178" s="27"/>
      <c r="G178" s="27"/>
      <c r="H178" s="27"/>
      <c r="I178" s="27"/>
      <c r="J178" s="27"/>
      <c r="K178" s="27"/>
      <c r="L178" s="106"/>
      <c r="M178" s="106"/>
      <c r="N178" s="106"/>
      <c r="O178" s="38"/>
      <c r="P178" s="38"/>
      <c r="Q178" s="38"/>
      <c r="R178" s="38"/>
      <c r="S178" s="38"/>
      <c r="T178" s="38"/>
      <c r="U178" s="38"/>
      <c r="V178" s="38"/>
      <c r="W178" s="38"/>
      <c r="X178" s="38"/>
      <c r="Y178" s="38"/>
      <c r="Z178" s="38"/>
    </row>
    <row r="179" spans="1:26" ht="32.25" customHeight="1" x14ac:dyDescent="0.3">
      <c r="A179" s="38"/>
      <c r="B179" s="38"/>
      <c r="C179" s="27"/>
      <c r="D179" s="27"/>
      <c r="E179" s="27"/>
      <c r="F179" s="27"/>
      <c r="G179" s="27"/>
      <c r="H179" s="27"/>
      <c r="I179" s="27"/>
      <c r="J179" s="27"/>
      <c r="K179" s="27"/>
      <c r="L179" s="106"/>
      <c r="M179" s="106"/>
      <c r="N179" s="106"/>
      <c r="O179" s="38"/>
      <c r="P179" s="38"/>
      <c r="Q179" s="38"/>
      <c r="R179" s="38"/>
      <c r="S179" s="38"/>
      <c r="T179" s="38"/>
      <c r="U179" s="38"/>
      <c r="V179" s="38"/>
      <c r="W179" s="38"/>
      <c r="X179" s="38"/>
      <c r="Y179" s="38"/>
      <c r="Z179" s="38"/>
    </row>
    <row r="180" spans="1:26" ht="32.25" customHeight="1" x14ac:dyDescent="0.3">
      <c r="A180" s="38"/>
      <c r="B180" s="38"/>
      <c r="C180" s="27"/>
      <c r="D180" s="27"/>
      <c r="E180" s="27"/>
      <c r="F180" s="27"/>
      <c r="G180" s="27"/>
      <c r="H180" s="27"/>
      <c r="I180" s="27"/>
      <c r="J180" s="27"/>
      <c r="K180" s="27"/>
      <c r="L180" s="106"/>
      <c r="M180" s="106"/>
      <c r="N180" s="106"/>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106"/>
      <c r="M181" s="106"/>
      <c r="N181" s="106"/>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106"/>
      <c r="M182" s="106"/>
      <c r="N182" s="106"/>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106"/>
      <c r="M183" s="106"/>
      <c r="N183" s="106"/>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106"/>
      <c r="M184" s="106"/>
      <c r="N184" s="106"/>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106"/>
      <c r="M185" s="106"/>
      <c r="N185" s="106"/>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106"/>
      <c r="M186" s="106"/>
      <c r="N186" s="106"/>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106"/>
      <c r="M187" s="106"/>
      <c r="N187" s="106"/>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106"/>
      <c r="M188" s="106"/>
      <c r="N188" s="106"/>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106"/>
      <c r="M189" s="106"/>
      <c r="N189" s="106"/>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106"/>
      <c r="M190" s="106"/>
      <c r="N190" s="106"/>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106"/>
      <c r="M191" s="106"/>
      <c r="N191" s="106"/>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106"/>
      <c r="M192" s="106"/>
      <c r="N192" s="106"/>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106"/>
      <c r="M193" s="106"/>
      <c r="N193" s="106"/>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106"/>
      <c r="M194" s="106"/>
      <c r="N194" s="106"/>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106"/>
      <c r="M195" s="106"/>
      <c r="N195" s="106"/>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106"/>
      <c r="M196" s="106"/>
      <c r="N196" s="106"/>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106"/>
      <c r="M197" s="106"/>
      <c r="N197" s="106"/>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106"/>
      <c r="M198" s="106"/>
      <c r="N198" s="106"/>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106"/>
      <c r="M199" s="106"/>
      <c r="N199" s="106"/>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106"/>
      <c r="M200" s="106"/>
      <c r="N200" s="106"/>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106"/>
      <c r="M201" s="106"/>
      <c r="N201" s="106"/>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106"/>
      <c r="M202" s="106"/>
      <c r="N202" s="106"/>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106"/>
      <c r="M203" s="106"/>
      <c r="N203" s="106"/>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106"/>
      <c r="M204" s="106"/>
      <c r="N204" s="106"/>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106"/>
      <c r="M205" s="106"/>
      <c r="N205" s="106"/>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106"/>
      <c r="M206" s="106"/>
      <c r="N206" s="106"/>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106"/>
      <c r="M207" s="106"/>
      <c r="N207" s="106"/>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106"/>
      <c r="M208" s="106"/>
      <c r="N208" s="106"/>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106"/>
      <c r="M209" s="106"/>
      <c r="N209" s="106"/>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106"/>
      <c r="M210" s="106"/>
      <c r="N210" s="106"/>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106"/>
      <c r="M211" s="106"/>
      <c r="N211" s="106"/>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106"/>
      <c r="M212" s="106"/>
      <c r="N212" s="106"/>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106"/>
      <c r="M213" s="106"/>
      <c r="N213" s="106"/>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106"/>
      <c r="M214" s="106"/>
      <c r="N214" s="106"/>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106"/>
      <c r="M215" s="106"/>
      <c r="N215" s="106"/>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106"/>
      <c r="M216" s="106"/>
      <c r="N216" s="106"/>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106"/>
      <c r="M217" s="106"/>
      <c r="N217" s="106"/>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106"/>
      <c r="M218" s="106"/>
      <c r="N218" s="106"/>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106"/>
      <c r="M219" s="106"/>
      <c r="N219" s="106"/>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106"/>
      <c r="M220" s="106"/>
      <c r="N220" s="106"/>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106"/>
      <c r="M221" s="106"/>
      <c r="N221" s="106"/>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106"/>
      <c r="M222" s="106"/>
      <c r="N222" s="106"/>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106"/>
      <c r="M223" s="106"/>
      <c r="N223" s="106"/>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106"/>
      <c r="M224" s="106"/>
      <c r="N224" s="106"/>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106"/>
      <c r="M225" s="106"/>
      <c r="N225" s="106"/>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106"/>
      <c r="M226" s="106"/>
      <c r="N226" s="106"/>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106"/>
      <c r="M227" s="106"/>
      <c r="N227" s="106"/>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106"/>
      <c r="M228" s="106"/>
      <c r="N228" s="106"/>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106"/>
      <c r="M229" s="106"/>
      <c r="N229" s="106"/>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106"/>
      <c r="M230" s="106"/>
      <c r="N230" s="106"/>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106"/>
      <c r="M231" s="106"/>
      <c r="N231" s="106"/>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106"/>
      <c r="M232" s="106"/>
      <c r="N232" s="106"/>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106"/>
      <c r="M233" s="106"/>
      <c r="N233" s="106"/>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106"/>
      <c r="M234" s="106"/>
      <c r="N234" s="106"/>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106"/>
      <c r="M235" s="106"/>
      <c r="N235" s="106"/>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106"/>
      <c r="M236" s="106"/>
      <c r="N236" s="106"/>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106"/>
      <c r="M237" s="106"/>
      <c r="N237" s="106"/>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106"/>
      <c r="M238" s="106"/>
      <c r="N238" s="106"/>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106"/>
      <c r="M239" s="106"/>
      <c r="N239" s="106"/>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106"/>
      <c r="M240" s="106"/>
      <c r="N240" s="106"/>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106"/>
      <c r="M241" s="106"/>
      <c r="N241" s="106"/>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106"/>
      <c r="M242" s="106"/>
      <c r="N242" s="106"/>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106"/>
      <c r="M243" s="106"/>
      <c r="N243" s="106"/>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106"/>
      <c r="M244" s="106"/>
      <c r="N244" s="106"/>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106"/>
      <c r="M245" s="106"/>
      <c r="N245" s="106"/>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106"/>
      <c r="M246" s="106"/>
      <c r="N246" s="106"/>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106"/>
      <c r="M247" s="106"/>
      <c r="N247" s="106"/>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106"/>
      <c r="M248" s="106"/>
      <c r="N248" s="106"/>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106"/>
      <c r="M249" s="106"/>
      <c r="N249" s="106"/>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106"/>
      <c r="M250" s="106"/>
      <c r="N250" s="106"/>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106"/>
      <c r="M251" s="106"/>
      <c r="N251" s="106"/>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106"/>
      <c r="M252" s="106"/>
      <c r="N252" s="106"/>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106"/>
      <c r="M253" s="106"/>
      <c r="N253" s="106"/>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106"/>
      <c r="M254" s="106"/>
      <c r="N254" s="106"/>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106"/>
      <c r="M255" s="106"/>
      <c r="N255" s="106"/>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106"/>
      <c r="M256" s="106"/>
      <c r="N256" s="106"/>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106"/>
      <c r="M257" s="106"/>
      <c r="N257" s="106"/>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106"/>
      <c r="M258" s="106"/>
      <c r="N258" s="106"/>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106"/>
      <c r="M259" s="106"/>
      <c r="N259" s="106"/>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106"/>
      <c r="M260" s="106"/>
      <c r="N260" s="106"/>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106"/>
      <c r="M261" s="106"/>
      <c r="N261" s="106"/>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106"/>
      <c r="M262" s="106"/>
      <c r="N262" s="106"/>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106"/>
      <c r="M263" s="106"/>
      <c r="N263" s="106"/>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106"/>
      <c r="M264" s="106"/>
      <c r="N264" s="106"/>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106"/>
      <c r="M265" s="106"/>
      <c r="N265" s="106"/>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106"/>
      <c r="M266" s="106"/>
      <c r="N266" s="106"/>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106"/>
      <c r="M267" s="106"/>
      <c r="N267" s="106"/>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106"/>
      <c r="M268" s="106"/>
      <c r="N268" s="106"/>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106"/>
      <c r="M269" s="106"/>
      <c r="N269" s="106"/>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106"/>
      <c r="M270" s="106"/>
      <c r="N270" s="106"/>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106"/>
      <c r="M271" s="106"/>
      <c r="N271" s="106"/>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106"/>
      <c r="M272" s="106"/>
      <c r="N272" s="106"/>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106"/>
      <c r="M273" s="106"/>
      <c r="N273" s="106"/>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106"/>
      <c r="M274" s="106"/>
      <c r="N274" s="106"/>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106"/>
      <c r="M275" s="106"/>
      <c r="N275" s="106"/>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106"/>
      <c r="M276" s="106"/>
      <c r="N276" s="106"/>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106"/>
      <c r="M277" s="106"/>
      <c r="N277" s="106"/>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106"/>
      <c r="M278" s="106"/>
      <c r="N278" s="106"/>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106"/>
      <c r="M279" s="106"/>
      <c r="N279" s="106"/>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106"/>
      <c r="M280" s="106"/>
      <c r="N280" s="106"/>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106"/>
      <c r="M281" s="106"/>
      <c r="N281" s="106"/>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106"/>
      <c r="M282" s="106"/>
      <c r="N282" s="106"/>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106"/>
      <c r="M283" s="106"/>
      <c r="N283" s="106"/>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106"/>
      <c r="M284" s="106"/>
      <c r="N284" s="106"/>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106"/>
      <c r="M285" s="106"/>
      <c r="N285" s="106"/>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106"/>
      <c r="M286" s="106"/>
      <c r="N286" s="106"/>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106"/>
      <c r="M287" s="106"/>
      <c r="N287" s="106"/>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106"/>
      <c r="M288" s="106"/>
      <c r="N288" s="106"/>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106"/>
      <c r="M289" s="106"/>
      <c r="N289" s="106"/>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106"/>
      <c r="M290" s="106"/>
      <c r="N290" s="106"/>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106"/>
      <c r="M291" s="106"/>
      <c r="N291" s="106"/>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106"/>
      <c r="M292" s="106"/>
      <c r="N292" s="106"/>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106"/>
      <c r="M293" s="106"/>
      <c r="N293" s="106"/>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106"/>
      <c r="M294" s="106"/>
      <c r="N294" s="106"/>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106"/>
      <c r="M295" s="106"/>
      <c r="N295" s="106"/>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106"/>
      <c r="M296" s="106"/>
      <c r="N296" s="106"/>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106"/>
      <c r="M297" s="106"/>
      <c r="N297" s="106"/>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106"/>
      <c r="M298" s="106"/>
      <c r="N298" s="106"/>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106"/>
      <c r="M299" s="106"/>
      <c r="N299" s="106"/>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106"/>
      <c r="M300" s="106"/>
      <c r="N300" s="106"/>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106"/>
      <c r="M301" s="106"/>
      <c r="N301" s="106"/>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106"/>
      <c r="M302" s="106"/>
      <c r="N302" s="106"/>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106"/>
      <c r="M303" s="106"/>
      <c r="N303" s="106"/>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106"/>
      <c r="M304" s="106"/>
      <c r="N304" s="106"/>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106"/>
      <c r="M305" s="106"/>
      <c r="N305" s="106"/>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106"/>
      <c r="M306" s="106"/>
      <c r="N306" s="106"/>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106"/>
      <c r="M307" s="106"/>
      <c r="N307" s="106"/>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106"/>
      <c r="M308" s="106"/>
      <c r="N308" s="106"/>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106"/>
      <c r="M309" s="106"/>
      <c r="N309" s="106"/>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106"/>
      <c r="M310" s="106"/>
      <c r="N310" s="106"/>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106"/>
      <c r="M311" s="106"/>
      <c r="N311" s="106"/>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106"/>
      <c r="M312" s="106"/>
      <c r="N312" s="106"/>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106"/>
      <c r="M313" s="106"/>
      <c r="N313" s="106"/>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106"/>
      <c r="M314" s="106"/>
      <c r="N314" s="106"/>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106"/>
      <c r="M315" s="106"/>
      <c r="N315" s="106"/>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106"/>
      <c r="M316" s="106"/>
      <c r="N316" s="106"/>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106"/>
      <c r="M317" s="106"/>
      <c r="N317" s="106"/>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106"/>
      <c r="M318" s="106"/>
      <c r="N318" s="106"/>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106"/>
      <c r="M319" s="106"/>
      <c r="N319" s="106"/>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106"/>
      <c r="M320" s="106"/>
      <c r="N320" s="106"/>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106"/>
      <c r="M321" s="106"/>
      <c r="N321" s="106"/>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106"/>
      <c r="M322" s="106"/>
      <c r="N322" s="106"/>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106"/>
      <c r="M323" s="106"/>
      <c r="N323" s="106"/>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106"/>
      <c r="M324" s="106"/>
      <c r="N324" s="106"/>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106"/>
      <c r="M325" s="106"/>
      <c r="N325" s="106"/>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106"/>
      <c r="M326" s="106"/>
      <c r="N326" s="106"/>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106"/>
      <c r="M327" s="106"/>
      <c r="N327" s="106"/>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106"/>
      <c r="M328" s="106"/>
      <c r="N328" s="106"/>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106"/>
      <c r="M329" s="106"/>
      <c r="N329" s="106"/>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106"/>
      <c r="M330" s="106"/>
      <c r="N330" s="106"/>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106"/>
      <c r="M331" s="106"/>
      <c r="N331" s="106"/>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106"/>
      <c r="M332" s="106"/>
      <c r="N332" s="106"/>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106"/>
      <c r="M333" s="106"/>
      <c r="N333" s="106"/>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106"/>
      <c r="M334" s="106"/>
      <c r="N334" s="106"/>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106"/>
      <c r="M335" s="106"/>
      <c r="N335" s="106"/>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106"/>
      <c r="M336" s="106"/>
      <c r="N336" s="106"/>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106"/>
      <c r="M337" s="106"/>
      <c r="N337" s="106"/>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106"/>
      <c r="M338" s="106"/>
      <c r="N338" s="106"/>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106"/>
      <c r="M339" s="106"/>
      <c r="N339" s="106"/>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106"/>
      <c r="M340" s="106"/>
      <c r="N340" s="106"/>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106"/>
      <c r="M341" s="106"/>
      <c r="N341" s="106"/>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106"/>
      <c r="M342" s="106"/>
      <c r="N342" s="106"/>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106"/>
      <c r="M343" s="106"/>
      <c r="N343" s="106"/>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106"/>
      <c r="M344" s="106"/>
      <c r="N344" s="106"/>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106"/>
      <c r="M345" s="106"/>
      <c r="N345" s="106"/>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106"/>
      <c r="M346" s="106"/>
      <c r="N346" s="106"/>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106"/>
      <c r="M347" s="106"/>
      <c r="N347" s="106"/>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106"/>
      <c r="M348" s="106"/>
      <c r="N348" s="106"/>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106"/>
      <c r="M349" s="106"/>
      <c r="N349" s="106"/>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106"/>
      <c r="M350" s="106"/>
      <c r="N350" s="106"/>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106"/>
      <c r="M351" s="106"/>
      <c r="N351" s="106"/>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106"/>
      <c r="M352" s="106"/>
      <c r="N352" s="106"/>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106"/>
      <c r="M353" s="106"/>
      <c r="N353" s="106"/>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106"/>
      <c r="M354" s="106"/>
      <c r="N354" s="106"/>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106"/>
      <c r="M355" s="106"/>
      <c r="N355" s="106"/>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106"/>
      <c r="M356" s="106"/>
      <c r="N356" s="106"/>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106"/>
      <c r="M357" s="106"/>
      <c r="N357" s="106"/>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106"/>
      <c r="M358" s="106"/>
      <c r="N358" s="106"/>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106"/>
      <c r="M359" s="106"/>
      <c r="N359" s="106"/>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106"/>
      <c r="M360" s="106"/>
      <c r="N360" s="106"/>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106"/>
      <c r="M361" s="106"/>
      <c r="N361" s="106"/>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106"/>
      <c r="M362" s="106"/>
      <c r="N362" s="106"/>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106"/>
      <c r="M363" s="106"/>
      <c r="N363" s="106"/>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106"/>
      <c r="M364" s="106"/>
      <c r="N364" s="106"/>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106"/>
      <c r="M365" s="106"/>
      <c r="N365" s="106"/>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106"/>
      <c r="M366" s="106"/>
      <c r="N366" s="106"/>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106"/>
      <c r="M367" s="106"/>
      <c r="N367" s="106"/>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106"/>
      <c r="M368" s="106"/>
      <c r="N368" s="106"/>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106"/>
      <c r="M369" s="106"/>
      <c r="N369" s="106"/>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106"/>
      <c r="M370" s="106"/>
      <c r="N370" s="106"/>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106"/>
      <c r="M371" s="106"/>
      <c r="N371" s="106"/>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106"/>
      <c r="M372" s="106"/>
      <c r="N372" s="106"/>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106"/>
      <c r="M373" s="106"/>
      <c r="N373" s="106"/>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106"/>
      <c r="M374" s="106"/>
      <c r="N374" s="106"/>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106"/>
      <c r="M375" s="106"/>
      <c r="N375" s="106"/>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106"/>
      <c r="M376" s="106"/>
      <c r="N376" s="106"/>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106"/>
      <c r="M377" s="106"/>
      <c r="N377" s="106"/>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106"/>
      <c r="M378" s="106"/>
      <c r="N378" s="106"/>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106"/>
      <c r="M379" s="106"/>
      <c r="N379" s="106"/>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106"/>
      <c r="M380" s="106"/>
      <c r="N380" s="106"/>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106"/>
      <c r="M381" s="106"/>
      <c r="N381" s="106"/>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106"/>
      <c r="M382" s="106"/>
      <c r="N382" s="106"/>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106"/>
      <c r="M383" s="106"/>
      <c r="N383" s="106"/>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106"/>
      <c r="M384" s="106"/>
      <c r="N384" s="106"/>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106"/>
      <c r="M385" s="106"/>
      <c r="N385" s="106"/>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106"/>
      <c r="M386" s="106"/>
      <c r="N386" s="106"/>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106"/>
      <c r="M387" s="106"/>
      <c r="N387" s="106"/>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106"/>
      <c r="M388" s="106"/>
      <c r="N388" s="106"/>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106"/>
      <c r="M389" s="106"/>
      <c r="N389" s="106"/>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106"/>
      <c r="M390" s="106"/>
      <c r="N390" s="106"/>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106"/>
      <c r="M391" s="106"/>
      <c r="N391" s="106"/>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106"/>
      <c r="M392" s="106"/>
      <c r="N392" s="106"/>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106"/>
      <c r="M393" s="106"/>
      <c r="N393" s="106"/>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106"/>
      <c r="M394" s="106"/>
      <c r="N394" s="106"/>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106"/>
      <c r="M395" s="106"/>
      <c r="N395" s="106"/>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106"/>
      <c r="M396" s="106"/>
      <c r="N396" s="106"/>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106"/>
      <c r="M397" s="106"/>
      <c r="N397" s="106"/>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106"/>
      <c r="M398" s="106"/>
      <c r="N398" s="106"/>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106"/>
      <c r="M399" s="106"/>
      <c r="N399" s="106"/>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106"/>
      <c r="M400" s="106"/>
      <c r="N400" s="106"/>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106"/>
      <c r="M401" s="106"/>
      <c r="N401" s="106"/>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106"/>
      <c r="M402" s="106"/>
      <c r="N402" s="106"/>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106"/>
      <c r="M403" s="106"/>
      <c r="N403" s="106"/>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106"/>
      <c r="M404" s="106"/>
      <c r="N404" s="106"/>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106"/>
      <c r="M405" s="106"/>
      <c r="N405" s="106"/>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106"/>
      <c r="M406" s="106"/>
      <c r="N406" s="106"/>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106"/>
      <c r="M407" s="106"/>
      <c r="N407" s="106"/>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106"/>
      <c r="M408" s="106"/>
      <c r="N408" s="106"/>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106"/>
      <c r="M409" s="106"/>
      <c r="N409" s="106"/>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106"/>
      <c r="M410" s="106"/>
      <c r="N410" s="106"/>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106"/>
      <c r="M411" s="106"/>
      <c r="N411" s="106"/>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106"/>
      <c r="M412" s="106"/>
      <c r="N412" s="106"/>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106"/>
      <c r="M413" s="106"/>
      <c r="N413" s="106"/>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106"/>
      <c r="M414" s="106"/>
      <c r="N414" s="106"/>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106"/>
      <c r="M415" s="106"/>
      <c r="N415" s="106"/>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106"/>
      <c r="M416" s="106"/>
      <c r="N416" s="106"/>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106"/>
      <c r="M417" s="106"/>
      <c r="N417" s="106"/>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106"/>
      <c r="M418" s="106"/>
      <c r="N418" s="106"/>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106"/>
      <c r="M419" s="106"/>
      <c r="N419" s="106"/>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106"/>
      <c r="M420" s="106"/>
      <c r="N420" s="106"/>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106"/>
      <c r="M421" s="106"/>
      <c r="N421" s="106"/>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106"/>
      <c r="M422" s="106"/>
      <c r="N422" s="106"/>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106"/>
      <c r="M423" s="106"/>
      <c r="N423" s="106"/>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106"/>
      <c r="M424" s="106"/>
      <c r="N424" s="106"/>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106"/>
      <c r="M425" s="106"/>
      <c r="N425" s="106"/>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106"/>
      <c r="M426" s="106"/>
      <c r="N426" s="106"/>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106"/>
      <c r="M427" s="106"/>
      <c r="N427" s="106"/>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106"/>
      <c r="M428" s="106"/>
      <c r="N428" s="106"/>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106"/>
      <c r="M429" s="106"/>
      <c r="N429" s="106"/>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106"/>
      <c r="M430" s="106"/>
      <c r="N430" s="106"/>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106"/>
      <c r="M431" s="106"/>
      <c r="N431" s="106"/>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106"/>
      <c r="M432" s="106"/>
      <c r="N432" s="106"/>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106"/>
      <c r="M433" s="106"/>
      <c r="N433" s="106"/>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106"/>
      <c r="M434" s="106"/>
      <c r="N434" s="106"/>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106"/>
      <c r="M435" s="106"/>
      <c r="N435" s="106"/>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106"/>
      <c r="M436" s="106"/>
      <c r="N436" s="106"/>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106"/>
      <c r="M437" s="106"/>
      <c r="N437" s="106"/>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106"/>
      <c r="M438" s="106"/>
      <c r="N438" s="106"/>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106"/>
      <c r="M439" s="106"/>
      <c r="N439" s="106"/>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106"/>
      <c r="M440" s="106"/>
      <c r="N440" s="106"/>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106"/>
      <c r="M441" s="106"/>
      <c r="N441" s="106"/>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106"/>
      <c r="M442" s="106"/>
      <c r="N442" s="106"/>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106"/>
      <c r="M443" s="106"/>
      <c r="N443" s="106"/>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106"/>
      <c r="M444" s="106"/>
      <c r="N444" s="106"/>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106"/>
      <c r="M445" s="106"/>
      <c r="N445" s="106"/>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106"/>
      <c r="M446" s="106"/>
      <c r="N446" s="106"/>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106"/>
      <c r="M447" s="106"/>
      <c r="N447" s="106"/>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106"/>
      <c r="M448" s="106"/>
      <c r="N448" s="106"/>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106"/>
      <c r="M449" s="106"/>
      <c r="N449" s="106"/>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106"/>
      <c r="M450" s="106"/>
      <c r="N450" s="106"/>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106"/>
      <c r="M451" s="106"/>
      <c r="N451" s="106"/>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106"/>
      <c r="M452" s="106"/>
      <c r="N452" s="106"/>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106"/>
      <c r="M453" s="106"/>
      <c r="N453" s="106"/>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106"/>
      <c r="M454" s="106"/>
      <c r="N454" s="106"/>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106"/>
      <c r="M455" s="106"/>
      <c r="N455" s="106"/>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106"/>
      <c r="M456" s="106"/>
      <c r="N456" s="106"/>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106"/>
      <c r="M457" s="106"/>
      <c r="N457" s="106"/>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106"/>
      <c r="M458" s="106"/>
      <c r="N458" s="106"/>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106"/>
      <c r="M459" s="106"/>
      <c r="N459" s="106"/>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106"/>
      <c r="M460" s="106"/>
      <c r="N460" s="106"/>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106"/>
      <c r="M461" s="106"/>
      <c r="N461" s="106"/>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106"/>
      <c r="M462" s="106"/>
      <c r="N462" s="106"/>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106"/>
      <c r="M463" s="106"/>
      <c r="N463" s="106"/>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106"/>
      <c r="M464" s="106"/>
      <c r="N464" s="106"/>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106"/>
      <c r="M465" s="106"/>
      <c r="N465" s="106"/>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106"/>
      <c r="M466" s="106"/>
      <c r="N466" s="106"/>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106"/>
      <c r="M467" s="106"/>
      <c r="N467" s="106"/>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106"/>
      <c r="M468" s="106"/>
      <c r="N468" s="106"/>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106"/>
      <c r="M469" s="106"/>
      <c r="N469" s="106"/>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106"/>
      <c r="M470" s="106"/>
      <c r="N470" s="106"/>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106"/>
      <c r="M471" s="106"/>
      <c r="N471" s="106"/>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106"/>
      <c r="M472" s="106"/>
      <c r="N472" s="106"/>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106"/>
      <c r="M473" s="106"/>
      <c r="N473" s="106"/>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106"/>
      <c r="M474" s="106"/>
      <c r="N474" s="106"/>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106"/>
      <c r="M475" s="106"/>
      <c r="N475" s="106"/>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106"/>
      <c r="M476" s="106"/>
      <c r="N476" s="106"/>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106"/>
      <c r="M477" s="106"/>
      <c r="N477" s="106"/>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106"/>
      <c r="M478" s="106"/>
      <c r="N478" s="106"/>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106"/>
      <c r="M479" s="106"/>
      <c r="N479" s="106"/>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106"/>
      <c r="M480" s="106"/>
      <c r="N480" s="106"/>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106"/>
      <c r="M481" s="106"/>
      <c r="N481" s="106"/>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106"/>
      <c r="M482" s="106"/>
      <c r="N482" s="106"/>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106"/>
      <c r="M483" s="106"/>
      <c r="N483" s="106"/>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106"/>
      <c r="M484" s="106"/>
      <c r="N484" s="106"/>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106"/>
      <c r="M485" s="106"/>
      <c r="N485" s="106"/>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106"/>
      <c r="M486" s="106"/>
      <c r="N486" s="106"/>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106"/>
      <c r="M487" s="106"/>
      <c r="N487" s="106"/>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106"/>
      <c r="M488" s="106"/>
      <c r="N488" s="106"/>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106"/>
      <c r="M489" s="106"/>
      <c r="N489" s="106"/>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106"/>
      <c r="M490" s="106"/>
      <c r="N490" s="106"/>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106"/>
      <c r="M491" s="106"/>
      <c r="N491" s="106"/>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106"/>
      <c r="M492" s="106"/>
      <c r="N492" s="106"/>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106"/>
      <c r="M493" s="106"/>
      <c r="N493" s="106"/>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106"/>
      <c r="M494" s="106"/>
      <c r="N494" s="106"/>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106"/>
      <c r="M495" s="106"/>
      <c r="N495" s="106"/>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106"/>
      <c r="M496" s="106"/>
      <c r="N496" s="106"/>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106"/>
      <c r="M497" s="106"/>
      <c r="N497" s="106"/>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106"/>
      <c r="M498" s="106"/>
      <c r="N498" s="106"/>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106"/>
      <c r="M499" s="106"/>
      <c r="N499" s="106"/>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106"/>
      <c r="M500" s="106"/>
      <c r="N500" s="106"/>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106"/>
      <c r="M501" s="106"/>
      <c r="N501" s="106"/>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106"/>
      <c r="M502" s="106"/>
      <c r="N502" s="106"/>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106"/>
      <c r="M503" s="106"/>
      <c r="N503" s="106"/>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106"/>
      <c r="M504" s="106"/>
      <c r="N504" s="106"/>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106"/>
      <c r="M505" s="106"/>
      <c r="N505" s="106"/>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106"/>
      <c r="M506" s="106"/>
      <c r="N506" s="106"/>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106"/>
      <c r="M507" s="106"/>
      <c r="N507" s="106"/>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106"/>
      <c r="M508" s="106"/>
      <c r="N508" s="106"/>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106"/>
      <c r="M509" s="106"/>
      <c r="N509" s="106"/>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106"/>
      <c r="M510" s="106"/>
      <c r="N510" s="106"/>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106"/>
      <c r="M511" s="106"/>
      <c r="N511" s="106"/>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106"/>
      <c r="M512" s="106"/>
      <c r="N512" s="106"/>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106"/>
      <c r="M513" s="106"/>
      <c r="N513" s="106"/>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106"/>
      <c r="M514" s="106"/>
      <c r="N514" s="106"/>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106"/>
      <c r="M515" s="106"/>
      <c r="N515" s="106"/>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106"/>
      <c r="M516" s="106"/>
      <c r="N516" s="106"/>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106"/>
      <c r="M517" s="106"/>
      <c r="N517" s="106"/>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106"/>
      <c r="M518" s="106"/>
      <c r="N518" s="106"/>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106"/>
      <c r="M519" s="106"/>
      <c r="N519" s="106"/>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106"/>
      <c r="M520" s="106"/>
      <c r="N520" s="106"/>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106"/>
      <c r="M521" s="106"/>
      <c r="N521" s="106"/>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106"/>
      <c r="M522" s="106"/>
      <c r="N522" s="106"/>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106"/>
      <c r="M523" s="106"/>
      <c r="N523" s="106"/>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106"/>
      <c r="M524" s="106"/>
      <c r="N524" s="106"/>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106"/>
      <c r="M525" s="106"/>
      <c r="N525" s="106"/>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106"/>
      <c r="M526" s="106"/>
      <c r="N526" s="106"/>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106"/>
      <c r="M527" s="106"/>
      <c r="N527" s="106"/>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106"/>
      <c r="M528" s="106"/>
      <c r="N528" s="106"/>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106"/>
      <c r="M529" s="106"/>
      <c r="N529" s="106"/>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106"/>
      <c r="M530" s="106"/>
      <c r="N530" s="106"/>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106"/>
      <c r="M531" s="106"/>
      <c r="N531" s="106"/>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106"/>
      <c r="M532" s="106"/>
      <c r="N532" s="106"/>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106"/>
      <c r="M533" s="106"/>
      <c r="N533" s="106"/>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106"/>
      <c r="M534" s="106"/>
      <c r="N534" s="106"/>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106"/>
      <c r="M535" s="106"/>
      <c r="N535" s="106"/>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106"/>
      <c r="M536" s="106"/>
      <c r="N536" s="106"/>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106"/>
      <c r="M537" s="106"/>
      <c r="N537" s="106"/>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106"/>
      <c r="M538" s="106"/>
      <c r="N538" s="106"/>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106"/>
      <c r="M539" s="106"/>
      <c r="N539" s="106"/>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106"/>
      <c r="M540" s="106"/>
      <c r="N540" s="106"/>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106"/>
      <c r="M541" s="106"/>
      <c r="N541" s="106"/>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106"/>
      <c r="M542" s="106"/>
      <c r="N542" s="106"/>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106"/>
      <c r="M543" s="106"/>
      <c r="N543" s="106"/>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106"/>
      <c r="M544" s="106"/>
      <c r="N544" s="106"/>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106"/>
      <c r="M545" s="106"/>
      <c r="N545" s="106"/>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106"/>
      <c r="M546" s="106"/>
      <c r="N546" s="106"/>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106"/>
      <c r="M547" s="106"/>
      <c r="N547" s="106"/>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106"/>
      <c r="M548" s="106"/>
      <c r="N548" s="106"/>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106"/>
      <c r="M549" s="106"/>
      <c r="N549" s="106"/>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106"/>
      <c r="M550" s="106"/>
      <c r="N550" s="106"/>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106"/>
      <c r="M551" s="106"/>
      <c r="N551" s="106"/>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106"/>
      <c r="M552" s="106"/>
      <c r="N552" s="106"/>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106"/>
      <c r="M553" s="106"/>
      <c r="N553" s="106"/>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106"/>
      <c r="M554" s="106"/>
      <c r="N554" s="106"/>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106"/>
      <c r="M555" s="106"/>
      <c r="N555" s="106"/>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106"/>
      <c r="M556" s="106"/>
      <c r="N556" s="106"/>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106"/>
      <c r="M557" s="106"/>
      <c r="N557" s="106"/>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106"/>
      <c r="M558" s="106"/>
      <c r="N558" s="106"/>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106"/>
      <c r="M559" s="106"/>
      <c r="N559" s="106"/>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106"/>
      <c r="M560" s="106"/>
      <c r="N560" s="106"/>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106"/>
      <c r="M561" s="106"/>
      <c r="N561" s="106"/>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106"/>
      <c r="M562" s="106"/>
      <c r="N562" s="106"/>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106"/>
      <c r="M563" s="106"/>
      <c r="N563" s="106"/>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106"/>
      <c r="M564" s="106"/>
      <c r="N564" s="106"/>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106"/>
      <c r="M565" s="106"/>
      <c r="N565" s="106"/>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106"/>
      <c r="M566" s="106"/>
      <c r="N566" s="106"/>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106"/>
      <c r="M567" s="106"/>
      <c r="N567" s="106"/>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106"/>
      <c r="M568" s="106"/>
      <c r="N568" s="106"/>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106"/>
      <c r="M569" s="106"/>
      <c r="N569" s="106"/>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106"/>
      <c r="M570" s="106"/>
      <c r="N570" s="106"/>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106"/>
      <c r="M571" s="106"/>
      <c r="N571" s="106"/>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106"/>
      <c r="M572" s="106"/>
      <c r="N572" s="106"/>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106"/>
      <c r="M573" s="106"/>
      <c r="N573" s="106"/>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106"/>
      <c r="M574" s="106"/>
      <c r="N574" s="106"/>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106"/>
      <c r="M575" s="106"/>
      <c r="N575" s="106"/>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106"/>
      <c r="M576" s="106"/>
      <c r="N576" s="106"/>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106"/>
      <c r="M577" s="106"/>
      <c r="N577" s="106"/>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106"/>
      <c r="M578" s="106"/>
      <c r="N578" s="106"/>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106"/>
      <c r="M579" s="106"/>
      <c r="N579" s="106"/>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106"/>
      <c r="M580" s="106"/>
      <c r="N580" s="106"/>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106"/>
      <c r="M581" s="106"/>
      <c r="N581" s="106"/>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106"/>
      <c r="M582" s="106"/>
      <c r="N582" s="106"/>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106"/>
      <c r="M583" s="106"/>
      <c r="N583" s="106"/>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106"/>
      <c r="M584" s="106"/>
      <c r="N584" s="106"/>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106"/>
      <c r="M585" s="106"/>
      <c r="N585" s="106"/>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106"/>
      <c r="M586" s="106"/>
      <c r="N586" s="106"/>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106"/>
      <c r="M587" s="106"/>
      <c r="N587" s="106"/>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106"/>
      <c r="M588" s="106"/>
      <c r="N588" s="106"/>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106"/>
      <c r="M589" s="106"/>
      <c r="N589" s="106"/>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106"/>
      <c r="M590" s="106"/>
      <c r="N590" s="106"/>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106"/>
      <c r="M591" s="106"/>
      <c r="N591" s="106"/>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106"/>
      <c r="M592" s="106"/>
      <c r="N592" s="106"/>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106"/>
      <c r="M593" s="106"/>
      <c r="N593" s="106"/>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106"/>
      <c r="M594" s="106"/>
      <c r="N594" s="106"/>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106"/>
      <c r="M595" s="106"/>
      <c r="N595" s="106"/>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106"/>
      <c r="M596" s="106"/>
      <c r="N596" s="106"/>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106"/>
      <c r="M597" s="106"/>
      <c r="N597" s="106"/>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106"/>
      <c r="M598" s="106"/>
      <c r="N598" s="106"/>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106"/>
      <c r="M599" s="106"/>
      <c r="N599" s="106"/>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106"/>
      <c r="M600" s="106"/>
      <c r="N600" s="106"/>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106"/>
      <c r="M601" s="106"/>
      <c r="N601" s="106"/>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106"/>
      <c r="M602" s="106"/>
      <c r="N602" s="106"/>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106"/>
      <c r="M603" s="106"/>
      <c r="N603" s="106"/>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106"/>
      <c r="M604" s="106"/>
      <c r="N604" s="106"/>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106"/>
      <c r="M605" s="106"/>
      <c r="N605" s="106"/>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106"/>
      <c r="M606" s="106"/>
      <c r="N606" s="106"/>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106"/>
      <c r="M607" s="106"/>
      <c r="N607" s="106"/>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106"/>
      <c r="M608" s="106"/>
      <c r="N608" s="106"/>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106"/>
      <c r="M609" s="106"/>
      <c r="N609" s="106"/>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106"/>
      <c r="M610" s="106"/>
      <c r="N610" s="106"/>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106"/>
      <c r="M611" s="106"/>
      <c r="N611" s="106"/>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106"/>
      <c r="M612" s="106"/>
      <c r="N612" s="106"/>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106"/>
      <c r="M613" s="106"/>
      <c r="N613" s="106"/>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106"/>
      <c r="M614" s="106"/>
      <c r="N614" s="106"/>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106"/>
      <c r="M615" s="106"/>
      <c r="N615" s="106"/>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106"/>
      <c r="M616" s="106"/>
      <c r="N616" s="106"/>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106"/>
      <c r="M617" s="106"/>
      <c r="N617" s="106"/>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106"/>
      <c r="M618" s="106"/>
      <c r="N618" s="106"/>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106"/>
      <c r="M619" s="106"/>
      <c r="N619" s="106"/>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106"/>
      <c r="M620" s="106"/>
      <c r="N620" s="106"/>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106"/>
      <c r="M621" s="106"/>
      <c r="N621" s="106"/>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106"/>
      <c r="M622" s="106"/>
      <c r="N622" s="106"/>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106"/>
      <c r="M623" s="106"/>
      <c r="N623" s="106"/>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106"/>
      <c r="M624" s="106"/>
      <c r="N624" s="106"/>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106"/>
      <c r="M625" s="106"/>
      <c r="N625" s="106"/>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106"/>
      <c r="M626" s="106"/>
      <c r="N626" s="106"/>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106"/>
      <c r="M627" s="106"/>
      <c r="N627" s="106"/>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106"/>
      <c r="M628" s="106"/>
      <c r="N628" s="106"/>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106"/>
      <c r="M629" s="106"/>
      <c r="N629" s="106"/>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106"/>
      <c r="M630" s="106"/>
      <c r="N630" s="106"/>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106"/>
      <c r="M631" s="106"/>
      <c r="N631" s="106"/>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106"/>
      <c r="M632" s="106"/>
      <c r="N632" s="106"/>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106"/>
      <c r="M633" s="106"/>
      <c r="N633" s="106"/>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106"/>
      <c r="M634" s="106"/>
      <c r="N634" s="106"/>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106"/>
      <c r="M635" s="106"/>
      <c r="N635" s="106"/>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106"/>
      <c r="M636" s="106"/>
      <c r="N636" s="106"/>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106"/>
      <c r="M637" s="106"/>
      <c r="N637" s="106"/>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106"/>
      <c r="M638" s="106"/>
      <c r="N638" s="106"/>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106"/>
      <c r="M639" s="106"/>
      <c r="N639" s="106"/>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106"/>
      <c r="M640" s="106"/>
      <c r="N640" s="106"/>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106"/>
      <c r="M641" s="106"/>
      <c r="N641" s="106"/>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106"/>
      <c r="M642" s="106"/>
      <c r="N642" s="106"/>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106"/>
      <c r="M643" s="106"/>
      <c r="N643" s="106"/>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106"/>
      <c r="M644" s="106"/>
      <c r="N644" s="106"/>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106"/>
      <c r="M645" s="106"/>
      <c r="N645" s="106"/>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106"/>
      <c r="M646" s="106"/>
      <c r="N646" s="106"/>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106"/>
      <c r="M647" s="106"/>
      <c r="N647" s="106"/>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106"/>
      <c r="M648" s="106"/>
      <c r="N648" s="106"/>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106"/>
      <c r="M649" s="106"/>
      <c r="N649" s="106"/>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106"/>
      <c r="M650" s="106"/>
      <c r="N650" s="106"/>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106"/>
      <c r="M651" s="106"/>
      <c r="N651" s="106"/>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106"/>
      <c r="M652" s="106"/>
      <c r="N652" s="106"/>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106"/>
      <c r="M653" s="106"/>
      <c r="N653" s="106"/>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106"/>
      <c r="M654" s="106"/>
      <c r="N654" s="106"/>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106"/>
      <c r="M655" s="106"/>
      <c r="N655" s="106"/>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106"/>
      <c r="M656" s="106"/>
      <c r="N656" s="106"/>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106"/>
      <c r="M657" s="106"/>
      <c r="N657" s="106"/>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106"/>
      <c r="M658" s="106"/>
      <c r="N658" s="106"/>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106"/>
      <c r="M659" s="106"/>
      <c r="N659" s="106"/>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106"/>
      <c r="M660" s="106"/>
      <c r="N660" s="106"/>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106"/>
      <c r="M661" s="106"/>
      <c r="N661" s="106"/>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106"/>
      <c r="M662" s="106"/>
      <c r="N662" s="106"/>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106"/>
      <c r="M663" s="106"/>
      <c r="N663" s="106"/>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106"/>
      <c r="M664" s="106"/>
      <c r="N664" s="106"/>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106"/>
      <c r="M665" s="106"/>
      <c r="N665" s="106"/>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106"/>
      <c r="M666" s="106"/>
      <c r="N666" s="106"/>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106"/>
      <c r="M667" s="106"/>
      <c r="N667" s="106"/>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106"/>
      <c r="M668" s="106"/>
      <c r="N668" s="106"/>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106"/>
      <c r="M669" s="106"/>
      <c r="N669" s="106"/>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106"/>
      <c r="M670" s="106"/>
      <c r="N670" s="106"/>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106"/>
      <c r="M671" s="106"/>
      <c r="N671" s="106"/>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106"/>
      <c r="M672" s="106"/>
      <c r="N672" s="106"/>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106"/>
      <c r="M673" s="106"/>
      <c r="N673" s="106"/>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106"/>
      <c r="M674" s="106"/>
      <c r="N674" s="106"/>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106"/>
      <c r="M675" s="106"/>
      <c r="N675" s="106"/>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106"/>
      <c r="M676" s="106"/>
      <c r="N676" s="106"/>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106"/>
      <c r="M677" s="106"/>
      <c r="N677" s="106"/>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106"/>
      <c r="M678" s="106"/>
      <c r="N678" s="106"/>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106"/>
      <c r="M679" s="106"/>
      <c r="N679" s="106"/>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106"/>
      <c r="M680" s="106"/>
      <c r="N680" s="106"/>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106"/>
      <c r="M681" s="106"/>
      <c r="N681" s="106"/>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106"/>
      <c r="M682" s="106"/>
      <c r="N682" s="106"/>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106"/>
      <c r="M683" s="106"/>
      <c r="N683" s="106"/>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106"/>
      <c r="M684" s="106"/>
      <c r="N684" s="106"/>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106"/>
      <c r="M685" s="106"/>
      <c r="N685" s="106"/>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106"/>
      <c r="M686" s="106"/>
      <c r="N686" s="106"/>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106"/>
      <c r="M687" s="106"/>
      <c r="N687" s="106"/>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106"/>
      <c r="M688" s="106"/>
      <c r="N688" s="106"/>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106"/>
      <c r="M689" s="106"/>
      <c r="N689" s="106"/>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106"/>
      <c r="M690" s="106"/>
      <c r="N690" s="106"/>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106"/>
      <c r="M691" s="106"/>
      <c r="N691" s="106"/>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106"/>
      <c r="M692" s="106"/>
      <c r="N692" s="106"/>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106"/>
      <c r="M693" s="106"/>
      <c r="N693" s="106"/>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106"/>
      <c r="M694" s="106"/>
      <c r="N694" s="106"/>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106"/>
      <c r="M695" s="106"/>
      <c r="N695" s="106"/>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106"/>
      <c r="M696" s="106"/>
      <c r="N696" s="106"/>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106"/>
      <c r="M697" s="106"/>
      <c r="N697" s="106"/>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106"/>
      <c r="M698" s="106"/>
      <c r="N698" s="106"/>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106"/>
      <c r="M699" s="106"/>
      <c r="N699" s="106"/>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106"/>
      <c r="M700" s="106"/>
      <c r="N700" s="106"/>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106"/>
      <c r="M701" s="106"/>
      <c r="N701" s="106"/>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106"/>
      <c r="M702" s="106"/>
      <c r="N702" s="106"/>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106"/>
      <c r="M703" s="106"/>
      <c r="N703" s="106"/>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106"/>
      <c r="M704" s="106"/>
      <c r="N704" s="106"/>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106"/>
      <c r="M705" s="106"/>
      <c r="N705" s="106"/>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106"/>
      <c r="M706" s="106"/>
      <c r="N706" s="106"/>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106"/>
      <c r="M707" s="106"/>
      <c r="N707" s="106"/>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106"/>
      <c r="M708" s="106"/>
      <c r="N708" s="106"/>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106"/>
      <c r="M709" s="106"/>
      <c r="N709" s="106"/>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106"/>
      <c r="M710" s="106"/>
      <c r="N710" s="106"/>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106"/>
      <c r="M711" s="106"/>
      <c r="N711" s="106"/>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106"/>
      <c r="M712" s="106"/>
      <c r="N712" s="106"/>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106"/>
      <c r="M713" s="106"/>
      <c r="N713" s="106"/>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106"/>
      <c r="M714" s="106"/>
      <c r="N714" s="106"/>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106"/>
      <c r="M715" s="106"/>
      <c r="N715" s="106"/>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106"/>
      <c r="M716" s="106"/>
      <c r="N716" s="106"/>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106"/>
      <c r="M717" s="106"/>
      <c r="N717" s="106"/>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106"/>
      <c r="M718" s="106"/>
      <c r="N718" s="106"/>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106"/>
      <c r="M719" s="106"/>
      <c r="N719" s="106"/>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106"/>
      <c r="M720" s="106"/>
      <c r="N720" s="106"/>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106"/>
      <c r="M721" s="106"/>
      <c r="N721" s="106"/>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106"/>
      <c r="M722" s="106"/>
      <c r="N722" s="106"/>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106"/>
      <c r="M723" s="106"/>
      <c r="N723" s="106"/>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106"/>
      <c r="M724" s="106"/>
      <c r="N724" s="106"/>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106"/>
      <c r="M725" s="106"/>
      <c r="N725" s="106"/>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106"/>
      <c r="M726" s="106"/>
      <c r="N726" s="106"/>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106"/>
      <c r="M727" s="106"/>
      <c r="N727" s="106"/>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106"/>
      <c r="M728" s="106"/>
      <c r="N728" s="106"/>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106"/>
      <c r="M729" s="106"/>
      <c r="N729" s="106"/>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106"/>
      <c r="M730" s="106"/>
      <c r="N730" s="106"/>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106"/>
      <c r="M731" s="106"/>
      <c r="N731" s="106"/>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106"/>
      <c r="M732" s="106"/>
      <c r="N732" s="106"/>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106"/>
      <c r="M733" s="106"/>
      <c r="N733" s="106"/>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106"/>
      <c r="M734" s="106"/>
      <c r="N734" s="106"/>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106"/>
      <c r="M735" s="106"/>
      <c r="N735" s="106"/>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106"/>
      <c r="M736" s="106"/>
      <c r="N736" s="106"/>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106"/>
      <c r="M737" s="106"/>
      <c r="N737" s="106"/>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106"/>
      <c r="M738" s="106"/>
      <c r="N738" s="106"/>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106"/>
      <c r="M739" s="106"/>
      <c r="N739" s="106"/>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106"/>
      <c r="M740" s="106"/>
      <c r="N740" s="106"/>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106"/>
      <c r="M741" s="106"/>
      <c r="N741" s="106"/>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106"/>
      <c r="M742" s="106"/>
      <c r="N742" s="106"/>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106"/>
      <c r="M743" s="106"/>
      <c r="N743" s="106"/>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106"/>
      <c r="M744" s="106"/>
      <c r="N744" s="106"/>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106"/>
      <c r="M745" s="106"/>
      <c r="N745" s="106"/>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106"/>
      <c r="M746" s="106"/>
      <c r="N746" s="106"/>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106"/>
      <c r="M747" s="106"/>
      <c r="N747" s="106"/>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106"/>
      <c r="M748" s="106"/>
      <c r="N748" s="106"/>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106"/>
      <c r="M749" s="106"/>
      <c r="N749" s="106"/>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106"/>
      <c r="M750" s="106"/>
      <c r="N750" s="106"/>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106"/>
      <c r="M751" s="106"/>
      <c r="N751" s="106"/>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106"/>
      <c r="M752" s="106"/>
      <c r="N752" s="106"/>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106"/>
      <c r="M753" s="106"/>
      <c r="N753" s="106"/>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106"/>
      <c r="M754" s="106"/>
      <c r="N754" s="106"/>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106"/>
      <c r="M755" s="106"/>
      <c r="N755" s="106"/>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106"/>
      <c r="M756" s="106"/>
      <c r="N756" s="106"/>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106"/>
      <c r="M757" s="106"/>
      <c r="N757" s="106"/>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106"/>
      <c r="M758" s="106"/>
      <c r="N758" s="106"/>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106"/>
      <c r="M759" s="106"/>
      <c r="N759" s="106"/>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106"/>
      <c r="M760" s="106"/>
      <c r="N760" s="106"/>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106"/>
      <c r="M761" s="106"/>
      <c r="N761" s="106"/>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106"/>
      <c r="M762" s="106"/>
      <c r="N762" s="106"/>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106"/>
      <c r="M763" s="106"/>
      <c r="N763" s="106"/>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106"/>
      <c r="M764" s="106"/>
      <c r="N764" s="106"/>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106"/>
      <c r="M765" s="106"/>
      <c r="N765" s="106"/>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106"/>
      <c r="M766" s="106"/>
      <c r="N766" s="106"/>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106"/>
      <c r="M767" s="106"/>
      <c r="N767" s="106"/>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106"/>
      <c r="M768" s="106"/>
      <c r="N768" s="106"/>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106"/>
      <c r="M769" s="106"/>
      <c r="N769" s="106"/>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106"/>
      <c r="M770" s="106"/>
      <c r="N770" s="106"/>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106"/>
      <c r="M771" s="106"/>
      <c r="N771" s="106"/>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106"/>
      <c r="M772" s="106"/>
      <c r="N772" s="106"/>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106"/>
      <c r="M773" s="106"/>
      <c r="N773" s="106"/>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106"/>
      <c r="M774" s="106"/>
      <c r="N774" s="106"/>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106"/>
      <c r="M775" s="106"/>
      <c r="N775" s="106"/>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106"/>
      <c r="M776" s="106"/>
      <c r="N776" s="106"/>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106"/>
      <c r="M777" s="106"/>
      <c r="N777" s="106"/>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106"/>
      <c r="M778" s="106"/>
      <c r="N778" s="106"/>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106"/>
      <c r="M779" s="106"/>
      <c r="N779" s="106"/>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106"/>
      <c r="M780" s="106"/>
      <c r="N780" s="106"/>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106"/>
      <c r="M781" s="106"/>
      <c r="N781" s="106"/>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106"/>
      <c r="M782" s="106"/>
      <c r="N782" s="106"/>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106"/>
      <c r="M783" s="106"/>
      <c r="N783" s="106"/>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106"/>
      <c r="M784" s="106"/>
      <c r="N784" s="106"/>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106"/>
      <c r="M785" s="106"/>
      <c r="N785" s="106"/>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106"/>
      <c r="M786" s="106"/>
      <c r="N786" s="106"/>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106"/>
      <c r="M787" s="106"/>
      <c r="N787" s="106"/>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106"/>
      <c r="M788" s="106"/>
      <c r="N788" s="106"/>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106"/>
      <c r="M789" s="106"/>
      <c r="N789" s="106"/>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106"/>
      <c r="M790" s="106"/>
      <c r="N790" s="106"/>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106"/>
      <c r="M791" s="106"/>
      <c r="N791" s="106"/>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106"/>
      <c r="M792" s="106"/>
      <c r="N792" s="106"/>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106"/>
      <c r="M793" s="106"/>
      <c r="N793" s="106"/>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106"/>
      <c r="M794" s="106"/>
      <c r="N794" s="106"/>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106"/>
      <c r="M795" s="106"/>
      <c r="N795" s="106"/>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106"/>
      <c r="M796" s="106"/>
      <c r="N796" s="106"/>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106"/>
      <c r="M797" s="106"/>
      <c r="N797" s="106"/>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106"/>
      <c r="M798" s="106"/>
      <c r="N798" s="106"/>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106"/>
      <c r="M799" s="106"/>
      <c r="N799" s="106"/>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106"/>
      <c r="M800" s="106"/>
      <c r="N800" s="106"/>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106"/>
      <c r="M801" s="106"/>
      <c r="N801" s="106"/>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106"/>
      <c r="M802" s="106"/>
      <c r="N802" s="106"/>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106"/>
      <c r="M803" s="106"/>
      <c r="N803" s="106"/>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106"/>
      <c r="M804" s="106"/>
      <c r="N804" s="106"/>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106"/>
      <c r="M805" s="106"/>
      <c r="N805" s="106"/>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106"/>
      <c r="M806" s="106"/>
      <c r="N806" s="106"/>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106"/>
      <c r="M807" s="106"/>
      <c r="N807" s="106"/>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106"/>
      <c r="M808" s="106"/>
      <c r="N808" s="106"/>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106"/>
      <c r="M809" s="106"/>
      <c r="N809" s="106"/>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106"/>
      <c r="M810" s="106"/>
      <c r="N810" s="106"/>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106"/>
      <c r="M811" s="106"/>
      <c r="N811" s="106"/>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106"/>
      <c r="M812" s="106"/>
      <c r="N812" s="106"/>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106"/>
      <c r="M813" s="106"/>
      <c r="N813" s="106"/>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106"/>
      <c r="M814" s="106"/>
      <c r="N814" s="106"/>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106"/>
      <c r="M815" s="106"/>
      <c r="N815" s="106"/>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106"/>
      <c r="M816" s="106"/>
      <c r="N816" s="106"/>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106"/>
      <c r="M817" s="106"/>
      <c r="N817" s="106"/>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106"/>
      <c r="M818" s="106"/>
      <c r="N818" s="106"/>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106"/>
      <c r="M819" s="106"/>
      <c r="N819" s="106"/>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106"/>
      <c r="M820" s="106"/>
      <c r="N820" s="106"/>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106"/>
      <c r="M821" s="106"/>
      <c r="N821" s="106"/>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106"/>
      <c r="M822" s="106"/>
      <c r="N822" s="106"/>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106"/>
      <c r="M823" s="106"/>
      <c r="N823" s="106"/>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106"/>
      <c r="M824" s="106"/>
      <c r="N824" s="106"/>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106"/>
      <c r="M825" s="106"/>
      <c r="N825" s="106"/>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106"/>
      <c r="M826" s="106"/>
      <c r="N826" s="106"/>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106"/>
      <c r="M827" s="106"/>
      <c r="N827" s="106"/>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106"/>
      <c r="M828" s="106"/>
      <c r="N828" s="106"/>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106"/>
      <c r="M829" s="106"/>
      <c r="N829" s="106"/>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106"/>
      <c r="M830" s="106"/>
      <c r="N830" s="106"/>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106"/>
      <c r="M831" s="106"/>
      <c r="N831" s="106"/>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106"/>
      <c r="M832" s="106"/>
      <c r="N832" s="106"/>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106"/>
      <c r="M833" s="106"/>
      <c r="N833" s="106"/>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106"/>
      <c r="M834" s="106"/>
      <c r="N834" s="106"/>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106"/>
      <c r="M835" s="106"/>
      <c r="N835" s="106"/>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106"/>
      <c r="M836" s="106"/>
      <c r="N836" s="106"/>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106"/>
      <c r="M837" s="106"/>
      <c r="N837" s="106"/>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106"/>
      <c r="M838" s="106"/>
      <c r="N838" s="106"/>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106"/>
      <c r="M839" s="106"/>
      <c r="N839" s="106"/>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106"/>
      <c r="M840" s="106"/>
      <c r="N840" s="106"/>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106"/>
      <c r="M841" s="106"/>
      <c r="N841" s="106"/>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106"/>
      <c r="M842" s="106"/>
      <c r="N842" s="106"/>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106"/>
      <c r="M843" s="106"/>
      <c r="N843" s="106"/>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106"/>
      <c r="M844" s="106"/>
      <c r="N844" s="106"/>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106"/>
      <c r="M845" s="106"/>
      <c r="N845" s="106"/>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106"/>
      <c r="M846" s="106"/>
      <c r="N846" s="106"/>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106"/>
      <c r="M847" s="106"/>
      <c r="N847" s="106"/>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106"/>
      <c r="M848" s="106"/>
      <c r="N848" s="106"/>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106"/>
      <c r="M849" s="106"/>
      <c r="N849" s="106"/>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106"/>
      <c r="M850" s="106"/>
      <c r="N850" s="106"/>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106"/>
      <c r="M851" s="106"/>
      <c r="N851" s="106"/>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106"/>
      <c r="M852" s="106"/>
      <c r="N852" s="106"/>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106"/>
      <c r="M853" s="106"/>
      <c r="N853" s="106"/>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106"/>
      <c r="M854" s="106"/>
      <c r="N854" s="106"/>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106"/>
      <c r="M855" s="106"/>
      <c r="N855" s="106"/>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106"/>
      <c r="M856" s="106"/>
      <c r="N856" s="106"/>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106"/>
      <c r="M857" s="106"/>
      <c r="N857" s="106"/>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106"/>
      <c r="M858" s="106"/>
      <c r="N858" s="106"/>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106"/>
      <c r="M859" s="106"/>
      <c r="N859" s="106"/>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106"/>
      <c r="M860" s="106"/>
      <c r="N860" s="106"/>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106"/>
      <c r="M861" s="106"/>
      <c r="N861" s="106"/>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106"/>
      <c r="M862" s="106"/>
      <c r="N862" s="106"/>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106"/>
      <c r="M863" s="106"/>
      <c r="N863" s="106"/>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106"/>
      <c r="M864" s="106"/>
      <c r="N864" s="106"/>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106"/>
      <c r="M865" s="106"/>
      <c r="N865" s="106"/>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106"/>
      <c r="M866" s="106"/>
      <c r="N866" s="106"/>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106"/>
      <c r="M867" s="106"/>
      <c r="N867" s="106"/>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106"/>
      <c r="M868" s="106"/>
      <c r="N868" s="106"/>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106"/>
      <c r="M869" s="106"/>
      <c r="N869" s="106"/>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106"/>
      <c r="M870" s="106"/>
      <c r="N870" s="106"/>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106"/>
      <c r="M871" s="106"/>
      <c r="N871" s="106"/>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106"/>
      <c r="M872" s="106"/>
      <c r="N872" s="106"/>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106"/>
      <c r="M873" s="106"/>
      <c r="N873" s="106"/>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106"/>
      <c r="M874" s="106"/>
      <c r="N874" s="106"/>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106"/>
      <c r="M875" s="106"/>
      <c r="N875" s="106"/>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106"/>
      <c r="M876" s="106"/>
      <c r="N876" s="106"/>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106"/>
      <c r="M877" s="106"/>
      <c r="N877" s="106"/>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106"/>
      <c r="M878" s="106"/>
      <c r="N878" s="106"/>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106"/>
      <c r="M879" s="106"/>
      <c r="N879" s="106"/>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106"/>
      <c r="M880" s="106"/>
      <c r="N880" s="106"/>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106"/>
      <c r="M881" s="106"/>
      <c r="N881" s="106"/>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106"/>
      <c r="M882" s="106"/>
      <c r="N882" s="106"/>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106"/>
      <c r="M883" s="106"/>
      <c r="N883" s="106"/>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106"/>
      <c r="M884" s="106"/>
      <c r="N884" s="106"/>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106"/>
      <c r="M885" s="106"/>
      <c r="N885" s="106"/>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106"/>
      <c r="M886" s="106"/>
      <c r="N886" s="106"/>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106"/>
      <c r="M887" s="106"/>
      <c r="N887" s="106"/>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106"/>
      <c r="M888" s="106"/>
      <c r="N888" s="106"/>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106"/>
      <c r="M889" s="106"/>
      <c r="N889" s="106"/>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106"/>
      <c r="M890" s="106"/>
      <c r="N890" s="106"/>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106"/>
      <c r="M891" s="106"/>
      <c r="N891" s="106"/>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106"/>
      <c r="M892" s="106"/>
      <c r="N892" s="106"/>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106"/>
      <c r="M893" s="106"/>
      <c r="N893" s="106"/>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106"/>
      <c r="M894" s="106"/>
      <c r="N894" s="106"/>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106"/>
      <c r="M895" s="106"/>
      <c r="N895" s="106"/>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106"/>
      <c r="M896" s="106"/>
      <c r="N896" s="106"/>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106"/>
      <c r="M897" s="106"/>
      <c r="N897" s="106"/>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106"/>
      <c r="M898" s="106"/>
      <c r="N898" s="106"/>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106"/>
      <c r="M899" s="106"/>
      <c r="N899" s="106"/>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106"/>
      <c r="M900" s="106"/>
      <c r="N900" s="106"/>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106"/>
      <c r="M901" s="106"/>
      <c r="N901" s="106"/>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106"/>
      <c r="M902" s="106"/>
      <c r="N902" s="106"/>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106"/>
      <c r="M903" s="106"/>
      <c r="N903" s="106"/>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106"/>
      <c r="M904" s="106"/>
      <c r="N904" s="106"/>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106"/>
      <c r="M905" s="106"/>
      <c r="N905" s="106"/>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106"/>
      <c r="M906" s="106"/>
      <c r="N906" s="106"/>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106"/>
      <c r="M907" s="106"/>
      <c r="N907" s="106"/>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106"/>
      <c r="M908" s="106"/>
      <c r="N908" s="106"/>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106"/>
      <c r="M909" s="106"/>
      <c r="N909" s="106"/>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106"/>
      <c r="M910" s="106"/>
      <c r="N910" s="106"/>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106"/>
      <c r="M911" s="106"/>
      <c r="N911" s="106"/>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106"/>
      <c r="M912" s="106"/>
      <c r="N912" s="106"/>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106"/>
      <c r="M913" s="106"/>
      <c r="N913" s="106"/>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106"/>
      <c r="M914" s="106"/>
      <c r="N914" s="106"/>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106"/>
      <c r="M915" s="106"/>
      <c r="N915" s="106"/>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106"/>
      <c r="M916" s="106"/>
      <c r="N916" s="106"/>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106"/>
      <c r="M917" s="106"/>
      <c r="N917" s="106"/>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106"/>
      <c r="M918" s="106"/>
      <c r="N918" s="106"/>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106"/>
      <c r="M919" s="106"/>
      <c r="N919" s="106"/>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106"/>
      <c r="M920" s="106"/>
      <c r="N920" s="106"/>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106"/>
      <c r="M921" s="106"/>
      <c r="N921" s="106"/>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106"/>
      <c r="M922" s="106"/>
      <c r="N922" s="106"/>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106"/>
      <c r="M923" s="106"/>
      <c r="N923" s="106"/>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106"/>
      <c r="M924" s="106"/>
      <c r="N924" s="106"/>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106"/>
      <c r="M925" s="106"/>
      <c r="N925" s="106"/>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106"/>
      <c r="M926" s="106"/>
      <c r="N926" s="106"/>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106"/>
      <c r="M927" s="106"/>
      <c r="N927" s="106"/>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106"/>
      <c r="M928" s="106"/>
      <c r="N928" s="106"/>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106"/>
      <c r="M929" s="106"/>
      <c r="N929" s="106"/>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106"/>
      <c r="M930" s="106"/>
      <c r="N930" s="106"/>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106"/>
      <c r="M931" s="106"/>
      <c r="N931" s="106"/>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106"/>
      <c r="M932" s="106"/>
      <c r="N932" s="106"/>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106"/>
      <c r="M933" s="106"/>
      <c r="N933" s="106"/>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106"/>
      <c r="M934" s="106"/>
      <c r="N934" s="106"/>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106"/>
      <c r="M935" s="106"/>
      <c r="N935" s="106"/>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106"/>
      <c r="M936" s="106"/>
      <c r="N936" s="106"/>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106"/>
      <c r="M937" s="106"/>
      <c r="N937" s="106"/>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106"/>
      <c r="M938" s="106"/>
      <c r="N938" s="106"/>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106"/>
      <c r="M939" s="106"/>
      <c r="N939" s="106"/>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106"/>
      <c r="M940" s="106"/>
      <c r="N940" s="106"/>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106"/>
      <c r="M941" s="106"/>
      <c r="N941" s="106"/>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106"/>
      <c r="M942" s="106"/>
      <c r="N942" s="106"/>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106"/>
      <c r="M943" s="106"/>
      <c r="N943" s="106"/>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106"/>
      <c r="M944" s="106"/>
      <c r="N944" s="106"/>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106"/>
      <c r="M945" s="106"/>
      <c r="N945" s="106"/>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106"/>
      <c r="M946" s="106"/>
      <c r="N946" s="106"/>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106"/>
      <c r="M947" s="106"/>
      <c r="N947" s="106"/>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106"/>
      <c r="M948" s="106"/>
      <c r="N948" s="106"/>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106"/>
      <c r="M949" s="106"/>
      <c r="N949" s="106"/>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106"/>
      <c r="M950" s="106"/>
      <c r="N950" s="106"/>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106"/>
      <c r="M951" s="106"/>
      <c r="N951" s="106"/>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106"/>
      <c r="M952" s="106"/>
      <c r="N952" s="106"/>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106"/>
      <c r="M953" s="106"/>
      <c r="N953" s="106"/>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106"/>
      <c r="M954" s="106"/>
      <c r="N954" s="106"/>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106"/>
      <c r="M955" s="106"/>
      <c r="N955" s="106"/>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106"/>
      <c r="M956" s="106"/>
      <c r="N956" s="106"/>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106"/>
      <c r="M957" s="106"/>
      <c r="N957" s="106"/>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106"/>
      <c r="M958" s="106"/>
      <c r="N958" s="106"/>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106"/>
      <c r="M959" s="106"/>
      <c r="N959" s="106"/>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106"/>
      <c r="M960" s="106"/>
      <c r="N960" s="106"/>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106"/>
      <c r="M961" s="106"/>
      <c r="N961" s="106"/>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106"/>
      <c r="M962" s="106"/>
      <c r="N962" s="106"/>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106"/>
      <c r="M963" s="106"/>
      <c r="N963" s="106"/>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106"/>
      <c r="M964" s="106"/>
      <c r="N964" s="106"/>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106"/>
      <c r="M965" s="106"/>
      <c r="N965" s="106"/>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106"/>
      <c r="M966" s="106"/>
      <c r="N966" s="106"/>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106"/>
      <c r="M967" s="106"/>
      <c r="N967" s="106"/>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106"/>
      <c r="M968" s="106"/>
      <c r="N968" s="106"/>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106"/>
      <c r="M969" s="106"/>
      <c r="N969" s="106"/>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106"/>
      <c r="M970" s="106"/>
      <c r="N970" s="106"/>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106"/>
      <c r="M971" s="106"/>
      <c r="N971" s="106"/>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106"/>
      <c r="M972" s="106"/>
      <c r="N972" s="106"/>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106"/>
      <c r="M973" s="106"/>
      <c r="N973" s="106"/>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106"/>
      <c r="M974" s="106"/>
      <c r="N974" s="106"/>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106"/>
      <c r="M975" s="106"/>
      <c r="N975" s="106"/>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106"/>
      <c r="M976" s="106"/>
      <c r="N976" s="106"/>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106"/>
      <c r="M977" s="106"/>
      <c r="N977" s="106"/>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106"/>
      <c r="M978" s="106"/>
      <c r="N978" s="106"/>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106"/>
      <c r="M979" s="106"/>
      <c r="N979" s="106"/>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106"/>
      <c r="M980" s="106"/>
      <c r="N980" s="106"/>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106"/>
      <c r="M981" s="106"/>
      <c r="N981" s="106"/>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106"/>
      <c r="M982" s="106"/>
      <c r="N982" s="106"/>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106"/>
      <c r="M983" s="106"/>
      <c r="N983" s="106"/>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106"/>
      <c r="M984" s="106"/>
      <c r="N984" s="106"/>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106"/>
      <c r="M985" s="106"/>
      <c r="N985" s="106"/>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106"/>
      <c r="M986" s="106"/>
      <c r="N986" s="106"/>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106"/>
      <c r="M987" s="106"/>
      <c r="N987" s="106"/>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106"/>
      <c r="M988" s="106"/>
      <c r="N988" s="106"/>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106"/>
      <c r="M989" s="106"/>
      <c r="N989" s="106"/>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106"/>
      <c r="M990" s="106"/>
      <c r="N990" s="106"/>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106"/>
      <c r="M991" s="106"/>
      <c r="N991" s="106"/>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106"/>
      <c r="M992" s="106"/>
      <c r="N992" s="106"/>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106"/>
      <c r="M993" s="106"/>
      <c r="N993" s="106"/>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106"/>
      <c r="M994" s="106"/>
      <c r="N994" s="106"/>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106"/>
      <c r="M995" s="106"/>
      <c r="N995" s="106"/>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106"/>
      <c r="M996" s="106"/>
      <c r="N996" s="106"/>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106"/>
      <c r="M997" s="106"/>
      <c r="N997" s="106"/>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106"/>
      <c r="M998" s="106"/>
      <c r="N998" s="106"/>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106"/>
      <c r="M999" s="106"/>
      <c r="N999" s="106"/>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106"/>
      <c r="M1000" s="106"/>
      <c r="N1000" s="106"/>
      <c r="O1000" s="38"/>
      <c r="P1000" s="38"/>
      <c r="Q1000" s="38"/>
      <c r="R1000" s="38"/>
      <c r="S1000" s="38"/>
      <c r="T1000" s="38"/>
      <c r="U1000" s="38"/>
      <c r="V1000" s="38"/>
      <c r="W1000" s="38"/>
      <c r="X1000" s="38"/>
      <c r="Y1000" s="38"/>
      <c r="Z1000" s="38"/>
    </row>
  </sheetData>
  <autoFilter ref="C1:C138" xr:uid="{00000000-0009-0000-0000-000005000000}"/>
  <mergeCells count="18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A43:A44"/>
    <mergeCell ref="B43:B50"/>
    <mergeCell ref="B51:B54"/>
    <mergeCell ref="B55:B62"/>
    <mergeCell ref="D55:D62"/>
    <mergeCell ref="E55:E62"/>
    <mergeCell ref="F55:F62"/>
    <mergeCell ref="D63:D70"/>
    <mergeCell ref="E63:E70"/>
    <mergeCell ref="F63:F70"/>
    <mergeCell ref="B63:B70"/>
    <mergeCell ref="D107:D114"/>
    <mergeCell ref="E107:E114"/>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I91:I98"/>
    <mergeCell ref="J91:J98"/>
    <mergeCell ref="K91:K98"/>
    <mergeCell ref="L91:L98"/>
    <mergeCell ref="M91:M98"/>
    <mergeCell ref="N91:N98"/>
    <mergeCell ref="E79:E86"/>
    <mergeCell ref="F79:F86"/>
    <mergeCell ref="D79:D86"/>
    <mergeCell ref="D87:D90"/>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43:J50"/>
    <mergeCell ref="K43:K50"/>
    <mergeCell ref="L43:L50"/>
    <mergeCell ref="M43:M50"/>
    <mergeCell ref="N43:N50"/>
    <mergeCell ref="I43:I50"/>
    <mergeCell ref="G51:I52"/>
    <mergeCell ref="J55:J62"/>
    <mergeCell ref="K55:K62"/>
    <mergeCell ref="L55:L62"/>
    <mergeCell ref="M55:M62"/>
    <mergeCell ref="N55:N62"/>
    <mergeCell ref="I55:I6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99:I106"/>
    <mergeCell ref="J99:J106"/>
    <mergeCell ref="K99:K106"/>
    <mergeCell ref="L99:L106"/>
    <mergeCell ref="M99:M106"/>
    <mergeCell ref="N99:N106"/>
    <mergeCell ref="I107:I114"/>
    <mergeCell ref="N107:N114"/>
    <mergeCell ref="I123:I130"/>
    <mergeCell ref="J51:J54"/>
    <mergeCell ref="K51:K54"/>
    <mergeCell ref="L51:L54"/>
    <mergeCell ref="M51:M54"/>
    <mergeCell ref="N51:N54"/>
    <mergeCell ref="I53:I54"/>
    <mergeCell ref="L107:L114"/>
    <mergeCell ref="M107:M114"/>
    <mergeCell ref="L115:L122"/>
    <mergeCell ref="M115:M122"/>
    <mergeCell ref="N115:N122"/>
    <mergeCell ref="I63:I70"/>
    <mergeCell ref="J63:J70"/>
    <mergeCell ref="K63:K70"/>
    <mergeCell ref="L63:L70"/>
    <mergeCell ref="M63:M70"/>
    <mergeCell ref="N63:N70"/>
    <mergeCell ref="L79:L86"/>
    <mergeCell ref="M79:M86"/>
    <mergeCell ref="L87:L90"/>
    <mergeCell ref="M87:M90"/>
    <mergeCell ref="N87:N90"/>
    <mergeCell ref="I71:I78"/>
    <mergeCell ref="J71:J78"/>
    <mergeCell ref="E43:E50"/>
    <mergeCell ref="F43:F50"/>
    <mergeCell ref="E51:E54"/>
    <mergeCell ref="F51:F54"/>
    <mergeCell ref="G17:G18"/>
    <mergeCell ref="H17:H18"/>
    <mergeCell ref="B19:B26"/>
    <mergeCell ref="E19:E26"/>
    <mergeCell ref="F19:F26"/>
    <mergeCell ref="B27:B34"/>
    <mergeCell ref="G53:G54"/>
    <mergeCell ref="H53:H54"/>
    <mergeCell ref="D43:D50"/>
    <mergeCell ref="D51:D54"/>
    <mergeCell ref="J19:J26"/>
    <mergeCell ref="K19:K26"/>
    <mergeCell ref="L19:L26"/>
    <mergeCell ref="M19:M26"/>
    <mergeCell ref="N19:N26"/>
    <mergeCell ref="E27:E34"/>
    <mergeCell ref="F27:F34"/>
    <mergeCell ref="E35:E42"/>
    <mergeCell ref="F35:F42"/>
    <mergeCell ref="I19:I26"/>
    <mergeCell ref="J35:J42"/>
    <mergeCell ref="K35:K42"/>
    <mergeCell ref="L15:L18"/>
    <mergeCell ref="M15:M18"/>
    <mergeCell ref="N15:N18"/>
    <mergeCell ref="B15:B18"/>
    <mergeCell ref="D15:D18"/>
    <mergeCell ref="E15:E18"/>
    <mergeCell ref="F15:F18"/>
    <mergeCell ref="G15:I16"/>
    <mergeCell ref="J15:J18"/>
    <mergeCell ref="K15:K18"/>
    <mergeCell ref="I17:I18"/>
    <mergeCell ref="L35:L42"/>
    <mergeCell ref="M35:M42"/>
    <mergeCell ref="I27:I34"/>
    <mergeCell ref="J27:J34"/>
    <mergeCell ref="K27:K34"/>
    <mergeCell ref="L27:L34"/>
    <mergeCell ref="M27:M34"/>
    <mergeCell ref="N27:N34"/>
    <mergeCell ref="I35:I42"/>
    <mergeCell ref="N35:N42"/>
  </mergeCells>
  <dataValidations count="1">
    <dataValidation type="list" allowBlank="1" showErrorMessage="1" sqref="F19 J19 F27 J27 F35 J35 F43 J43 F55 J55 F63 J63 F71 J71 F79 J79 F91 J91 F99 J99 F107 J107 F115 J115 F123 J123 F131 J131" xr:uid="{00000000-0002-0000-0500-000000000000}">
      <formula1>"1.0,2.0,3.0"</formula1>
    </dataValidation>
  </dataValidations>
  <hyperlinks>
    <hyperlink ref="I55" r:id="rId1" xr:uid="{00000000-0004-0000-0500-000000000000}"/>
    <hyperlink ref="I63" r:id="rId2" xr:uid="{00000000-0004-0000-0500-000001000000}"/>
    <hyperlink ref="I79" r:id="rId3" xr:uid="{00000000-0004-0000-0500-000002000000}"/>
    <hyperlink ref="I91" r:id="rId4" location="2021" xr:uid="{00000000-0004-0000-0500-000003000000}"/>
    <hyperlink ref="I99" r:id="rId5" xr:uid="{00000000-0004-0000-0500-000004000000}"/>
    <hyperlink ref="I107" r:id="rId6" xr:uid="{00000000-0004-0000-0500-000005000000}"/>
    <hyperlink ref="I115" r:id="rId7" xr:uid="{00000000-0004-0000-0500-000006000000}"/>
    <hyperlink ref="I123" r:id="rId8" xr:uid="{00000000-0004-0000-0500-000007000000}"/>
    <hyperlink ref="I131" r:id="rId9" xr:uid="{00000000-0004-0000-0500-000008000000}"/>
  </hyperlinks>
  <pageMargins left="0.7" right="0.7" top="0.75" bottom="0.75" header="0" footer="0"/>
  <pageSetup orientation="portrait"/>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1000"/>
  <sheetViews>
    <sheetView showGridLines="0" workbookViewId="0"/>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45.42578125" customWidth="1"/>
    <col min="9" max="9" width="67.57031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106"/>
      <c r="M1" s="106"/>
      <c r="N1" s="182"/>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106"/>
      <c r="M2" s="106"/>
      <c r="N2" s="182"/>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106"/>
      <c r="M3" s="106"/>
      <c r="N3" s="182"/>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106"/>
      <c r="M4" s="106"/>
      <c r="N4" s="182"/>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106"/>
      <c r="M5" s="106"/>
      <c r="N5" s="182"/>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106"/>
      <c r="M6" s="106"/>
      <c r="N6" s="182"/>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106"/>
      <c r="M7" s="106"/>
      <c r="N7" s="182"/>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106"/>
      <c r="M8" s="106"/>
      <c r="N8" s="182"/>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106"/>
      <c r="M9" s="106"/>
      <c r="N9" s="182"/>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106"/>
      <c r="M10" s="106"/>
      <c r="N10" s="182"/>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106"/>
      <c r="M11" s="106"/>
      <c r="N11" s="182"/>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106"/>
      <c r="M12" s="106"/>
      <c r="N12" s="182"/>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106"/>
      <c r="M13" s="106"/>
      <c r="N13" s="182"/>
      <c r="O13" s="38"/>
      <c r="P13" s="38"/>
      <c r="Q13" s="38"/>
      <c r="R13" s="38"/>
      <c r="S13" s="38"/>
      <c r="T13" s="38"/>
      <c r="U13" s="38"/>
      <c r="V13" s="38"/>
      <c r="W13" s="38"/>
      <c r="X13" s="38"/>
      <c r="Y13" s="38"/>
      <c r="Z13" s="38"/>
    </row>
    <row r="14" spans="1:26" ht="19.5" customHeight="1" x14ac:dyDescent="0.3">
      <c r="A14" s="38"/>
      <c r="B14" s="38"/>
      <c r="C14" s="570" t="s">
        <v>467</v>
      </c>
      <c r="D14" s="377"/>
      <c r="E14" s="377"/>
      <c r="F14" s="377"/>
      <c r="G14" s="377"/>
      <c r="H14" s="377"/>
      <c r="I14" s="377"/>
      <c r="J14" s="377"/>
      <c r="K14" s="311"/>
      <c r="L14" s="106"/>
      <c r="M14" s="106"/>
      <c r="N14" s="182"/>
      <c r="O14" s="38"/>
      <c r="P14" s="38"/>
      <c r="Q14" s="38"/>
      <c r="R14" s="38"/>
      <c r="S14" s="38"/>
      <c r="T14" s="38"/>
      <c r="U14" s="38"/>
      <c r="V14" s="38"/>
      <c r="W14" s="38"/>
      <c r="X14" s="38"/>
      <c r="Y14" s="38"/>
      <c r="Z14" s="38"/>
    </row>
    <row r="15" spans="1:26" ht="33" customHeight="1" x14ac:dyDescent="0.3">
      <c r="A15" s="38"/>
      <c r="B15" s="38"/>
      <c r="C15" s="466" t="s">
        <v>468</v>
      </c>
      <c r="D15" s="377"/>
      <c r="E15" s="377"/>
      <c r="F15" s="377"/>
      <c r="G15" s="377"/>
      <c r="H15" s="377"/>
      <c r="I15" s="377"/>
      <c r="J15" s="377"/>
      <c r="K15" s="311"/>
      <c r="L15" s="106"/>
      <c r="M15" s="106"/>
      <c r="N15" s="182"/>
      <c r="O15" s="38"/>
      <c r="P15" s="38"/>
      <c r="Q15" s="38"/>
      <c r="R15" s="38"/>
      <c r="S15" s="38"/>
      <c r="T15" s="38"/>
      <c r="U15" s="38"/>
      <c r="V15" s="38"/>
      <c r="W15" s="38"/>
      <c r="X15" s="38"/>
      <c r="Y15" s="38"/>
      <c r="Z15" s="38"/>
    </row>
    <row r="16" spans="1:26" ht="9.75" customHeight="1" x14ac:dyDescent="0.3">
      <c r="A16" s="38"/>
      <c r="B16" s="38"/>
      <c r="C16" s="43"/>
      <c r="D16" s="43"/>
      <c r="E16" s="38"/>
      <c r="F16" s="44"/>
      <c r="G16" s="38"/>
      <c r="H16" s="38"/>
      <c r="I16" s="38"/>
      <c r="J16" s="38"/>
      <c r="K16" s="38"/>
      <c r="L16" s="106"/>
      <c r="M16" s="106"/>
      <c r="N16" s="182"/>
      <c r="O16" s="38"/>
      <c r="P16" s="38"/>
      <c r="Q16" s="38"/>
      <c r="R16" s="38"/>
      <c r="S16" s="38"/>
      <c r="T16" s="38"/>
      <c r="U16" s="38"/>
      <c r="V16" s="38"/>
      <c r="W16" s="38"/>
      <c r="X16" s="38"/>
      <c r="Y16" s="38"/>
      <c r="Z16" s="38"/>
    </row>
    <row r="17" spans="1:26" ht="36.75" customHeight="1" x14ac:dyDescent="0.3">
      <c r="A17" s="38"/>
      <c r="B17" s="571" t="s">
        <v>111</v>
      </c>
      <c r="C17" s="572" t="s">
        <v>469</v>
      </c>
      <c r="D17" s="567" t="s">
        <v>8</v>
      </c>
      <c r="E17" s="567" t="s">
        <v>470</v>
      </c>
      <c r="F17" s="565" t="s">
        <v>471</v>
      </c>
      <c r="G17" s="562" t="s">
        <v>116</v>
      </c>
      <c r="H17" s="563"/>
      <c r="I17" s="564"/>
      <c r="J17" s="565" t="s">
        <v>472</v>
      </c>
      <c r="K17" s="568" t="s">
        <v>153</v>
      </c>
      <c r="L17" s="343"/>
      <c r="M17" s="343"/>
      <c r="N17" s="569"/>
      <c r="O17" s="38"/>
      <c r="P17" s="38"/>
      <c r="Q17" s="38"/>
      <c r="R17" s="38"/>
      <c r="S17" s="38"/>
      <c r="T17" s="38"/>
      <c r="U17" s="38"/>
      <c r="V17" s="38"/>
      <c r="W17" s="38"/>
      <c r="X17" s="38"/>
      <c r="Y17" s="38"/>
      <c r="Z17" s="38"/>
    </row>
    <row r="18" spans="1:26" ht="29.25" customHeight="1" x14ac:dyDescent="0.3">
      <c r="A18" s="38"/>
      <c r="B18" s="525"/>
      <c r="C18" s="525"/>
      <c r="D18" s="525"/>
      <c r="E18" s="525"/>
      <c r="F18" s="525"/>
      <c r="G18" s="566" t="s">
        <v>13</v>
      </c>
      <c r="H18" s="567" t="s">
        <v>15</v>
      </c>
      <c r="I18" s="567" t="s">
        <v>473</v>
      </c>
      <c r="J18" s="525"/>
      <c r="K18" s="537"/>
      <c r="L18" s="277"/>
      <c r="M18" s="277"/>
      <c r="N18" s="277"/>
      <c r="O18" s="38"/>
      <c r="P18" s="38"/>
      <c r="Q18" s="38"/>
      <c r="R18" s="38"/>
      <c r="S18" s="38"/>
      <c r="T18" s="38"/>
      <c r="U18" s="38"/>
      <c r="V18" s="38"/>
      <c r="W18" s="38"/>
      <c r="X18" s="38"/>
      <c r="Y18" s="38"/>
      <c r="Z18" s="38"/>
    </row>
    <row r="19" spans="1:26" ht="103.5" customHeight="1" x14ac:dyDescent="0.3">
      <c r="A19" s="38"/>
      <c r="B19" s="526"/>
      <c r="C19" s="526"/>
      <c r="D19" s="526"/>
      <c r="E19" s="528"/>
      <c r="F19" s="526"/>
      <c r="G19" s="526"/>
      <c r="H19" s="526"/>
      <c r="I19" s="526"/>
      <c r="J19" s="526"/>
      <c r="K19" s="538"/>
      <c r="L19" s="277"/>
      <c r="M19" s="277"/>
      <c r="N19" s="277"/>
      <c r="O19" s="38"/>
      <c r="P19" s="38"/>
      <c r="Q19" s="38"/>
      <c r="R19" s="38"/>
      <c r="S19" s="38"/>
      <c r="T19" s="38"/>
      <c r="U19" s="38"/>
      <c r="V19" s="38"/>
      <c r="W19" s="38"/>
      <c r="X19" s="38"/>
      <c r="Y19" s="38"/>
      <c r="Z19" s="38"/>
    </row>
    <row r="20" spans="1:26" ht="96" customHeight="1" x14ac:dyDescent="0.3">
      <c r="A20" s="38"/>
      <c r="B20" s="350" t="str">
        <f>+LEFT(C20,4)</f>
        <v>16.1</v>
      </c>
      <c r="C20" s="410" t="s">
        <v>474</v>
      </c>
      <c r="D20" s="442" t="s">
        <v>475</v>
      </c>
      <c r="E20" s="499" t="s">
        <v>476</v>
      </c>
      <c r="F20" s="356">
        <v>3</v>
      </c>
      <c r="G20" s="119">
        <v>1</v>
      </c>
      <c r="H20" s="183" t="s">
        <v>477</v>
      </c>
      <c r="I20" s="488" t="s">
        <v>478</v>
      </c>
      <c r="J20" s="492">
        <v>3</v>
      </c>
      <c r="K20" s="435"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16">
        <f>+IF(K20="",312,IF(K20="Deficiencia de control mayor (diseño y ejecución)",320,IF(K20="Deficiencia de control (diseño o ejecución)",340,IF(K20="Oportunidad de mejora",360,380))))</f>
        <v>380</v>
      </c>
      <c r="M20" s="315">
        <v>5.8745000000000003</v>
      </c>
      <c r="N20" s="573">
        <f>+L20+M20</f>
        <v>385.87450000000001</v>
      </c>
      <c r="O20" s="38"/>
      <c r="P20" s="38"/>
      <c r="Q20" s="38"/>
      <c r="R20" s="38"/>
      <c r="S20" s="38"/>
      <c r="T20" s="38"/>
      <c r="U20" s="38"/>
      <c r="V20" s="38"/>
      <c r="W20" s="38"/>
      <c r="X20" s="38"/>
      <c r="Y20" s="38"/>
      <c r="Z20" s="38"/>
    </row>
    <row r="21" spans="1:26" ht="22.5" customHeight="1" x14ac:dyDescent="0.3">
      <c r="A21" s="38"/>
      <c r="B21" s="322"/>
      <c r="C21" s="322"/>
      <c r="D21" s="326"/>
      <c r="E21" s="326"/>
      <c r="F21" s="326"/>
      <c r="G21" s="120">
        <v>2</v>
      </c>
      <c r="H21" s="184"/>
      <c r="I21" s="326"/>
      <c r="J21" s="471"/>
      <c r="K21" s="386"/>
      <c r="L21" s="317"/>
      <c r="M21" s="277"/>
      <c r="N21" s="277"/>
      <c r="O21" s="38"/>
      <c r="P21" s="38"/>
      <c r="Q21" s="38"/>
      <c r="R21" s="38"/>
      <c r="S21" s="38"/>
      <c r="T21" s="38"/>
      <c r="U21" s="38"/>
      <c r="V21" s="38"/>
      <c r="W21" s="38"/>
      <c r="X21" s="38"/>
      <c r="Y21" s="38"/>
      <c r="Z21" s="38"/>
    </row>
    <row r="22" spans="1:26" ht="22.5" customHeight="1" x14ac:dyDescent="0.3">
      <c r="A22" s="38"/>
      <c r="B22" s="322"/>
      <c r="C22" s="322"/>
      <c r="D22" s="326"/>
      <c r="E22" s="326"/>
      <c r="F22" s="326"/>
      <c r="G22" s="120">
        <v>3</v>
      </c>
      <c r="H22" s="120"/>
      <c r="I22" s="326"/>
      <c r="J22" s="471"/>
      <c r="K22" s="386"/>
      <c r="L22" s="317"/>
      <c r="M22" s="277"/>
      <c r="N22" s="277"/>
      <c r="O22" s="38"/>
      <c r="P22" s="38"/>
      <c r="Q22" s="38"/>
      <c r="R22" s="38"/>
      <c r="S22" s="38"/>
      <c r="T22" s="38"/>
      <c r="U22" s="38"/>
      <c r="V22" s="38"/>
      <c r="W22" s="38"/>
      <c r="X22" s="38"/>
      <c r="Y22" s="38"/>
      <c r="Z22" s="38"/>
    </row>
    <row r="23" spans="1:26" ht="22.5" customHeight="1" x14ac:dyDescent="0.3">
      <c r="A23" s="38"/>
      <c r="B23" s="322"/>
      <c r="C23" s="322"/>
      <c r="D23" s="326"/>
      <c r="E23" s="326"/>
      <c r="F23" s="326"/>
      <c r="G23" s="120">
        <v>4</v>
      </c>
      <c r="H23" s="120"/>
      <c r="I23" s="326"/>
      <c r="J23" s="471"/>
      <c r="K23" s="386"/>
      <c r="L23" s="317"/>
      <c r="M23" s="277"/>
      <c r="N23" s="277"/>
      <c r="O23" s="38"/>
      <c r="P23" s="38"/>
      <c r="Q23" s="38"/>
      <c r="R23" s="38"/>
      <c r="S23" s="38"/>
      <c r="T23" s="38"/>
      <c r="U23" s="38"/>
      <c r="V23" s="38"/>
      <c r="W23" s="38"/>
      <c r="X23" s="38"/>
      <c r="Y23" s="38"/>
      <c r="Z23" s="38"/>
    </row>
    <row r="24" spans="1:26" ht="22.5" customHeight="1" x14ac:dyDescent="0.3">
      <c r="A24" s="38"/>
      <c r="B24" s="322"/>
      <c r="C24" s="322"/>
      <c r="D24" s="326"/>
      <c r="E24" s="326"/>
      <c r="F24" s="326"/>
      <c r="G24" s="120">
        <v>5</v>
      </c>
      <c r="H24" s="120"/>
      <c r="I24" s="326"/>
      <c r="J24" s="471"/>
      <c r="K24" s="386"/>
      <c r="L24" s="317"/>
      <c r="M24" s="277"/>
      <c r="N24" s="277"/>
      <c r="O24" s="38"/>
      <c r="P24" s="38"/>
      <c r="Q24" s="38"/>
      <c r="R24" s="38"/>
      <c r="S24" s="38"/>
      <c r="T24" s="38"/>
      <c r="U24" s="38"/>
      <c r="V24" s="38"/>
      <c r="W24" s="38"/>
      <c r="X24" s="38"/>
      <c r="Y24" s="38"/>
      <c r="Z24" s="38"/>
    </row>
    <row r="25" spans="1:26" ht="22.5" customHeight="1" x14ac:dyDescent="0.3">
      <c r="A25" s="38"/>
      <c r="B25" s="322"/>
      <c r="C25" s="322"/>
      <c r="D25" s="326"/>
      <c r="E25" s="326"/>
      <c r="F25" s="326"/>
      <c r="G25" s="120">
        <v>6</v>
      </c>
      <c r="H25" s="120"/>
      <c r="I25" s="326"/>
      <c r="J25" s="471"/>
      <c r="K25" s="386"/>
      <c r="L25" s="317"/>
      <c r="M25" s="277"/>
      <c r="N25" s="277"/>
      <c r="O25" s="38"/>
      <c r="P25" s="38"/>
      <c r="Q25" s="38"/>
      <c r="R25" s="38"/>
      <c r="S25" s="38"/>
      <c r="T25" s="38"/>
      <c r="U25" s="38"/>
      <c r="V25" s="38"/>
      <c r="W25" s="38"/>
      <c r="X25" s="38"/>
      <c r="Y25" s="38"/>
      <c r="Z25" s="38"/>
    </row>
    <row r="26" spans="1:26" ht="22.5" customHeight="1" x14ac:dyDescent="0.3">
      <c r="A26" s="38"/>
      <c r="B26" s="322"/>
      <c r="C26" s="322"/>
      <c r="D26" s="326"/>
      <c r="E26" s="326"/>
      <c r="F26" s="326"/>
      <c r="G26" s="120">
        <v>7</v>
      </c>
      <c r="H26" s="120"/>
      <c r="I26" s="326"/>
      <c r="J26" s="471"/>
      <c r="K26" s="386"/>
      <c r="L26" s="317"/>
      <c r="M26" s="277"/>
      <c r="N26" s="277"/>
      <c r="O26" s="38"/>
      <c r="P26" s="38"/>
      <c r="Q26" s="38"/>
      <c r="R26" s="38"/>
      <c r="S26" s="38"/>
      <c r="T26" s="38"/>
      <c r="U26" s="38"/>
      <c r="V26" s="38"/>
      <c r="W26" s="38"/>
      <c r="X26" s="38"/>
      <c r="Y26" s="38"/>
      <c r="Z26" s="38"/>
    </row>
    <row r="27" spans="1:26" ht="16.5" customHeight="1" x14ac:dyDescent="0.3">
      <c r="A27" s="38"/>
      <c r="B27" s="323"/>
      <c r="C27" s="323"/>
      <c r="D27" s="327"/>
      <c r="E27" s="327"/>
      <c r="F27" s="327"/>
      <c r="G27" s="121">
        <v>8</v>
      </c>
      <c r="H27" s="121"/>
      <c r="I27" s="327"/>
      <c r="J27" s="472"/>
      <c r="K27" s="387"/>
      <c r="L27" s="318"/>
      <c r="M27" s="277"/>
      <c r="N27" s="277"/>
      <c r="O27" s="38"/>
      <c r="P27" s="38"/>
      <c r="Q27" s="38"/>
      <c r="R27" s="38"/>
      <c r="S27" s="38"/>
      <c r="T27" s="38"/>
      <c r="U27" s="38"/>
      <c r="V27" s="38"/>
      <c r="W27" s="38"/>
      <c r="X27" s="38"/>
      <c r="Y27" s="38"/>
      <c r="Z27" s="38"/>
    </row>
    <row r="28" spans="1:26" ht="174.75" customHeight="1" x14ac:dyDescent="0.3">
      <c r="A28" s="38"/>
      <c r="B28" s="350" t="str">
        <f>+LEFT(C28,4)</f>
        <v>16.2</v>
      </c>
      <c r="C28" s="350" t="s">
        <v>479</v>
      </c>
      <c r="D28" s="442" t="s">
        <v>475</v>
      </c>
      <c r="E28" s="499" t="s">
        <v>476</v>
      </c>
      <c r="F28" s="356">
        <v>3</v>
      </c>
      <c r="G28" s="119">
        <v>1</v>
      </c>
      <c r="H28" s="183" t="s">
        <v>480</v>
      </c>
      <c r="I28" s="574" t="s">
        <v>481</v>
      </c>
      <c r="J28" s="492">
        <v>3</v>
      </c>
      <c r="K28" s="435"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16">
        <f>+IF(K28="",312,IF(K28="Deficiencia de control mayor (diseño y ejecución)",320,IF(K28="Deficiencia de control (diseño o ejecución)",340,IF(K28="Oportunidad de mejora",360,380))))</f>
        <v>380</v>
      </c>
      <c r="M28" s="315">
        <v>5.9653999999999998</v>
      </c>
      <c r="N28" s="573">
        <f>+L28+M28</f>
        <v>385.96539999999999</v>
      </c>
      <c r="O28" s="38"/>
      <c r="P28" s="38"/>
      <c r="Q28" s="38"/>
      <c r="R28" s="38"/>
      <c r="S28" s="38"/>
      <c r="T28" s="38"/>
      <c r="U28" s="38"/>
      <c r="V28" s="38"/>
      <c r="W28" s="38"/>
      <c r="X28" s="38"/>
      <c r="Y28" s="38"/>
      <c r="Z28" s="38"/>
    </row>
    <row r="29" spans="1:26" ht="22.5" customHeight="1" x14ac:dyDescent="0.3">
      <c r="A29" s="38"/>
      <c r="B29" s="322"/>
      <c r="C29" s="322"/>
      <c r="D29" s="326"/>
      <c r="E29" s="326"/>
      <c r="F29" s="326"/>
      <c r="G29" s="120">
        <v>2</v>
      </c>
      <c r="H29" s="120"/>
      <c r="I29" s="448"/>
      <c r="J29" s="471"/>
      <c r="K29" s="386"/>
      <c r="L29" s="317"/>
      <c r="M29" s="277"/>
      <c r="N29" s="277"/>
      <c r="O29" s="38"/>
      <c r="P29" s="38"/>
      <c r="Q29" s="38"/>
      <c r="R29" s="38"/>
      <c r="S29" s="38"/>
      <c r="T29" s="38"/>
      <c r="U29" s="38"/>
      <c r="V29" s="38"/>
      <c r="W29" s="38"/>
      <c r="X29" s="38"/>
      <c r="Y29" s="38"/>
      <c r="Z29" s="38"/>
    </row>
    <row r="30" spans="1:26" ht="22.5" customHeight="1" x14ac:dyDescent="0.3">
      <c r="A30" s="38"/>
      <c r="B30" s="322"/>
      <c r="C30" s="322"/>
      <c r="D30" s="326"/>
      <c r="E30" s="326"/>
      <c r="F30" s="326"/>
      <c r="G30" s="120">
        <v>3</v>
      </c>
      <c r="H30" s="120"/>
      <c r="I30" s="448"/>
      <c r="J30" s="471"/>
      <c r="K30" s="386"/>
      <c r="L30" s="317"/>
      <c r="M30" s="277"/>
      <c r="N30" s="277"/>
      <c r="O30" s="38"/>
      <c r="P30" s="38"/>
      <c r="Q30" s="38"/>
      <c r="R30" s="38"/>
      <c r="S30" s="38"/>
      <c r="T30" s="38"/>
      <c r="U30" s="38"/>
      <c r="V30" s="38"/>
      <c r="W30" s="38"/>
      <c r="X30" s="38"/>
      <c r="Y30" s="38"/>
      <c r="Z30" s="38"/>
    </row>
    <row r="31" spans="1:26" ht="22.5" customHeight="1" x14ac:dyDescent="0.3">
      <c r="A31" s="38"/>
      <c r="B31" s="322"/>
      <c r="C31" s="322"/>
      <c r="D31" s="326"/>
      <c r="E31" s="326"/>
      <c r="F31" s="326"/>
      <c r="G31" s="120">
        <v>4</v>
      </c>
      <c r="H31" s="120"/>
      <c r="I31" s="448"/>
      <c r="J31" s="471"/>
      <c r="K31" s="386"/>
      <c r="L31" s="317"/>
      <c r="M31" s="277"/>
      <c r="N31" s="277"/>
      <c r="O31" s="38"/>
      <c r="P31" s="38"/>
      <c r="Q31" s="38"/>
      <c r="R31" s="38"/>
      <c r="S31" s="38"/>
      <c r="T31" s="38"/>
      <c r="U31" s="38"/>
      <c r="V31" s="38"/>
      <c r="W31" s="38"/>
      <c r="X31" s="38"/>
      <c r="Y31" s="38"/>
      <c r="Z31" s="38"/>
    </row>
    <row r="32" spans="1:26" ht="22.5" customHeight="1" x14ac:dyDescent="0.3">
      <c r="A32" s="38"/>
      <c r="B32" s="322"/>
      <c r="C32" s="322"/>
      <c r="D32" s="326"/>
      <c r="E32" s="326"/>
      <c r="F32" s="326"/>
      <c r="G32" s="120">
        <v>5</v>
      </c>
      <c r="H32" s="120"/>
      <c r="I32" s="448"/>
      <c r="J32" s="471"/>
      <c r="K32" s="386"/>
      <c r="L32" s="317"/>
      <c r="M32" s="277"/>
      <c r="N32" s="277"/>
      <c r="O32" s="38"/>
      <c r="P32" s="38"/>
      <c r="Q32" s="38"/>
      <c r="R32" s="38"/>
      <c r="S32" s="38"/>
      <c r="T32" s="38"/>
      <c r="U32" s="38"/>
      <c r="V32" s="38"/>
      <c r="W32" s="38"/>
      <c r="X32" s="38"/>
      <c r="Y32" s="38"/>
      <c r="Z32" s="38"/>
    </row>
    <row r="33" spans="1:26" ht="22.5" customHeight="1" x14ac:dyDescent="0.3">
      <c r="A33" s="38"/>
      <c r="B33" s="322"/>
      <c r="C33" s="322"/>
      <c r="D33" s="326"/>
      <c r="E33" s="326"/>
      <c r="F33" s="326"/>
      <c r="G33" s="120">
        <v>6</v>
      </c>
      <c r="H33" s="120"/>
      <c r="I33" s="185"/>
      <c r="J33" s="471"/>
      <c r="K33" s="386"/>
      <c r="L33" s="317"/>
      <c r="M33" s="277"/>
      <c r="N33" s="277"/>
      <c r="O33" s="38"/>
      <c r="P33" s="38"/>
      <c r="Q33" s="38"/>
      <c r="R33" s="38"/>
      <c r="S33" s="38"/>
      <c r="T33" s="38"/>
      <c r="U33" s="38"/>
      <c r="V33" s="38"/>
      <c r="W33" s="38"/>
      <c r="X33" s="38"/>
      <c r="Y33" s="38"/>
      <c r="Z33" s="38"/>
    </row>
    <row r="34" spans="1:26" ht="22.5" customHeight="1" x14ac:dyDescent="0.3">
      <c r="A34" s="38"/>
      <c r="B34" s="322"/>
      <c r="C34" s="322"/>
      <c r="D34" s="326"/>
      <c r="E34" s="326"/>
      <c r="F34" s="326"/>
      <c r="G34" s="120">
        <v>7</v>
      </c>
      <c r="H34" s="120"/>
      <c r="I34" s="185"/>
      <c r="J34" s="471"/>
      <c r="K34" s="386"/>
      <c r="L34" s="317"/>
      <c r="M34" s="277"/>
      <c r="N34" s="277"/>
      <c r="O34" s="38"/>
      <c r="P34" s="38"/>
      <c r="Q34" s="38"/>
      <c r="R34" s="38"/>
      <c r="S34" s="38"/>
      <c r="T34" s="38"/>
      <c r="U34" s="38"/>
      <c r="V34" s="38"/>
      <c r="W34" s="38"/>
      <c r="X34" s="38"/>
      <c r="Y34" s="38"/>
      <c r="Z34" s="38"/>
    </row>
    <row r="35" spans="1:26" ht="22.5" customHeight="1" x14ac:dyDescent="0.3">
      <c r="A35" s="38"/>
      <c r="B35" s="323"/>
      <c r="C35" s="323"/>
      <c r="D35" s="327"/>
      <c r="E35" s="327"/>
      <c r="F35" s="327"/>
      <c r="G35" s="121">
        <v>8</v>
      </c>
      <c r="H35" s="121"/>
      <c r="I35" s="186"/>
      <c r="J35" s="472"/>
      <c r="K35" s="387"/>
      <c r="L35" s="318"/>
      <c r="M35" s="277"/>
      <c r="N35" s="277"/>
      <c r="O35" s="38"/>
      <c r="P35" s="38"/>
      <c r="Q35" s="38"/>
      <c r="R35" s="38"/>
      <c r="S35" s="38"/>
      <c r="T35" s="38"/>
      <c r="U35" s="38"/>
      <c r="V35" s="38"/>
      <c r="W35" s="38"/>
      <c r="X35" s="38"/>
      <c r="Y35" s="38"/>
      <c r="Z35" s="38"/>
    </row>
    <row r="36" spans="1:26" ht="201" customHeight="1" x14ac:dyDescent="0.3">
      <c r="A36" s="38"/>
      <c r="B36" s="350" t="str">
        <f>+LEFT(C36,4)</f>
        <v>16.3</v>
      </c>
      <c r="C36" s="350" t="s">
        <v>482</v>
      </c>
      <c r="D36" s="442" t="s">
        <v>483</v>
      </c>
      <c r="E36" s="499" t="s">
        <v>324</v>
      </c>
      <c r="F36" s="356">
        <v>3</v>
      </c>
      <c r="G36" s="119">
        <v>1</v>
      </c>
      <c r="H36" s="117" t="s">
        <v>484</v>
      </c>
      <c r="I36" s="575" t="s">
        <v>485</v>
      </c>
      <c r="J36" s="492">
        <v>3</v>
      </c>
      <c r="K36" s="435"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16">
        <f>+IF(K36="",312,IF(K36="Deficiencia de control mayor (diseño y ejecución)",320,IF(K36="Deficiencia de control (diseño o ejecución)",340,IF(K36="Oportunidad de mejora",360,380))))</f>
        <v>380</v>
      </c>
      <c r="M36" s="315">
        <v>6.0122999999999998</v>
      </c>
      <c r="N36" s="573">
        <f>+L36+M36</f>
        <v>386.01229999999998</v>
      </c>
      <c r="O36" s="38"/>
      <c r="P36" s="38"/>
      <c r="Q36" s="38"/>
      <c r="R36" s="38"/>
      <c r="S36" s="38"/>
      <c r="T36" s="38"/>
      <c r="U36" s="38"/>
      <c r="V36" s="38"/>
      <c r="W36" s="38"/>
      <c r="X36" s="38"/>
      <c r="Y36" s="38"/>
      <c r="Z36" s="38"/>
    </row>
    <row r="37" spans="1:26" ht="22.5" customHeight="1" x14ac:dyDescent="0.3">
      <c r="A37" s="38"/>
      <c r="B37" s="322"/>
      <c r="C37" s="322"/>
      <c r="D37" s="326"/>
      <c r="E37" s="326"/>
      <c r="F37" s="326"/>
      <c r="G37" s="120">
        <v>2</v>
      </c>
      <c r="H37" s="120"/>
      <c r="I37" s="326"/>
      <c r="J37" s="471"/>
      <c r="K37" s="386"/>
      <c r="L37" s="317"/>
      <c r="M37" s="277"/>
      <c r="N37" s="277"/>
      <c r="O37" s="38"/>
      <c r="P37" s="38"/>
      <c r="Q37" s="38"/>
      <c r="R37" s="38"/>
      <c r="S37" s="38"/>
      <c r="T37" s="38"/>
      <c r="U37" s="38"/>
      <c r="V37" s="38"/>
      <c r="W37" s="38"/>
      <c r="X37" s="38"/>
      <c r="Y37" s="38"/>
      <c r="Z37" s="38"/>
    </row>
    <row r="38" spans="1:26" ht="22.5" customHeight="1" x14ac:dyDescent="0.3">
      <c r="A38" s="38"/>
      <c r="B38" s="322"/>
      <c r="C38" s="322"/>
      <c r="D38" s="326"/>
      <c r="E38" s="326"/>
      <c r="F38" s="326"/>
      <c r="G38" s="120">
        <v>3</v>
      </c>
      <c r="H38" s="120"/>
      <c r="I38" s="326"/>
      <c r="J38" s="471"/>
      <c r="K38" s="386"/>
      <c r="L38" s="317"/>
      <c r="M38" s="277"/>
      <c r="N38" s="277"/>
      <c r="O38" s="38"/>
      <c r="P38" s="38"/>
      <c r="Q38" s="38"/>
      <c r="R38" s="38"/>
      <c r="S38" s="38"/>
      <c r="T38" s="38"/>
      <c r="U38" s="38"/>
      <c r="V38" s="38"/>
      <c r="W38" s="38"/>
      <c r="X38" s="38"/>
      <c r="Y38" s="38"/>
      <c r="Z38" s="38"/>
    </row>
    <row r="39" spans="1:26" ht="22.5" customHeight="1" x14ac:dyDescent="0.3">
      <c r="A39" s="38"/>
      <c r="B39" s="322"/>
      <c r="C39" s="322"/>
      <c r="D39" s="326"/>
      <c r="E39" s="326"/>
      <c r="F39" s="326"/>
      <c r="G39" s="120">
        <v>4</v>
      </c>
      <c r="H39" s="120"/>
      <c r="I39" s="326"/>
      <c r="J39" s="471"/>
      <c r="K39" s="386"/>
      <c r="L39" s="317"/>
      <c r="M39" s="277"/>
      <c r="N39" s="277"/>
      <c r="O39" s="38"/>
      <c r="P39" s="38"/>
      <c r="Q39" s="38"/>
      <c r="R39" s="38"/>
      <c r="S39" s="38"/>
      <c r="T39" s="38"/>
      <c r="U39" s="38"/>
      <c r="V39" s="38"/>
      <c r="W39" s="38"/>
      <c r="X39" s="38"/>
      <c r="Y39" s="38"/>
      <c r="Z39" s="38"/>
    </row>
    <row r="40" spans="1:26" ht="22.5" customHeight="1" x14ac:dyDescent="0.3">
      <c r="A40" s="38"/>
      <c r="B40" s="322"/>
      <c r="C40" s="322"/>
      <c r="D40" s="326"/>
      <c r="E40" s="326"/>
      <c r="F40" s="326"/>
      <c r="G40" s="120">
        <v>5</v>
      </c>
      <c r="H40" s="120"/>
      <c r="I40" s="326"/>
      <c r="J40" s="471"/>
      <c r="K40" s="386"/>
      <c r="L40" s="317"/>
      <c r="M40" s="277"/>
      <c r="N40" s="277"/>
      <c r="O40" s="38"/>
      <c r="P40" s="38"/>
      <c r="Q40" s="38"/>
      <c r="R40" s="38"/>
      <c r="S40" s="38"/>
      <c r="T40" s="38"/>
      <c r="U40" s="38"/>
      <c r="V40" s="38"/>
      <c r="W40" s="38"/>
      <c r="X40" s="38"/>
      <c r="Y40" s="38"/>
      <c r="Z40" s="38"/>
    </row>
    <row r="41" spans="1:26" ht="22.5" customHeight="1" x14ac:dyDescent="0.3">
      <c r="A41" s="38"/>
      <c r="B41" s="322"/>
      <c r="C41" s="322"/>
      <c r="D41" s="326"/>
      <c r="E41" s="326"/>
      <c r="F41" s="326"/>
      <c r="G41" s="120">
        <v>6</v>
      </c>
      <c r="H41" s="120"/>
      <c r="I41" s="326"/>
      <c r="J41" s="471"/>
      <c r="K41" s="386"/>
      <c r="L41" s="317"/>
      <c r="M41" s="277"/>
      <c r="N41" s="277"/>
      <c r="O41" s="38"/>
      <c r="P41" s="38"/>
      <c r="Q41" s="38"/>
      <c r="R41" s="38"/>
      <c r="S41" s="38"/>
      <c r="T41" s="38"/>
      <c r="U41" s="38"/>
      <c r="V41" s="38"/>
      <c r="W41" s="38"/>
      <c r="X41" s="38"/>
      <c r="Y41" s="38"/>
      <c r="Z41" s="38"/>
    </row>
    <row r="42" spans="1:26" ht="22.5" customHeight="1" x14ac:dyDescent="0.3">
      <c r="A42" s="38"/>
      <c r="B42" s="322"/>
      <c r="C42" s="322"/>
      <c r="D42" s="326"/>
      <c r="E42" s="326"/>
      <c r="F42" s="326"/>
      <c r="G42" s="120">
        <v>7</v>
      </c>
      <c r="H42" s="120"/>
      <c r="I42" s="326"/>
      <c r="J42" s="471"/>
      <c r="K42" s="386"/>
      <c r="L42" s="317"/>
      <c r="M42" s="277"/>
      <c r="N42" s="277"/>
      <c r="O42" s="38"/>
      <c r="P42" s="38"/>
      <c r="Q42" s="38"/>
      <c r="R42" s="38"/>
      <c r="S42" s="38"/>
      <c r="T42" s="38"/>
      <c r="U42" s="38"/>
      <c r="V42" s="38"/>
      <c r="W42" s="38"/>
      <c r="X42" s="38"/>
      <c r="Y42" s="38"/>
      <c r="Z42" s="38"/>
    </row>
    <row r="43" spans="1:26" ht="22.5" customHeight="1" x14ac:dyDescent="0.3">
      <c r="A43" s="38"/>
      <c r="B43" s="323"/>
      <c r="C43" s="323"/>
      <c r="D43" s="327"/>
      <c r="E43" s="327"/>
      <c r="F43" s="327"/>
      <c r="G43" s="121">
        <v>8</v>
      </c>
      <c r="H43" s="121"/>
      <c r="I43" s="327"/>
      <c r="J43" s="472"/>
      <c r="K43" s="387"/>
      <c r="L43" s="318"/>
      <c r="M43" s="277"/>
      <c r="N43" s="277"/>
      <c r="O43" s="38"/>
      <c r="P43" s="38"/>
      <c r="Q43" s="38"/>
      <c r="R43" s="38"/>
      <c r="S43" s="38"/>
      <c r="T43" s="38"/>
      <c r="U43" s="38"/>
      <c r="V43" s="38"/>
      <c r="W43" s="38"/>
      <c r="X43" s="38"/>
      <c r="Y43" s="38"/>
      <c r="Z43" s="38"/>
    </row>
    <row r="44" spans="1:26" ht="172.5" customHeight="1" x14ac:dyDescent="0.3">
      <c r="A44" s="38"/>
      <c r="B44" s="350" t="str">
        <f>+LEFT(C44,4)</f>
        <v>16.4</v>
      </c>
      <c r="C44" s="321" t="s">
        <v>486</v>
      </c>
      <c r="D44" s="396" t="s">
        <v>487</v>
      </c>
      <c r="E44" s="330"/>
      <c r="F44" s="330">
        <v>2</v>
      </c>
      <c r="G44" s="66">
        <v>1</v>
      </c>
      <c r="H44" s="79" t="s">
        <v>488</v>
      </c>
      <c r="I44" s="398" t="s">
        <v>389</v>
      </c>
      <c r="J44" s="492">
        <v>3</v>
      </c>
      <c r="K44" s="435" t="str">
        <f>+IF(OR(ISBLANK(F44),ISBLANK(J44)),"",IF(OR(AND(F44=1,J44=1),AND(F44=1,J44=2),AND(F44=1,J44=3)),"Deficiencia de control mayor (diseño y ejecución)",IF(OR(AND(F44=2,J44=2),AND(F44=3,J44=1),AND(F44=3,J44=2),AND(F44=2,J44=1)),"Deficiencia de control (diseño o ejecución)",IF(AND(F44=2,J44=3),"Oportunidad de mejora","Mantenimiento del control"))))</f>
        <v>Oportunidad de mejora</v>
      </c>
      <c r="L44" s="316">
        <f>+IF(K44="",312,IF(K44="Deficiencia de control mayor (diseño y ejecución)",320,IF(K44="Deficiencia de control (diseño o ejecución)",340,IF(K44="Oportunidad de mejora",360,380))))</f>
        <v>360</v>
      </c>
      <c r="M44" s="315">
        <v>6.1235999999999997</v>
      </c>
      <c r="N44" s="573">
        <f>+L44+M44</f>
        <v>366.12360000000001</v>
      </c>
      <c r="O44" s="38"/>
      <c r="P44" s="38"/>
      <c r="Q44" s="38"/>
      <c r="R44" s="38"/>
      <c r="S44" s="38"/>
      <c r="T44" s="38"/>
      <c r="U44" s="38"/>
      <c r="V44" s="38"/>
      <c r="W44" s="38"/>
      <c r="X44" s="38"/>
      <c r="Y44" s="38"/>
      <c r="Z44" s="38"/>
    </row>
    <row r="45" spans="1:26" ht="108.75" customHeight="1" x14ac:dyDescent="0.3">
      <c r="A45" s="38"/>
      <c r="B45" s="322"/>
      <c r="C45" s="322"/>
      <c r="D45" s="326"/>
      <c r="E45" s="326"/>
      <c r="F45" s="326"/>
      <c r="G45" s="61">
        <v>2</v>
      </c>
      <c r="H45" s="187" t="s">
        <v>325</v>
      </c>
      <c r="I45" s="326"/>
      <c r="J45" s="471"/>
      <c r="K45" s="386"/>
      <c r="L45" s="317"/>
      <c r="M45" s="277"/>
      <c r="N45" s="277"/>
      <c r="O45" s="38"/>
      <c r="P45" s="38"/>
      <c r="Q45" s="38"/>
      <c r="R45" s="38"/>
      <c r="S45" s="38"/>
      <c r="T45" s="38"/>
      <c r="U45" s="38"/>
      <c r="V45" s="38"/>
      <c r="W45" s="38"/>
      <c r="X45" s="38"/>
      <c r="Y45" s="38"/>
      <c r="Z45" s="38"/>
    </row>
    <row r="46" spans="1:26" ht="22.5" customHeight="1" x14ac:dyDescent="0.3">
      <c r="A46" s="38"/>
      <c r="B46" s="322"/>
      <c r="C46" s="322"/>
      <c r="D46" s="326"/>
      <c r="E46" s="326"/>
      <c r="F46" s="326"/>
      <c r="G46" s="61">
        <v>3</v>
      </c>
      <c r="H46" s="61"/>
      <c r="I46" s="326"/>
      <c r="J46" s="471"/>
      <c r="K46" s="386"/>
      <c r="L46" s="317"/>
      <c r="M46" s="277"/>
      <c r="N46" s="277"/>
      <c r="O46" s="38"/>
      <c r="P46" s="38"/>
      <c r="Q46" s="38"/>
      <c r="R46" s="38"/>
      <c r="S46" s="38"/>
      <c r="T46" s="38"/>
      <c r="U46" s="38"/>
      <c r="V46" s="38"/>
      <c r="W46" s="38"/>
      <c r="X46" s="38"/>
      <c r="Y46" s="38"/>
      <c r="Z46" s="38"/>
    </row>
    <row r="47" spans="1:26" ht="22.5" customHeight="1" x14ac:dyDescent="0.3">
      <c r="A47" s="38"/>
      <c r="B47" s="322"/>
      <c r="C47" s="322"/>
      <c r="D47" s="326"/>
      <c r="E47" s="326"/>
      <c r="F47" s="326"/>
      <c r="G47" s="61">
        <v>4</v>
      </c>
      <c r="H47" s="61"/>
      <c r="I47" s="326"/>
      <c r="J47" s="471"/>
      <c r="K47" s="386"/>
      <c r="L47" s="317"/>
      <c r="M47" s="277"/>
      <c r="N47" s="277"/>
      <c r="O47" s="38"/>
      <c r="P47" s="38"/>
      <c r="Q47" s="38"/>
      <c r="R47" s="38"/>
      <c r="S47" s="38"/>
      <c r="T47" s="38"/>
      <c r="U47" s="38"/>
      <c r="V47" s="38"/>
      <c r="W47" s="38"/>
      <c r="X47" s="38"/>
      <c r="Y47" s="38"/>
      <c r="Z47" s="38"/>
    </row>
    <row r="48" spans="1:26" ht="22.5" customHeight="1" x14ac:dyDescent="0.3">
      <c r="A48" s="38"/>
      <c r="B48" s="322"/>
      <c r="C48" s="322"/>
      <c r="D48" s="326"/>
      <c r="E48" s="326"/>
      <c r="F48" s="326"/>
      <c r="G48" s="61">
        <v>5</v>
      </c>
      <c r="H48" s="61"/>
      <c r="I48" s="326"/>
      <c r="J48" s="471"/>
      <c r="K48" s="386"/>
      <c r="L48" s="317"/>
      <c r="M48" s="277"/>
      <c r="N48" s="277"/>
      <c r="O48" s="38"/>
      <c r="P48" s="38"/>
      <c r="Q48" s="38"/>
      <c r="R48" s="38"/>
      <c r="S48" s="38"/>
      <c r="T48" s="38"/>
      <c r="U48" s="38"/>
      <c r="V48" s="38"/>
      <c r="W48" s="38"/>
      <c r="X48" s="38"/>
      <c r="Y48" s="38"/>
      <c r="Z48" s="38"/>
    </row>
    <row r="49" spans="1:26" ht="22.5" customHeight="1" x14ac:dyDescent="0.3">
      <c r="A49" s="38"/>
      <c r="B49" s="322"/>
      <c r="C49" s="322"/>
      <c r="D49" s="326"/>
      <c r="E49" s="326"/>
      <c r="F49" s="326"/>
      <c r="G49" s="61">
        <v>6</v>
      </c>
      <c r="H49" s="61"/>
      <c r="I49" s="326"/>
      <c r="J49" s="471"/>
      <c r="K49" s="386"/>
      <c r="L49" s="317"/>
      <c r="M49" s="277"/>
      <c r="N49" s="277"/>
      <c r="O49" s="38"/>
      <c r="P49" s="38"/>
      <c r="Q49" s="38"/>
      <c r="R49" s="38"/>
      <c r="S49" s="38"/>
      <c r="T49" s="38"/>
      <c r="U49" s="38"/>
      <c r="V49" s="38"/>
      <c r="W49" s="38"/>
      <c r="X49" s="38"/>
      <c r="Y49" s="38"/>
      <c r="Z49" s="38"/>
    </row>
    <row r="50" spans="1:26" ht="11.25" customHeight="1" x14ac:dyDescent="0.3">
      <c r="A50" s="38"/>
      <c r="B50" s="322"/>
      <c r="C50" s="322"/>
      <c r="D50" s="326"/>
      <c r="E50" s="326"/>
      <c r="F50" s="326"/>
      <c r="G50" s="61">
        <v>7</v>
      </c>
      <c r="H50" s="61"/>
      <c r="I50" s="326"/>
      <c r="J50" s="471"/>
      <c r="K50" s="386"/>
      <c r="L50" s="317"/>
      <c r="M50" s="277"/>
      <c r="N50" s="277"/>
      <c r="O50" s="38"/>
      <c r="P50" s="38"/>
      <c r="Q50" s="38"/>
      <c r="R50" s="38"/>
      <c r="S50" s="38"/>
      <c r="T50" s="38"/>
      <c r="U50" s="38"/>
      <c r="V50" s="38"/>
      <c r="W50" s="38"/>
      <c r="X50" s="38"/>
      <c r="Y50" s="38"/>
      <c r="Z50" s="38"/>
    </row>
    <row r="51" spans="1:26" ht="27" customHeight="1" x14ac:dyDescent="0.3">
      <c r="A51" s="38"/>
      <c r="B51" s="323"/>
      <c r="C51" s="323"/>
      <c r="D51" s="327"/>
      <c r="E51" s="327"/>
      <c r="F51" s="327"/>
      <c r="G51" s="64">
        <v>8</v>
      </c>
      <c r="H51" s="64"/>
      <c r="I51" s="327"/>
      <c r="J51" s="472"/>
      <c r="K51" s="387"/>
      <c r="L51" s="318"/>
      <c r="M51" s="277"/>
      <c r="N51" s="277"/>
      <c r="O51" s="38"/>
      <c r="P51" s="38"/>
      <c r="Q51" s="38"/>
      <c r="R51" s="38"/>
      <c r="S51" s="38"/>
      <c r="T51" s="38"/>
      <c r="U51" s="38"/>
      <c r="V51" s="38"/>
      <c r="W51" s="38"/>
      <c r="X51" s="38"/>
      <c r="Y51" s="38"/>
      <c r="Z51" s="38"/>
    </row>
    <row r="52" spans="1:26" ht="138.75" customHeight="1" x14ac:dyDescent="0.3">
      <c r="A52" s="38"/>
      <c r="B52" s="350" t="str">
        <f>+LEFT(C52,4)</f>
        <v>16.5</v>
      </c>
      <c r="C52" s="321" t="s">
        <v>489</v>
      </c>
      <c r="D52" s="396" t="s">
        <v>328</v>
      </c>
      <c r="E52" s="330"/>
      <c r="F52" s="330">
        <v>3</v>
      </c>
      <c r="G52" s="66">
        <v>1</v>
      </c>
      <c r="H52" s="114" t="s">
        <v>490</v>
      </c>
      <c r="I52" s="576" t="s">
        <v>491</v>
      </c>
      <c r="J52" s="470">
        <v>3</v>
      </c>
      <c r="K52" s="402"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84">
        <f>+IF(K52="",312,IF(K52="Deficiencia de control mayor (diseño y ejecución)",320,IF(K52="Deficiencia de control (diseño o ejecución)",340,IF(K52="Oportunidad de mejora",360,380))))</f>
        <v>380</v>
      </c>
      <c r="M52" s="315">
        <v>6.2135999999999996</v>
      </c>
      <c r="N52" s="573">
        <f>+L52+M52</f>
        <v>386.21359999999999</v>
      </c>
      <c r="O52" s="38"/>
      <c r="P52" s="38"/>
      <c r="Q52" s="38"/>
      <c r="R52" s="38"/>
      <c r="S52" s="38"/>
      <c r="T52" s="38"/>
      <c r="U52" s="38"/>
      <c r="V52" s="38"/>
      <c r="W52" s="38"/>
      <c r="X52" s="38"/>
      <c r="Y52" s="38"/>
      <c r="Z52" s="38"/>
    </row>
    <row r="53" spans="1:26" ht="22.5" customHeight="1" x14ac:dyDescent="0.3">
      <c r="A53" s="38"/>
      <c r="B53" s="322"/>
      <c r="C53" s="322"/>
      <c r="D53" s="326"/>
      <c r="E53" s="326"/>
      <c r="F53" s="326"/>
      <c r="G53" s="61">
        <v>2</v>
      </c>
      <c r="H53" s="61"/>
      <c r="I53" s="326"/>
      <c r="J53" s="471"/>
      <c r="K53" s="386"/>
      <c r="L53" s="317"/>
      <c r="M53" s="277"/>
      <c r="N53" s="277"/>
      <c r="O53" s="38"/>
      <c r="P53" s="38"/>
      <c r="Q53" s="38"/>
      <c r="R53" s="38"/>
      <c r="S53" s="38"/>
      <c r="T53" s="38"/>
      <c r="U53" s="38"/>
      <c r="V53" s="38"/>
      <c r="W53" s="38"/>
      <c r="X53" s="38"/>
      <c r="Y53" s="38"/>
      <c r="Z53" s="38"/>
    </row>
    <row r="54" spans="1:26" ht="22.5" customHeight="1" x14ac:dyDescent="0.3">
      <c r="A54" s="38"/>
      <c r="B54" s="322"/>
      <c r="C54" s="322"/>
      <c r="D54" s="326"/>
      <c r="E54" s="326"/>
      <c r="F54" s="326"/>
      <c r="G54" s="61">
        <v>3</v>
      </c>
      <c r="H54" s="61"/>
      <c r="I54" s="326"/>
      <c r="J54" s="471"/>
      <c r="K54" s="386"/>
      <c r="L54" s="317"/>
      <c r="M54" s="277"/>
      <c r="N54" s="277"/>
      <c r="O54" s="38"/>
      <c r="P54" s="38"/>
      <c r="Q54" s="38"/>
      <c r="R54" s="38"/>
      <c r="S54" s="38"/>
      <c r="T54" s="38"/>
      <c r="U54" s="38"/>
      <c r="V54" s="38"/>
      <c r="W54" s="38"/>
      <c r="X54" s="38"/>
      <c r="Y54" s="38"/>
      <c r="Z54" s="38"/>
    </row>
    <row r="55" spans="1:26" ht="22.5" customHeight="1" x14ac:dyDescent="0.3">
      <c r="A55" s="38"/>
      <c r="B55" s="322"/>
      <c r="C55" s="322"/>
      <c r="D55" s="326"/>
      <c r="E55" s="326"/>
      <c r="F55" s="326"/>
      <c r="G55" s="61">
        <v>4</v>
      </c>
      <c r="H55" s="61"/>
      <c r="I55" s="326"/>
      <c r="J55" s="471"/>
      <c r="K55" s="386"/>
      <c r="L55" s="317"/>
      <c r="M55" s="277"/>
      <c r="N55" s="277"/>
      <c r="O55" s="38"/>
      <c r="P55" s="38"/>
      <c r="Q55" s="38"/>
      <c r="R55" s="38"/>
      <c r="S55" s="38"/>
      <c r="T55" s="38"/>
      <c r="U55" s="38"/>
      <c r="V55" s="38"/>
      <c r="W55" s="38"/>
      <c r="X55" s="38"/>
      <c r="Y55" s="38"/>
      <c r="Z55" s="38"/>
    </row>
    <row r="56" spans="1:26" ht="22.5" customHeight="1" x14ac:dyDescent="0.3">
      <c r="A56" s="38"/>
      <c r="B56" s="322"/>
      <c r="C56" s="322"/>
      <c r="D56" s="326"/>
      <c r="E56" s="326"/>
      <c r="F56" s="326"/>
      <c r="G56" s="61">
        <v>5</v>
      </c>
      <c r="H56" s="61"/>
      <c r="I56" s="326"/>
      <c r="J56" s="471"/>
      <c r="K56" s="386"/>
      <c r="L56" s="317"/>
      <c r="M56" s="277"/>
      <c r="N56" s="277"/>
      <c r="O56" s="38"/>
      <c r="P56" s="38"/>
      <c r="Q56" s="38"/>
      <c r="R56" s="38"/>
      <c r="S56" s="38"/>
      <c r="T56" s="38"/>
      <c r="U56" s="38"/>
      <c r="V56" s="38"/>
      <c r="W56" s="38"/>
      <c r="X56" s="38"/>
      <c r="Y56" s="38"/>
      <c r="Z56" s="38"/>
    </row>
    <row r="57" spans="1:26" ht="22.5" customHeight="1" x14ac:dyDescent="0.3">
      <c r="A57" s="38"/>
      <c r="B57" s="322"/>
      <c r="C57" s="322"/>
      <c r="D57" s="326"/>
      <c r="E57" s="326"/>
      <c r="F57" s="326"/>
      <c r="G57" s="61">
        <v>6</v>
      </c>
      <c r="H57" s="61"/>
      <c r="I57" s="326"/>
      <c r="J57" s="471"/>
      <c r="K57" s="386"/>
      <c r="L57" s="317"/>
      <c r="M57" s="277"/>
      <c r="N57" s="277"/>
      <c r="O57" s="38"/>
      <c r="P57" s="38"/>
      <c r="Q57" s="38"/>
      <c r="R57" s="38"/>
      <c r="S57" s="38"/>
      <c r="T57" s="38"/>
      <c r="U57" s="38"/>
      <c r="V57" s="38"/>
      <c r="W57" s="38"/>
      <c r="X57" s="38"/>
      <c r="Y57" s="38"/>
      <c r="Z57" s="38"/>
    </row>
    <row r="58" spans="1:26" ht="22.5" customHeight="1" x14ac:dyDescent="0.3">
      <c r="A58" s="38"/>
      <c r="B58" s="322"/>
      <c r="C58" s="322"/>
      <c r="D58" s="326"/>
      <c r="E58" s="326"/>
      <c r="F58" s="326"/>
      <c r="G58" s="61">
        <v>7</v>
      </c>
      <c r="H58" s="61"/>
      <c r="I58" s="326"/>
      <c r="J58" s="471"/>
      <c r="K58" s="386"/>
      <c r="L58" s="317"/>
      <c r="M58" s="277"/>
      <c r="N58" s="277"/>
      <c r="O58" s="38"/>
      <c r="P58" s="38"/>
      <c r="Q58" s="38"/>
      <c r="R58" s="38"/>
      <c r="S58" s="38"/>
      <c r="T58" s="38"/>
      <c r="U58" s="38"/>
      <c r="V58" s="38"/>
      <c r="W58" s="38"/>
      <c r="X58" s="38"/>
      <c r="Y58" s="38"/>
      <c r="Z58" s="38"/>
    </row>
    <row r="59" spans="1:26" ht="22.5" customHeight="1" x14ac:dyDescent="0.3">
      <c r="A59" s="38"/>
      <c r="B59" s="323"/>
      <c r="C59" s="323"/>
      <c r="D59" s="327"/>
      <c r="E59" s="327"/>
      <c r="F59" s="327"/>
      <c r="G59" s="64">
        <v>8</v>
      </c>
      <c r="H59" s="64"/>
      <c r="I59" s="327"/>
      <c r="J59" s="472"/>
      <c r="K59" s="387"/>
      <c r="L59" s="318"/>
      <c r="M59" s="277"/>
      <c r="N59" s="277"/>
      <c r="O59" s="38"/>
      <c r="P59" s="38"/>
      <c r="Q59" s="38"/>
      <c r="R59" s="38"/>
      <c r="S59" s="38"/>
      <c r="T59" s="38"/>
      <c r="U59" s="38"/>
      <c r="V59" s="38"/>
      <c r="W59" s="38"/>
      <c r="X59" s="38"/>
      <c r="Y59" s="38"/>
      <c r="Z59" s="38"/>
    </row>
    <row r="60" spans="1:26" ht="22.5" customHeight="1" x14ac:dyDescent="0.3">
      <c r="A60" s="38"/>
      <c r="B60" s="572"/>
      <c r="C60" s="579" t="s">
        <v>492</v>
      </c>
      <c r="D60" s="580" t="s">
        <v>8</v>
      </c>
      <c r="E60" s="580" t="s">
        <v>493</v>
      </c>
      <c r="F60" s="581" t="s">
        <v>494</v>
      </c>
      <c r="G60" s="577" t="s">
        <v>116</v>
      </c>
      <c r="H60" s="563"/>
      <c r="I60" s="564"/>
      <c r="J60" s="581" t="s">
        <v>495</v>
      </c>
      <c r="K60" s="582" t="s">
        <v>153</v>
      </c>
      <c r="L60" s="578"/>
      <c r="M60" s="343"/>
      <c r="N60" s="569"/>
      <c r="O60" s="38"/>
      <c r="P60" s="38"/>
      <c r="Q60" s="38"/>
      <c r="R60" s="38"/>
      <c r="S60" s="38"/>
      <c r="T60" s="38"/>
      <c r="U60" s="38"/>
      <c r="V60" s="38"/>
      <c r="W60" s="38"/>
      <c r="X60" s="38"/>
      <c r="Y60" s="38"/>
      <c r="Z60" s="38"/>
    </row>
    <row r="61" spans="1:26" ht="22.5" customHeight="1" x14ac:dyDescent="0.3">
      <c r="A61" s="38"/>
      <c r="B61" s="525"/>
      <c r="C61" s="525"/>
      <c r="D61" s="525"/>
      <c r="E61" s="525"/>
      <c r="F61" s="525"/>
      <c r="G61" s="583" t="s">
        <v>13</v>
      </c>
      <c r="H61" s="580" t="s">
        <v>15</v>
      </c>
      <c r="I61" s="580" t="s">
        <v>473</v>
      </c>
      <c r="J61" s="525"/>
      <c r="K61" s="537"/>
      <c r="L61" s="277"/>
      <c r="M61" s="277"/>
      <c r="N61" s="277"/>
      <c r="O61" s="38"/>
      <c r="P61" s="38"/>
      <c r="Q61" s="38"/>
      <c r="R61" s="38"/>
      <c r="S61" s="38"/>
      <c r="T61" s="38"/>
      <c r="U61" s="38"/>
      <c r="V61" s="38"/>
      <c r="W61" s="38"/>
      <c r="X61" s="38"/>
      <c r="Y61" s="38"/>
      <c r="Z61" s="38"/>
    </row>
    <row r="62" spans="1:26" ht="114.75" customHeight="1" x14ac:dyDescent="0.3">
      <c r="A62" s="38"/>
      <c r="B62" s="526"/>
      <c r="C62" s="526"/>
      <c r="D62" s="526"/>
      <c r="E62" s="528"/>
      <c r="F62" s="526"/>
      <c r="G62" s="526"/>
      <c r="H62" s="526"/>
      <c r="I62" s="526"/>
      <c r="J62" s="526"/>
      <c r="K62" s="545"/>
      <c r="L62" s="277"/>
      <c r="M62" s="277"/>
      <c r="N62" s="277"/>
      <c r="O62" s="38"/>
      <c r="P62" s="38"/>
      <c r="Q62" s="38"/>
      <c r="R62" s="38"/>
      <c r="S62" s="38"/>
      <c r="T62" s="38"/>
      <c r="U62" s="38"/>
      <c r="V62" s="38"/>
      <c r="W62" s="38"/>
      <c r="X62" s="38"/>
      <c r="Y62" s="38"/>
      <c r="Z62" s="38"/>
    </row>
    <row r="63" spans="1:26" ht="193.5" customHeight="1" x14ac:dyDescent="0.3">
      <c r="A63" s="38"/>
      <c r="B63" s="350" t="str">
        <f>+LEFT(C63,5)</f>
        <v xml:space="preserve">17.1 </v>
      </c>
      <c r="C63" s="321" t="s">
        <v>496</v>
      </c>
      <c r="D63" s="396" t="s">
        <v>328</v>
      </c>
      <c r="E63" s="330"/>
      <c r="F63" s="330">
        <v>3</v>
      </c>
      <c r="G63" s="66">
        <v>1</v>
      </c>
      <c r="H63" s="114" t="s">
        <v>497</v>
      </c>
      <c r="I63" s="404" t="s">
        <v>498</v>
      </c>
      <c r="J63" s="470">
        <v>3</v>
      </c>
      <c r="K63" s="402"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84">
        <f>+IF(K63="",312,IF(K63="Deficiencia de control mayor (diseño y ejecución)",320,IF(K63="Deficiencia de control (diseño o ejecución)",340,IF(K63="Oportunidad de mejora",360,380))))</f>
        <v>380</v>
      </c>
      <c r="M63" s="315">
        <v>6.3258000000000001</v>
      </c>
      <c r="N63" s="573">
        <f>+L63+M63</f>
        <v>386.32580000000002</v>
      </c>
      <c r="O63" s="38"/>
      <c r="P63" s="38"/>
      <c r="Q63" s="38"/>
      <c r="R63" s="38"/>
      <c r="S63" s="38"/>
      <c r="T63" s="38"/>
      <c r="U63" s="38"/>
      <c r="V63" s="38"/>
      <c r="W63" s="38"/>
      <c r="X63" s="38"/>
      <c r="Y63" s="38"/>
      <c r="Z63" s="38"/>
    </row>
    <row r="64" spans="1:26" ht="38.25" customHeight="1" x14ac:dyDescent="0.3">
      <c r="A64" s="38"/>
      <c r="B64" s="322"/>
      <c r="C64" s="322"/>
      <c r="D64" s="326"/>
      <c r="E64" s="326"/>
      <c r="F64" s="326"/>
      <c r="G64" s="61">
        <v>2</v>
      </c>
      <c r="H64" s="61"/>
      <c r="I64" s="326"/>
      <c r="J64" s="471"/>
      <c r="K64" s="386"/>
      <c r="L64" s="317"/>
      <c r="M64" s="277"/>
      <c r="N64" s="277"/>
      <c r="O64" s="38"/>
      <c r="P64" s="38"/>
      <c r="Q64" s="38"/>
      <c r="R64" s="38"/>
      <c r="S64" s="38"/>
      <c r="T64" s="38"/>
      <c r="U64" s="38"/>
      <c r="V64" s="38"/>
      <c r="W64" s="38"/>
      <c r="X64" s="38"/>
      <c r="Y64" s="38"/>
      <c r="Z64" s="38"/>
    </row>
    <row r="65" spans="1:26" ht="22.5" customHeight="1" x14ac:dyDescent="0.3">
      <c r="A65" s="38"/>
      <c r="B65" s="322"/>
      <c r="C65" s="322"/>
      <c r="D65" s="326"/>
      <c r="E65" s="326"/>
      <c r="F65" s="326"/>
      <c r="G65" s="61">
        <v>3</v>
      </c>
      <c r="H65" s="61"/>
      <c r="I65" s="326"/>
      <c r="J65" s="471"/>
      <c r="K65" s="386"/>
      <c r="L65" s="317"/>
      <c r="M65" s="277"/>
      <c r="N65" s="277"/>
      <c r="O65" s="38"/>
      <c r="P65" s="38"/>
      <c r="Q65" s="38"/>
      <c r="R65" s="38"/>
      <c r="S65" s="38"/>
      <c r="T65" s="38"/>
      <c r="U65" s="38"/>
      <c r="V65" s="38"/>
      <c r="W65" s="38"/>
      <c r="X65" s="38"/>
      <c r="Y65" s="38"/>
      <c r="Z65" s="38"/>
    </row>
    <row r="66" spans="1:26" ht="22.5" customHeight="1" x14ac:dyDescent="0.3">
      <c r="A66" s="38"/>
      <c r="B66" s="322"/>
      <c r="C66" s="322"/>
      <c r="D66" s="326"/>
      <c r="E66" s="326"/>
      <c r="F66" s="326"/>
      <c r="G66" s="61">
        <v>4</v>
      </c>
      <c r="H66" s="61"/>
      <c r="I66" s="326"/>
      <c r="J66" s="471"/>
      <c r="K66" s="386"/>
      <c r="L66" s="317"/>
      <c r="M66" s="277"/>
      <c r="N66" s="277"/>
      <c r="O66" s="38"/>
      <c r="P66" s="38"/>
      <c r="Q66" s="38"/>
      <c r="R66" s="38"/>
      <c r="S66" s="38"/>
      <c r="T66" s="38"/>
      <c r="U66" s="38"/>
      <c r="V66" s="38"/>
      <c r="W66" s="38"/>
      <c r="X66" s="38"/>
      <c r="Y66" s="38"/>
      <c r="Z66" s="38"/>
    </row>
    <row r="67" spans="1:26" ht="22.5" customHeight="1" x14ac:dyDescent="0.3">
      <c r="A67" s="38"/>
      <c r="B67" s="322"/>
      <c r="C67" s="322"/>
      <c r="D67" s="326"/>
      <c r="E67" s="326"/>
      <c r="F67" s="326"/>
      <c r="G67" s="61">
        <v>5</v>
      </c>
      <c r="H67" s="61"/>
      <c r="I67" s="326"/>
      <c r="J67" s="471"/>
      <c r="K67" s="386"/>
      <c r="L67" s="317"/>
      <c r="M67" s="277"/>
      <c r="N67" s="277"/>
      <c r="O67" s="38"/>
      <c r="P67" s="38"/>
      <c r="Q67" s="38"/>
      <c r="R67" s="38"/>
      <c r="S67" s="38"/>
      <c r="T67" s="38"/>
      <c r="U67" s="38"/>
      <c r="V67" s="38"/>
      <c r="W67" s="38"/>
      <c r="X67" s="38"/>
      <c r="Y67" s="38"/>
      <c r="Z67" s="38"/>
    </row>
    <row r="68" spans="1:26" ht="22.5" customHeight="1" x14ac:dyDescent="0.3">
      <c r="A68" s="38"/>
      <c r="B68" s="322"/>
      <c r="C68" s="322"/>
      <c r="D68" s="326"/>
      <c r="E68" s="326"/>
      <c r="F68" s="326"/>
      <c r="G68" s="61">
        <v>6</v>
      </c>
      <c r="H68" s="61"/>
      <c r="I68" s="326"/>
      <c r="J68" s="471"/>
      <c r="K68" s="386"/>
      <c r="L68" s="317"/>
      <c r="M68" s="277"/>
      <c r="N68" s="277"/>
      <c r="O68" s="38"/>
      <c r="P68" s="38"/>
      <c r="Q68" s="38"/>
      <c r="R68" s="38"/>
      <c r="S68" s="38"/>
      <c r="T68" s="38"/>
      <c r="U68" s="38"/>
      <c r="V68" s="38"/>
      <c r="W68" s="38"/>
      <c r="X68" s="38"/>
      <c r="Y68" s="38"/>
      <c r="Z68" s="38"/>
    </row>
    <row r="69" spans="1:26" ht="22.5" customHeight="1" x14ac:dyDescent="0.3">
      <c r="A69" s="38"/>
      <c r="B69" s="322"/>
      <c r="C69" s="322"/>
      <c r="D69" s="326"/>
      <c r="E69" s="326"/>
      <c r="F69" s="326"/>
      <c r="G69" s="61">
        <v>7</v>
      </c>
      <c r="H69" s="61"/>
      <c r="I69" s="326"/>
      <c r="J69" s="471"/>
      <c r="K69" s="386"/>
      <c r="L69" s="317"/>
      <c r="M69" s="277"/>
      <c r="N69" s="277"/>
      <c r="O69" s="38"/>
      <c r="P69" s="38"/>
      <c r="Q69" s="38"/>
      <c r="R69" s="38"/>
      <c r="S69" s="38"/>
      <c r="T69" s="38"/>
      <c r="U69" s="38"/>
      <c r="V69" s="38"/>
      <c r="W69" s="38"/>
      <c r="X69" s="38"/>
      <c r="Y69" s="38"/>
      <c r="Z69" s="38"/>
    </row>
    <row r="70" spans="1:26" ht="22.5" customHeight="1" x14ac:dyDescent="0.3">
      <c r="A70" s="38"/>
      <c r="B70" s="323"/>
      <c r="C70" s="323"/>
      <c r="D70" s="327"/>
      <c r="E70" s="327"/>
      <c r="F70" s="327"/>
      <c r="G70" s="64">
        <v>8</v>
      </c>
      <c r="H70" s="64"/>
      <c r="I70" s="327"/>
      <c r="J70" s="472"/>
      <c r="K70" s="387"/>
      <c r="L70" s="318"/>
      <c r="M70" s="277"/>
      <c r="N70" s="277"/>
      <c r="O70" s="38"/>
      <c r="P70" s="38"/>
      <c r="Q70" s="38"/>
      <c r="R70" s="38"/>
      <c r="S70" s="38"/>
      <c r="T70" s="38"/>
      <c r="U70" s="38"/>
      <c r="V70" s="38"/>
      <c r="W70" s="38"/>
      <c r="X70" s="38"/>
      <c r="Y70" s="38"/>
      <c r="Z70" s="38"/>
    </row>
    <row r="71" spans="1:26" ht="180.75" customHeight="1" x14ac:dyDescent="0.3">
      <c r="A71" s="38"/>
      <c r="B71" s="350" t="str">
        <f>+LEFT(C71,5)</f>
        <v xml:space="preserve">17.2 </v>
      </c>
      <c r="C71" s="584" t="s">
        <v>499</v>
      </c>
      <c r="D71" s="396" t="s">
        <v>328</v>
      </c>
      <c r="E71" s="403" t="s">
        <v>500</v>
      </c>
      <c r="F71" s="330">
        <v>3</v>
      </c>
      <c r="G71" s="66">
        <v>1</v>
      </c>
      <c r="H71" s="114" t="s">
        <v>497</v>
      </c>
      <c r="I71" s="403" t="s">
        <v>501</v>
      </c>
      <c r="J71" s="470">
        <v>3</v>
      </c>
      <c r="K71" s="402"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84">
        <f>+IF(K71="",312,IF(K71="Deficiencia de control mayor (diseño y ejecución)",320,IF(K71="Deficiencia de control (diseño o ejecución)",340,IF(K71="Oportunidad de mejora",360,380))))</f>
        <v>380</v>
      </c>
      <c r="M71" s="315">
        <v>6.4569000000000001</v>
      </c>
      <c r="N71" s="573">
        <f>+L71+M71</f>
        <v>386.45690000000002</v>
      </c>
      <c r="O71" s="38"/>
      <c r="P71" s="38"/>
      <c r="Q71" s="38"/>
      <c r="R71" s="38"/>
      <c r="S71" s="38"/>
      <c r="T71" s="38"/>
      <c r="U71" s="38"/>
      <c r="V71" s="38"/>
      <c r="W71" s="38"/>
      <c r="X71" s="38"/>
      <c r="Y71" s="38"/>
      <c r="Z71" s="38"/>
    </row>
    <row r="72" spans="1:26" ht="34.5" customHeight="1" x14ac:dyDescent="0.3">
      <c r="A72" s="38"/>
      <c r="B72" s="322"/>
      <c r="C72" s="322"/>
      <c r="D72" s="326"/>
      <c r="E72" s="326"/>
      <c r="F72" s="326"/>
      <c r="G72" s="61">
        <v>2</v>
      </c>
      <c r="H72" s="63"/>
      <c r="I72" s="326"/>
      <c r="J72" s="471"/>
      <c r="K72" s="386"/>
      <c r="L72" s="317"/>
      <c r="M72" s="277"/>
      <c r="N72" s="277"/>
      <c r="O72" s="38"/>
      <c r="P72" s="38"/>
      <c r="Q72" s="38"/>
      <c r="R72" s="38"/>
      <c r="S72" s="38"/>
      <c r="T72" s="38"/>
      <c r="U72" s="38"/>
      <c r="V72" s="38"/>
      <c r="W72" s="38"/>
      <c r="X72" s="38"/>
      <c r="Y72" s="38"/>
      <c r="Z72" s="38"/>
    </row>
    <row r="73" spans="1:26" ht="34.5" customHeight="1" x14ac:dyDescent="0.3">
      <c r="A73" s="38"/>
      <c r="B73" s="322"/>
      <c r="C73" s="322"/>
      <c r="D73" s="326"/>
      <c r="E73" s="326"/>
      <c r="F73" s="326"/>
      <c r="G73" s="61">
        <v>3</v>
      </c>
      <c r="H73" s="61"/>
      <c r="I73" s="326"/>
      <c r="J73" s="471"/>
      <c r="K73" s="386"/>
      <c r="L73" s="317"/>
      <c r="M73" s="277"/>
      <c r="N73" s="277"/>
      <c r="O73" s="38"/>
      <c r="P73" s="38"/>
      <c r="Q73" s="38"/>
      <c r="R73" s="38"/>
      <c r="S73" s="38"/>
      <c r="T73" s="38"/>
      <c r="U73" s="38"/>
      <c r="V73" s="38"/>
      <c r="W73" s="38"/>
      <c r="X73" s="38"/>
      <c r="Y73" s="38"/>
      <c r="Z73" s="38"/>
    </row>
    <row r="74" spans="1:26" ht="34.5" customHeight="1" x14ac:dyDescent="0.3">
      <c r="A74" s="38"/>
      <c r="B74" s="322"/>
      <c r="C74" s="322"/>
      <c r="D74" s="326"/>
      <c r="E74" s="326"/>
      <c r="F74" s="326"/>
      <c r="G74" s="61">
        <v>4</v>
      </c>
      <c r="H74" s="61"/>
      <c r="I74" s="326"/>
      <c r="J74" s="471"/>
      <c r="K74" s="386"/>
      <c r="L74" s="317"/>
      <c r="M74" s="277"/>
      <c r="N74" s="277"/>
      <c r="O74" s="38"/>
      <c r="P74" s="38"/>
      <c r="Q74" s="38"/>
      <c r="R74" s="38"/>
      <c r="S74" s="38"/>
      <c r="T74" s="38"/>
      <c r="U74" s="38"/>
      <c r="V74" s="38"/>
      <c r="W74" s="38"/>
      <c r="X74" s="38"/>
      <c r="Y74" s="38"/>
      <c r="Z74" s="38"/>
    </row>
    <row r="75" spans="1:26" ht="34.5" customHeight="1" x14ac:dyDescent="0.3">
      <c r="A75" s="38"/>
      <c r="B75" s="322"/>
      <c r="C75" s="322"/>
      <c r="D75" s="326"/>
      <c r="E75" s="326"/>
      <c r="F75" s="326"/>
      <c r="G75" s="61">
        <v>5</v>
      </c>
      <c r="H75" s="61"/>
      <c r="I75" s="326"/>
      <c r="J75" s="471"/>
      <c r="K75" s="386"/>
      <c r="L75" s="317"/>
      <c r="M75" s="277"/>
      <c r="N75" s="277"/>
      <c r="O75" s="38"/>
      <c r="P75" s="38"/>
      <c r="Q75" s="38"/>
      <c r="R75" s="38"/>
      <c r="S75" s="38"/>
      <c r="T75" s="38"/>
      <c r="U75" s="38"/>
      <c r="V75" s="38"/>
      <c r="W75" s="38"/>
      <c r="X75" s="38"/>
      <c r="Y75" s="38"/>
      <c r="Z75" s="38"/>
    </row>
    <row r="76" spans="1:26" ht="34.5" customHeight="1" x14ac:dyDescent="0.3">
      <c r="A76" s="38"/>
      <c r="B76" s="322"/>
      <c r="C76" s="322"/>
      <c r="D76" s="326"/>
      <c r="E76" s="326"/>
      <c r="F76" s="326"/>
      <c r="G76" s="61">
        <v>6</v>
      </c>
      <c r="H76" s="61"/>
      <c r="I76" s="326"/>
      <c r="J76" s="471"/>
      <c r="K76" s="386"/>
      <c r="L76" s="317"/>
      <c r="M76" s="277"/>
      <c r="N76" s="277"/>
      <c r="O76" s="38"/>
      <c r="P76" s="38"/>
      <c r="Q76" s="38"/>
      <c r="R76" s="38"/>
      <c r="S76" s="38"/>
      <c r="T76" s="38"/>
      <c r="U76" s="38"/>
      <c r="V76" s="38"/>
      <c r="W76" s="38"/>
      <c r="X76" s="38"/>
      <c r="Y76" s="38"/>
      <c r="Z76" s="38"/>
    </row>
    <row r="77" spans="1:26" ht="34.5" customHeight="1" x14ac:dyDescent="0.3">
      <c r="A77" s="38"/>
      <c r="B77" s="322"/>
      <c r="C77" s="322"/>
      <c r="D77" s="326"/>
      <c r="E77" s="326"/>
      <c r="F77" s="326"/>
      <c r="G77" s="61">
        <v>7</v>
      </c>
      <c r="H77" s="61"/>
      <c r="I77" s="326"/>
      <c r="J77" s="471"/>
      <c r="K77" s="386"/>
      <c r="L77" s="317"/>
      <c r="M77" s="277"/>
      <c r="N77" s="277"/>
      <c r="O77" s="38"/>
      <c r="P77" s="38"/>
      <c r="Q77" s="38"/>
      <c r="R77" s="38"/>
      <c r="S77" s="38"/>
      <c r="T77" s="38"/>
      <c r="U77" s="38"/>
      <c r="V77" s="38"/>
      <c r="W77" s="38"/>
      <c r="X77" s="38"/>
      <c r="Y77" s="38"/>
      <c r="Z77" s="38"/>
    </row>
    <row r="78" spans="1:26" ht="34.5" customHeight="1" x14ac:dyDescent="0.3">
      <c r="A78" s="38"/>
      <c r="B78" s="323"/>
      <c r="C78" s="323"/>
      <c r="D78" s="327"/>
      <c r="E78" s="327"/>
      <c r="F78" s="327"/>
      <c r="G78" s="64">
        <v>8</v>
      </c>
      <c r="H78" s="64"/>
      <c r="I78" s="327"/>
      <c r="J78" s="472"/>
      <c r="K78" s="387"/>
      <c r="L78" s="318"/>
      <c r="M78" s="277"/>
      <c r="N78" s="277"/>
      <c r="O78" s="38"/>
      <c r="P78" s="38"/>
      <c r="Q78" s="38"/>
      <c r="R78" s="38"/>
      <c r="S78" s="38"/>
      <c r="T78" s="38"/>
      <c r="U78" s="38"/>
      <c r="V78" s="38"/>
      <c r="W78" s="38"/>
      <c r="X78" s="38"/>
      <c r="Y78" s="38"/>
      <c r="Z78" s="38"/>
    </row>
    <row r="79" spans="1:26" ht="174.75" customHeight="1" x14ac:dyDescent="0.3">
      <c r="A79" s="38"/>
      <c r="B79" s="350" t="str">
        <f>+LEFT(C79,5)</f>
        <v xml:space="preserve">17.3 </v>
      </c>
      <c r="C79" s="321" t="s">
        <v>502</v>
      </c>
      <c r="D79" s="396" t="s">
        <v>328</v>
      </c>
      <c r="E79" s="403" t="s">
        <v>503</v>
      </c>
      <c r="F79" s="330">
        <v>3</v>
      </c>
      <c r="G79" s="66">
        <v>1</v>
      </c>
      <c r="H79" s="117" t="s">
        <v>484</v>
      </c>
      <c r="I79" s="398" t="s">
        <v>396</v>
      </c>
      <c r="J79" s="470">
        <v>3</v>
      </c>
      <c r="K79" s="402"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84">
        <f>+IF(K79="",312,IF(K79="Deficiencia de control mayor (diseño y ejecución)",320,IF(K79="Deficiencia de control (diseño o ejecución)",340,IF(K79="Oportunidad de mejora",360,380))))</f>
        <v>380</v>
      </c>
      <c r="M79" s="315">
        <v>6.5632000000000001</v>
      </c>
      <c r="N79" s="573">
        <f>+L79+M79</f>
        <v>386.56319999999999</v>
      </c>
      <c r="O79" s="38"/>
      <c r="P79" s="38"/>
      <c r="Q79" s="38"/>
      <c r="R79" s="38"/>
      <c r="S79" s="38"/>
      <c r="T79" s="38"/>
      <c r="U79" s="38"/>
      <c r="V79" s="38"/>
      <c r="W79" s="38"/>
      <c r="X79" s="38"/>
      <c r="Y79" s="38"/>
      <c r="Z79" s="38"/>
    </row>
    <row r="80" spans="1:26" ht="268.5" customHeight="1" x14ac:dyDescent="0.3">
      <c r="A80" s="38"/>
      <c r="B80" s="322"/>
      <c r="C80" s="322"/>
      <c r="D80" s="326"/>
      <c r="E80" s="326"/>
      <c r="F80" s="326"/>
      <c r="G80" s="61">
        <v>2</v>
      </c>
      <c r="H80" s="116" t="s">
        <v>504</v>
      </c>
      <c r="I80" s="326"/>
      <c r="J80" s="471"/>
      <c r="K80" s="386"/>
      <c r="L80" s="317"/>
      <c r="M80" s="277"/>
      <c r="N80" s="277"/>
      <c r="O80" s="38"/>
      <c r="P80" s="38"/>
      <c r="Q80" s="38"/>
      <c r="R80" s="38"/>
      <c r="S80" s="38"/>
      <c r="T80" s="38"/>
      <c r="U80" s="38"/>
      <c r="V80" s="38"/>
      <c r="W80" s="38"/>
      <c r="X80" s="38"/>
      <c r="Y80" s="38"/>
      <c r="Z80" s="38"/>
    </row>
    <row r="81" spans="1:26" ht="22.5" customHeight="1" x14ac:dyDescent="0.3">
      <c r="A81" s="38"/>
      <c r="B81" s="322"/>
      <c r="C81" s="322"/>
      <c r="D81" s="326"/>
      <c r="E81" s="326"/>
      <c r="F81" s="326"/>
      <c r="G81" s="61">
        <v>3</v>
      </c>
      <c r="H81" s="61"/>
      <c r="I81" s="326"/>
      <c r="J81" s="471"/>
      <c r="K81" s="386"/>
      <c r="L81" s="317"/>
      <c r="M81" s="277"/>
      <c r="N81" s="277"/>
      <c r="O81" s="38"/>
      <c r="P81" s="38"/>
      <c r="Q81" s="38"/>
      <c r="R81" s="38"/>
      <c r="S81" s="38"/>
      <c r="T81" s="38"/>
      <c r="U81" s="38"/>
      <c r="V81" s="38"/>
      <c r="W81" s="38"/>
      <c r="X81" s="38"/>
      <c r="Y81" s="38"/>
      <c r="Z81" s="38"/>
    </row>
    <row r="82" spans="1:26" ht="32.25" customHeight="1" x14ac:dyDescent="0.3">
      <c r="A82" s="38"/>
      <c r="B82" s="322"/>
      <c r="C82" s="322"/>
      <c r="D82" s="326"/>
      <c r="E82" s="326"/>
      <c r="F82" s="326"/>
      <c r="G82" s="61">
        <v>4</v>
      </c>
      <c r="H82" s="61"/>
      <c r="I82" s="326"/>
      <c r="J82" s="471"/>
      <c r="K82" s="386"/>
      <c r="L82" s="317"/>
      <c r="M82" s="277"/>
      <c r="N82" s="277"/>
      <c r="O82" s="38"/>
      <c r="P82" s="38"/>
      <c r="Q82" s="38"/>
      <c r="R82" s="38"/>
      <c r="S82" s="38"/>
      <c r="T82" s="38"/>
      <c r="U82" s="38"/>
      <c r="V82" s="38"/>
      <c r="W82" s="38"/>
      <c r="X82" s="38"/>
      <c r="Y82" s="38"/>
      <c r="Z82" s="38"/>
    </row>
    <row r="83" spans="1:26" ht="30.75" customHeight="1" x14ac:dyDescent="0.3">
      <c r="A83" s="38"/>
      <c r="B83" s="322"/>
      <c r="C83" s="322"/>
      <c r="D83" s="326"/>
      <c r="E83" s="326"/>
      <c r="F83" s="326"/>
      <c r="G83" s="61">
        <v>5</v>
      </c>
      <c r="H83" s="61"/>
      <c r="I83" s="326"/>
      <c r="J83" s="471"/>
      <c r="K83" s="386"/>
      <c r="L83" s="317"/>
      <c r="M83" s="277"/>
      <c r="N83" s="277"/>
      <c r="O83" s="38"/>
      <c r="P83" s="38"/>
      <c r="Q83" s="38"/>
      <c r="R83" s="38"/>
      <c r="S83" s="38"/>
      <c r="T83" s="38"/>
      <c r="U83" s="38"/>
      <c r="V83" s="38"/>
      <c r="W83" s="38"/>
      <c r="X83" s="38"/>
      <c r="Y83" s="38"/>
      <c r="Z83" s="38"/>
    </row>
    <row r="84" spans="1:26" ht="22.5" customHeight="1" x14ac:dyDescent="0.3">
      <c r="A84" s="38"/>
      <c r="B84" s="322"/>
      <c r="C84" s="322"/>
      <c r="D84" s="326"/>
      <c r="E84" s="326"/>
      <c r="F84" s="326"/>
      <c r="G84" s="61">
        <v>6</v>
      </c>
      <c r="H84" s="61"/>
      <c r="I84" s="326"/>
      <c r="J84" s="471"/>
      <c r="K84" s="386"/>
      <c r="L84" s="317"/>
      <c r="M84" s="277"/>
      <c r="N84" s="277"/>
      <c r="O84" s="38"/>
      <c r="P84" s="38"/>
      <c r="Q84" s="38"/>
      <c r="R84" s="38"/>
      <c r="S84" s="38"/>
      <c r="T84" s="38"/>
      <c r="U84" s="38"/>
      <c r="V84" s="38"/>
      <c r="W84" s="38"/>
      <c r="X84" s="38"/>
      <c r="Y84" s="38"/>
      <c r="Z84" s="38"/>
    </row>
    <row r="85" spans="1:26" ht="54" customHeight="1" x14ac:dyDescent="0.3">
      <c r="A85" s="38"/>
      <c r="B85" s="322"/>
      <c r="C85" s="322"/>
      <c r="D85" s="326"/>
      <c r="E85" s="326"/>
      <c r="F85" s="326"/>
      <c r="G85" s="61">
        <v>7</v>
      </c>
      <c r="H85" s="61"/>
      <c r="I85" s="326"/>
      <c r="J85" s="471"/>
      <c r="K85" s="386"/>
      <c r="L85" s="317"/>
      <c r="M85" s="277"/>
      <c r="N85" s="277"/>
      <c r="O85" s="38"/>
      <c r="P85" s="38"/>
      <c r="Q85" s="38"/>
      <c r="R85" s="38"/>
      <c r="S85" s="38"/>
      <c r="T85" s="38"/>
      <c r="U85" s="38"/>
      <c r="V85" s="38"/>
      <c r="W85" s="38"/>
      <c r="X85" s="38"/>
      <c r="Y85" s="38"/>
      <c r="Z85" s="38"/>
    </row>
    <row r="86" spans="1:26" ht="17.25" customHeight="1" x14ac:dyDescent="0.3">
      <c r="A86" s="38"/>
      <c r="B86" s="323"/>
      <c r="C86" s="323"/>
      <c r="D86" s="327"/>
      <c r="E86" s="327"/>
      <c r="F86" s="327"/>
      <c r="G86" s="64">
        <v>8</v>
      </c>
      <c r="H86" s="64"/>
      <c r="I86" s="327"/>
      <c r="J86" s="472"/>
      <c r="K86" s="387"/>
      <c r="L86" s="318"/>
      <c r="M86" s="277"/>
      <c r="N86" s="277"/>
      <c r="O86" s="38"/>
      <c r="P86" s="38"/>
      <c r="Q86" s="38"/>
      <c r="R86" s="38"/>
      <c r="S86" s="38"/>
      <c r="T86" s="38"/>
      <c r="U86" s="38"/>
      <c r="V86" s="38"/>
      <c r="W86" s="38"/>
      <c r="X86" s="38"/>
      <c r="Y86" s="38"/>
      <c r="Z86" s="38"/>
    </row>
    <row r="87" spans="1:26" ht="193.5" customHeight="1" x14ac:dyDescent="0.3">
      <c r="A87" s="38"/>
      <c r="B87" s="350" t="str">
        <f>+LEFT(C87,5)</f>
        <v xml:space="preserve">17.4 </v>
      </c>
      <c r="C87" s="321" t="s">
        <v>505</v>
      </c>
      <c r="D87" s="396" t="s">
        <v>328</v>
      </c>
      <c r="E87" s="403" t="s">
        <v>503</v>
      </c>
      <c r="F87" s="330">
        <v>2</v>
      </c>
      <c r="G87" s="66">
        <v>1</v>
      </c>
      <c r="H87" s="114" t="s">
        <v>484</v>
      </c>
      <c r="I87" s="404" t="s">
        <v>506</v>
      </c>
      <c r="J87" s="470">
        <v>3</v>
      </c>
      <c r="K87" s="402" t="str">
        <f>+IF(OR(ISBLANK(F87),ISBLANK(J87)),"",IF(OR(AND(F87=1,J87=1),AND(F87=1,J87=2),AND(F87=1,J87=3)),"Deficiencia de control mayor (diseño y ejecución)",IF(OR(AND(F87=2,J87=2),AND(F87=3,J87=1),AND(F87=3,J87=2),AND(F87=2,J87=1)),"Deficiencia de control (diseño o ejecución)",IF(AND(F87=2,J87=3),"Oportunidad de mejora","Mantenimiento del control"))))</f>
        <v>Oportunidad de mejora</v>
      </c>
      <c r="L87" s="384">
        <f>+IF(K87="",312,IF(K87="Deficiencia de control mayor (diseño y ejecución)",320,IF(K87="Deficiencia de control (diseño o ejecución)",340,IF(K87="Oportunidad de mejora",360,380))))</f>
        <v>360</v>
      </c>
      <c r="M87" s="383">
        <v>6.7854000000000001</v>
      </c>
      <c r="N87" s="573">
        <f>+L87+M87</f>
        <v>366.78539999999998</v>
      </c>
      <c r="O87" s="38"/>
      <c r="P87" s="38"/>
      <c r="Q87" s="38"/>
      <c r="R87" s="38"/>
      <c r="S87" s="38"/>
      <c r="T87" s="38"/>
      <c r="U87" s="38"/>
      <c r="V87" s="38"/>
      <c r="W87" s="38"/>
      <c r="X87" s="38"/>
      <c r="Y87" s="38"/>
      <c r="Z87" s="38"/>
    </row>
    <row r="88" spans="1:26" ht="30.75" customHeight="1" x14ac:dyDescent="0.3">
      <c r="A88" s="38"/>
      <c r="B88" s="322"/>
      <c r="C88" s="322"/>
      <c r="D88" s="326"/>
      <c r="E88" s="326"/>
      <c r="F88" s="326"/>
      <c r="G88" s="61">
        <v>2</v>
      </c>
      <c r="H88" s="62"/>
      <c r="I88" s="326"/>
      <c r="J88" s="471"/>
      <c r="K88" s="386"/>
      <c r="L88" s="317"/>
      <c r="M88" s="277"/>
      <c r="N88" s="277"/>
      <c r="O88" s="38"/>
      <c r="P88" s="38"/>
      <c r="Q88" s="38"/>
      <c r="R88" s="38"/>
      <c r="S88" s="38"/>
      <c r="T88" s="38"/>
      <c r="U88" s="38"/>
      <c r="V88" s="38"/>
      <c r="W88" s="38"/>
      <c r="X88" s="38"/>
      <c r="Y88" s="38"/>
      <c r="Z88" s="38"/>
    </row>
    <row r="89" spans="1:26" ht="22.5" customHeight="1" x14ac:dyDescent="0.3">
      <c r="A89" s="38"/>
      <c r="B89" s="322"/>
      <c r="C89" s="322"/>
      <c r="D89" s="326"/>
      <c r="E89" s="326"/>
      <c r="F89" s="326"/>
      <c r="G89" s="61">
        <v>3</v>
      </c>
      <c r="H89" s="61"/>
      <c r="I89" s="326"/>
      <c r="J89" s="471"/>
      <c r="K89" s="386"/>
      <c r="L89" s="317"/>
      <c r="M89" s="277"/>
      <c r="N89" s="277"/>
      <c r="O89" s="38"/>
      <c r="P89" s="38"/>
      <c r="Q89" s="38"/>
      <c r="R89" s="38"/>
      <c r="S89" s="38"/>
      <c r="T89" s="38"/>
      <c r="U89" s="38"/>
      <c r="V89" s="38"/>
      <c r="W89" s="38"/>
      <c r="X89" s="38"/>
      <c r="Y89" s="38"/>
      <c r="Z89" s="38"/>
    </row>
    <row r="90" spans="1:26" ht="22.5" customHeight="1" x14ac:dyDescent="0.3">
      <c r="A90" s="38"/>
      <c r="B90" s="322"/>
      <c r="C90" s="322"/>
      <c r="D90" s="326"/>
      <c r="E90" s="326"/>
      <c r="F90" s="326"/>
      <c r="G90" s="61">
        <v>4</v>
      </c>
      <c r="H90" s="61"/>
      <c r="I90" s="326"/>
      <c r="J90" s="471"/>
      <c r="K90" s="386"/>
      <c r="L90" s="317"/>
      <c r="M90" s="277"/>
      <c r="N90" s="277"/>
      <c r="O90" s="38"/>
      <c r="P90" s="38"/>
      <c r="Q90" s="38"/>
      <c r="R90" s="38"/>
      <c r="S90" s="38"/>
      <c r="T90" s="38"/>
      <c r="U90" s="38"/>
      <c r="V90" s="38"/>
      <c r="W90" s="38"/>
      <c r="X90" s="38"/>
      <c r="Y90" s="38"/>
      <c r="Z90" s="38"/>
    </row>
    <row r="91" spans="1:26" ht="22.5" customHeight="1" x14ac:dyDescent="0.3">
      <c r="A91" s="38"/>
      <c r="B91" s="322"/>
      <c r="C91" s="322"/>
      <c r="D91" s="326"/>
      <c r="E91" s="326"/>
      <c r="F91" s="326"/>
      <c r="G91" s="61">
        <v>5</v>
      </c>
      <c r="H91" s="61"/>
      <c r="I91" s="326"/>
      <c r="J91" s="471"/>
      <c r="K91" s="386"/>
      <c r="L91" s="317"/>
      <c r="M91" s="277"/>
      <c r="N91" s="277"/>
      <c r="O91" s="38"/>
      <c r="P91" s="38"/>
      <c r="Q91" s="38"/>
      <c r="R91" s="38"/>
      <c r="S91" s="38"/>
      <c r="T91" s="38"/>
      <c r="U91" s="38"/>
      <c r="V91" s="38"/>
      <c r="W91" s="38"/>
      <c r="X91" s="38"/>
      <c r="Y91" s="38"/>
      <c r="Z91" s="38"/>
    </row>
    <row r="92" spans="1:26" ht="22.5" customHeight="1" x14ac:dyDescent="0.3">
      <c r="A92" s="38"/>
      <c r="B92" s="322"/>
      <c r="C92" s="322"/>
      <c r="D92" s="326"/>
      <c r="E92" s="326"/>
      <c r="F92" s="326"/>
      <c r="G92" s="61">
        <v>6</v>
      </c>
      <c r="H92" s="61"/>
      <c r="I92" s="326"/>
      <c r="J92" s="471"/>
      <c r="K92" s="386"/>
      <c r="L92" s="317"/>
      <c r="M92" s="277"/>
      <c r="N92" s="277"/>
      <c r="O92" s="38"/>
      <c r="P92" s="38"/>
      <c r="Q92" s="38"/>
      <c r="R92" s="38"/>
      <c r="S92" s="38"/>
      <c r="T92" s="38"/>
      <c r="U92" s="38"/>
      <c r="V92" s="38"/>
      <c r="W92" s="38"/>
      <c r="X92" s="38"/>
      <c r="Y92" s="38"/>
      <c r="Z92" s="38"/>
    </row>
    <row r="93" spans="1:26" ht="22.5" customHeight="1" x14ac:dyDescent="0.3">
      <c r="A93" s="38"/>
      <c r="B93" s="322"/>
      <c r="C93" s="322"/>
      <c r="D93" s="326"/>
      <c r="E93" s="326"/>
      <c r="F93" s="326"/>
      <c r="G93" s="61">
        <v>7</v>
      </c>
      <c r="H93" s="61"/>
      <c r="I93" s="326"/>
      <c r="J93" s="471"/>
      <c r="K93" s="386"/>
      <c r="L93" s="317"/>
      <c r="M93" s="277"/>
      <c r="N93" s="277"/>
      <c r="O93" s="38"/>
      <c r="P93" s="38"/>
      <c r="Q93" s="38"/>
      <c r="R93" s="38"/>
      <c r="S93" s="38"/>
      <c r="T93" s="38"/>
      <c r="U93" s="38"/>
      <c r="V93" s="38"/>
      <c r="W93" s="38"/>
      <c r="X93" s="38"/>
      <c r="Y93" s="38"/>
      <c r="Z93" s="38"/>
    </row>
    <row r="94" spans="1:26" ht="22.5" customHeight="1" x14ac:dyDescent="0.3">
      <c r="A94" s="38"/>
      <c r="B94" s="323"/>
      <c r="C94" s="323"/>
      <c r="D94" s="327"/>
      <c r="E94" s="327"/>
      <c r="F94" s="327"/>
      <c r="G94" s="64">
        <v>8</v>
      </c>
      <c r="H94" s="64"/>
      <c r="I94" s="327"/>
      <c r="J94" s="472"/>
      <c r="K94" s="387"/>
      <c r="L94" s="318"/>
      <c r="M94" s="277"/>
      <c r="N94" s="277"/>
      <c r="O94" s="38"/>
      <c r="P94" s="38"/>
      <c r="Q94" s="38"/>
      <c r="R94" s="38"/>
      <c r="S94" s="38"/>
      <c r="T94" s="38"/>
      <c r="U94" s="38"/>
      <c r="V94" s="38"/>
      <c r="W94" s="38"/>
      <c r="X94" s="38"/>
      <c r="Y94" s="38"/>
      <c r="Z94" s="38"/>
    </row>
    <row r="95" spans="1:26" ht="22.5" customHeight="1" x14ac:dyDescent="0.3">
      <c r="A95" s="38"/>
      <c r="B95" s="350" t="str">
        <f>+LEFT(C95,5)</f>
        <v xml:space="preserve">17.5 </v>
      </c>
      <c r="C95" s="321" t="s">
        <v>507</v>
      </c>
      <c r="D95" s="396" t="s">
        <v>328</v>
      </c>
      <c r="E95" s="585" t="s">
        <v>329</v>
      </c>
      <c r="F95" s="330">
        <v>3</v>
      </c>
      <c r="G95" s="66">
        <v>1</v>
      </c>
      <c r="H95" s="66"/>
      <c r="I95" s="585" t="s">
        <v>329</v>
      </c>
      <c r="J95" s="505">
        <v>3</v>
      </c>
      <c r="K95" s="402"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84">
        <f>+IF(K95="",312,IF(K95="Deficiencia de control mayor (diseño y ejecución)",320,IF(K95="Deficiencia de control (diseño o ejecución)",340,IF(K95="Oportunidad de mejora",360,380))))</f>
        <v>380</v>
      </c>
      <c r="M95" s="315">
        <v>6.8745000000000003</v>
      </c>
      <c r="N95" s="573">
        <f>+L95+M95</f>
        <v>386.87450000000001</v>
      </c>
      <c r="O95" s="38"/>
      <c r="P95" s="38"/>
      <c r="Q95" s="38"/>
      <c r="R95" s="38"/>
      <c r="S95" s="38"/>
      <c r="T95" s="38"/>
      <c r="U95" s="38"/>
      <c r="V95" s="38"/>
      <c r="W95" s="38"/>
      <c r="X95" s="38"/>
      <c r="Y95" s="38"/>
      <c r="Z95" s="38"/>
    </row>
    <row r="96" spans="1:26" ht="22.5" customHeight="1" x14ac:dyDescent="0.3">
      <c r="A96" s="38"/>
      <c r="B96" s="322"/>
      <c r="C96" s="322"/>
      <c r="D96" s="326"/>
      <c r="E96" s="326"/>
      <c r="F96" s="326"/>
      <c r="G96" s="61">
        <v>2</v>
      </c>
      <c r="H96" s="61"/>
      <c r="I96" s="326"/>
      <c r="J96" s="471"/>
      <c r="K96" s="386"/>
      <c r="L96" s="317"/>
      <c r="M96" s="277"/>
      <c r="N96" s="277"/>
      <c r="O96" s="38"/>
      <c r="P96" s="38"/>
      <c r="Q96" s="38"/>
      <c r="R96" s="38"/>
      <c r="S96" s="38"/>
      <c r="T96" s="38"/>
      <c r="U96" s="38"/>
      <c r="V96" s="38"/>
      <c r="W96" s="38"/>
      <c r="X96" s="38"/>
      <c r="Y96" s="38"/>
      <c r="Z96" s="38"/>
    </row>
    <row r="97" spans="1:26" ht="22.5" customHeight="1" x14ac:dyDescent="0.3">
      <c r="A97" s="38"/>
      <c r="B97" s="322"/>
      <c r="C97" s="322"/>
      <c r="D97" s="326"/>
      <c r="E97" s="326"/>
      <c r="F97" s="326"/>
      <c r="G97" s="61">
        <v>3</v>
      </c>
      <c r="H97" s="61"/>
      <c r="I97" s="326"/>
      <c r="J97" s="471"/>
      <c r="K97" s="386"/>
      <c r="L97" s="317"/>
      <c r="M97" s="277"/>
      <c r="N97" s="277"/>
      <c r="O97" s="38"/>
      <c r="P97" s="38"/>
      <c r="Q97" s="38"/>
      <c r="R97" s="38"/>
      <c r="S97" s="38"/>
      <c r="T97" s="38"/>
      <c r="U97" s="38"/>
      <c r="V97" s="38"/>
      <c r="W97" s="38"/>
      <c r="X97" s="38"/>
      <c r="Y97" s="38"/>
      <c r="Z97" s="38"/>
    </row>
    <row r="98" spans="1:26" ht="22.5" customHeight="1" x14ac:dyDescent="0.3">
      <c r="A98" s="38"/>
      <c r="B98" s="322"/>
      <c r="C98" s="322"/>
      <c r="D98" s="326"/>
      <c r="E98" s="326"/>
      <c r="F98" s="326"/>
      <c r="G98" s="61">
        <v>4</v>
      </c>
      <c r="H98" s="61"/>
      <c r="I98" s="326"/>
      <c r="J98" s="471"/>
      <c r="K98" s="386"/>
      <c r="L98" s="317"/>
      <c r="M98" s="277"/>
      <c r="N98" s="277"/>
      <c r="O98" s="38"/>
      <c r="P98" s="38"/>
      <c r="Q98" s="38"/>
      <c r="R98" s="38"/>
      <c r="S98" s="38"/>
      <c r="T98" s="38"/>
      <c r="U98" s="38"/>
      <c r="V98" s="38"/>
      <c r="W98" s="38"/>
      <c r="X98" s="38"/>
      <c r="Y98" s="38"/>
      <c r="Z98" s="38"/>
    </row>
    <row r="99" spans="1:26" ht="22.5" customHeight="1" x14ac:dyDescent="0.3">
      <c r="A99" s="38"/>
      <c r="B99" s="322"/>
      <c r="C99" s="322"/>
      <c r="D99" s="326"/>
      <c r="E99" s="326"/>
      <c r="F99" s="326"/>
      <c r="G99" s="61">
        <v>5</v>
      </c>
      <c r="H99" s="61"/>
      <c r="I99" s="326"/>
      <c r="J99" s="471"/>
      <c r="K99" s="386"/>
      <c r="L99" s="317"/>
      <c r="M99" s="277"/>
      <c r="N99" s="277"/>
      <c r="O99" s="38"/>
      <c r="P99" s="38"/>
      <c r="Q99" s="38"/>
      <c r="R99" s="38"/>
      <c r="S99" s="38"/>
      <c r="T99" s="38"/>
      <c r="U99" s="38"/>
      <c r="V99" s="38"/>
      <c r="W99" s="38"/>
      <c r="X99" s="38"/>
      <c r="Y99" s="38"/>
      <c r="Z99" s="38"/>
    </row>
    <row r="100" spans="1:26" ht="22.5" customHeight="1" x14ac:dyDescent="0.3">
      <c r="A100" s="38"/>
      <c r="B100" s="322"/>
      <c r="C100" s="322"/>
      <c r="D100" s="326"/>
      <c r="E100" s="326"/>
      <c r="F100" s="326"/>
      <c r="G100" s="61">
        <v>6</v>
      </c>
      <c r="H100" s="61"/>
      <c r="I100" s="326"/>
      <c r="J100" s="471"/>
      <c r="K100" s="386"/>
      <c r="L100" s="317"/>
      <c r="M100" s="277"/>
      <c r="N100" s="277"/>
      <c r="O100" s="38"/>
      <c r="P100" s="38"/>
      <c r="Q100" s="38"/>
      <c r="R100" s="38"/>
      <c r="S100" s="38"/>
      <c r="T100" s="38"/>
      <c r="U100" s="38"/>
      <c r="V100" s="38"/>
      <c r="W100" s="38"/>
      <c r="X100" s="38"/>
      <c r="Y100" s="38"/>
      <c r="Z100" s="38"/>
    </row>
    <row r="101" spans="1:26" ht="22.5" customHeight="1" x14ac:dyDescent="0.3">
      <c r="A101" s="38"/>
      <c r="B101" s="322"/>
      <c r="C101" s="322"/>
      <c r="D101" s="326"/>
      <c r="E101" s="326"/>
      <c r="F101" s="326"/>
      <c r="G101" s="61">
        <v>7</v>
      </c>
      <c r="H101" s="61"/>
      <c r="I101" s="326"/>
      <c r="J101" s="471"/>
      <c r="K101" s="386"/>
      <c r="L101" s="317"/>
      <c r="M101" s="277"/>
      <c r="N101" s="277"/>
      <c r="O101" s="38"/>
      <c r="P101" s="38"/>
      <c r="Q101" s="38"/>
      <c r="R101" s="38"/>
      <c r="S101" s="38"/>
      <c r="T101" s="38"/>
      <c r="U101" s="38"/>
      <c r="V101" s="38"/>
      <c r="W101" s="38"/>
      <c r="X101" s="38"/>
      <c r="Y101" s="38"/>
      <c r="Z101" s="38"/>
    </row>
    <row r="102" spans="1:26" ht="22.5" customHeight="1" x14ac:dyDescent="0.3">
      <c r="A102" s="38"/>
      <c r="B102" s="323"/>
      <c r="C102" s="323"/>
      <c r="D102" s="327"/>
      <c r="E102" s="327"/>
      <c r="F102" s="327"/>
      <c r="G102" s="64">
        <v>8</v>
      </c>
      <c r="H102" s="64"/>
      <c r="I102" s="327"/>
      <c r="J102" s="472"/>
      <c r="K102" s="387"/>
      <c r="L102" s="318"/>
      <c r="M102" s="277"/>
      <c r="N102" s="277"/>
      <c r="O102" s="38"/>
      <c r="P102" s="38"/>
      <c r="Q102" s="38"/>
      <c r="R102" s="38"/>
      <c r="S102" s="38"/>
      <c r="T102" s="38"/>
      <c r="U102" s="38"/>
      <c r="V102" s="38"/>
      <c r="W102" s="38"/>
      <c r="X102" s="38"/>
      <c r="Y102" s="38"/>
      <c r="Z102" s="38"/>
    </row>
    <row r="103" spans="1:26" ht="132" customHeight="1" x14ac:dyDescent="0.3">
      <c r="A103" s="38"/>
      <c r="B103" s="350" t="str">
        <f>+LEFT(C103,5)</f>
        <v xml:space="preserve">17.6 </v>
      </c>
      <c r="C103" s="321" t="s">
        <v>508</v>
      </c>
      <c r="D103" s="396" t="s">
        <v>509</v>
      </c>
      <c r="E103" s="403" t="s">
        <v>510</v>
      </c>
      <c r="F103" s="341">
        <v>3</v>
      </c>
      <c r="G103" s="66">
        <v>1</v>
      </c>
      <c r="H103" s="114" t="s">
        <v>511</v>
      </c>
      <c r="I103" s="474" t="s">
        <v>512</v>
      </c>
      <c r="J103" s="505">
        <v>3</v>
      </c>
      <c r="K103" s="402"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84">
        <f>+IF(K103="",312,IF(K103="Deficiencia de control mayor (diseño y ejecución)",320,IF(K103="Deficiencia de control (diseño o ejecución)",340,IF(K103="Oportunidad de mejora",360,380))))</f>
        <v>380</v>
      </c>
      <c r="M103" s="315">
        <v>6.9874000000000001</v>
      </c>
      <c r="N103" s="573">
        <f>+L103+M103</f>
        <v>386.98739999999998</v>
      </c>
      <c r="O103" s="38"/>
      <c r="P103" s="38"/>
      <c r="Q103" s="38"/>
      <c r="R103" s="38"/>
      <c r="S103" s="38"/>
      <c r="T103" s="38"/>
      <c r="U103" s="38"/>
      <c r="V103" s="38"/>
      <c r="W103" s="38"/>
      <c r="X103" s="38"/>
      <c r="Y103" s="38"/>
      <c r="Z103" s="38"/>
    </row>
    <row r="104" spans="1:26" ht="36" customHeight="1" x14ac:dyDescent="0.3">
      <c r="A104" s="38"/>
      <c r="B104" s="322"/>
      <c r="C104" s="322"/>
      <c r="D104" s="326"/>
      <c r="E104" s="326"/>
      <c r="F104" s="326"/>
      <c r="G104" s="61">
        <v>2</v>
      </c>
      <c r="H104" s="62"/>
      <c r="I104" s="326"/>
      <c r="J104" s="471"/>
      <c r="K104" s="386"/>
      <c r="L104" s="317"/>
      <c r="M104" s="277"/>
      <c r="N104" s="277"/>
      <c r="O104" s="38"/>
      <c r="P104" s="38"/>
      <c r="Q104" s="38"/>
      <c r="R104" s="38"/>
      <c r="S104" s="38"/>
      <c r="T104" s="38"/>
      <c r="U104" s="38"/>
      <c r="V104" s="38"/>
      <c r="W104" s="38"/>
      <c r="X104" s="38"/>
      <c r="Y104" s="38"/>
      <c r="Z104" s="38"/>
    </row>
    <row r="105" spans="1:26" ht="63.75" customHeight="1" x14ac:dyDescent="0.3">
      <c r="A105" s="38"/>
      <c r="B105" s="322"/>
      <c r="C105" s="322"/>
      <c r="D105" s="326"/>
      <c r="E105" s="326"/>
      <c r="F105" s="326"/>
      <c r="G105" s="61">
        <v>3</v>
      </c>
      <c r="H105" s="62"/>
      <c r="I105" s="326"/>
      <c r="J105" s="471"/>
      <c r="K105" s="386"/>
      <c r="L105" s="317"/>
      <c r="M105" s="277"/>
      <c r="N105" s="277"/>
      <c r="O105" s="38"/>
      <c r="P105" s="38"/>
      <c r="Q105" s="38"/>
      <c r="R105" s="38"/>
      <c r="S105" s="38"/>
      <c r="T105" s="38"/>
      <c r="U105" s="38"/>
      <c r="V105" s="38"/>
      <c r="W105" s="38"/>
      <c r="X105" s="38"/>
      <c r="Y105" s="38"/>
      <c r="Z105" s="38"/>
    </row>
    <row r="106" spans="1:26" ht="51" customHeight="1" x14ac:dyDescent="0.3">
      <c r="A106" s="38"/>
      <c r="B106" s="322"/>
      <c r="C106" s="322"/>
      <c r="D106" s="326"/>
      <c r="E106" s="326"/>
      <c r="F106" s="326"/>
      <c r="G106" s="61">
        <v>4</v>
      </c>
      <c r="H106" s="62"/>
      <c r="I106" s="326"/>
      <c r="J106" s="471"/>
      <c r="K106" s="386"/>
      <c r="L106" s="317"/>
      <c r="M106" s="277"/>
      <c r="N106" s="277"/>
      <c r="O106" s="38"/>
      <c r="P106" s="38"/>
      <c r="Q106" s="38"/>
      <c r="R106" s="38"/>
      <c r="S106" s="38"/>
      <c r="T106" s="38"/>
      <c r="U106" s="38"/>
      <c r="V106" s="38"/>
      <c r="W106" s="38"/>
      <c r="X106" s="38"/>
      <c r="Y106" s="38"/>
      <c r="Z106" s="38"/>
    </row>
    <row r="107" spans="1:26" ht="56.25" customHeight="1" x14ac:dyDescent="0.3">
      <c r="A107" s="38"/>
      <c r="B107" s="322"/>
      <c r="C107" s="322"/>
      <c r="D107" s="326"/>
      <c r="E107" s="326"/>
      <c r="F107" s="326"/>
      <c r="G107" s="61">
        <v>5</v>
      </c>
      <c r="H107" s="63"/>
      <c r="I107" s="326"/>
      <c r="J107" s="471"/>
      <c r="K107" s="386"/>
      <c r="L107" s="317"/>
      <c r="M107" s="277"/>
      <c r="N107" s="277"/>
      <c r="O107" s="38"/>
      <c r="P107" s="38"/>
      <c r="Q107" s="38"/>
      <c r="R107" s="38"/>
      <c r="S107" s="38"/>
      <c r="T107" s="38"/>
      <c r="U107" s="38"/>
      <c r="V107" s="38"/>
      <c r="W107" s="38"/>
      <c r="X107" s="38"/>
      <c r="Y107" s="38"/>
      <c r="Z107" s="38"/>
    </row>
    <row r="108" spans="1:26" ht="47.25" customHeight="1" x14ac:dyDescent="0.3">
      <c r="A108" s="38"/>
      <c r="B108" s="322"/>
      <c r="C108" s="322"/>
      <c r="D108" s="326"/>
      <c r="E108" s="326"/>
      <c r="F108" s="326"/>
      <c r="G108" s="61">
        <v>6</v>
      </c>
      <c r="H108" s="62"/>
      <c r="I108" s="326"/>
      <c r="J108" s="471"/>
      <c r="K108" s="386"/>
      <c r="L108" s="317"/>
      <c r="M108" s="277"/>
      <c r="N108" s="277"/>
      <c r="O108" s="38"/>
      <c r="P108" s="38"/>
      <c r="Q108" s="38"/>
      <c r="R108" s="38"/>
      <c r="S108" s="38"/>
      <c r="T108" s="38"/>
      <c r="U108" s="38"/>
      <c r="V108" s="38"/>
      <c r="W108" s="38"/>
      <c r="X108" s="38"/>
      <c r="Y108" s="38"/>
      <c r="Z108" s="38"/>
    </row>
    <row r="109" spans="1:26" ht="22.5" customHeight="1" x14ac:dyDescent="0.3">
      <c r="A109" s="38"/>
      <c r="B109" s="322"/>
      <c r="C109" s="322"/>
      <c r="D109" s="326"/>
      <c r="E109" s="326"/>
      <c r="F109" s="326"/>
      <c r="G109" s="61">
        <v>7</v>
      </c>
      <c r="H109" s="61"/>
      <c r="I109" s="326"/>
      <c r="J109" s="471"/>
      <c r="K109" s="386"/>
      <c r="L109" s="317"/>
      <c r="M109" s="277"/>
      <c r="N109" s="277"/>
      <c r="O109" s="38"/>
      <c r="P109" s="38"/>
      <c r="Q109" s="38"/>
      <c r="R109" s="38"/>
      <c r="S109" s="38"/>
      <c r="T109" s="38"/>
      <c r="U109" s="38"/>
      <c r="V109" s="38"/>
      <c r="W109" s="38"/>
      <c r="X109" s="38"/>
      <c r="Y109" s="38"/>
      <c r="Z109" s="38"/>
    </row>
    <row r="110" spans="1:26" ht="51" customHeight="1" x14ac:dyDescent="0.3">
      <c r="A110" s="38"/>
      <c r="B110" s="323"/>
      <c r="C110" s="323"/>
      <c r="D110" s="327"/>
      <c r="E110" s="327"/>
      <c r="F110" s="327"/>
      <c r="G110" s="64">
        <v>8</v>
      </c>
      <c r="H110" s="64"/>
      <c r="I110" s="327"/>
      <c r="J110" s="472"/>
      <c r="K110" s="387"/>
      <c r="L110" s="318"/>
      <c r="M110" s="277"/>
      <c r="N110" s="277"/>
      <c r="O110" s="38"/>
      <c r="P110" s="38"/>
      <c r="Q110" s="38"/>
      <c r="R110" s="38"/>
      <c r="S110" s="38"/>
      <c r="T110" s="38"/>
      <c r="U110" s="38"/>
      <c r="V110" s="38"/>
      <c r="W110" s="38"/>
      <c r="X110" s="38"/>
      <c r="Y110" s="38"/>
      <c r="Z110" s="38"/>
    </row>
    <row r="111" spans="1:26" ht="112.5" customHeight="1" x14ac:dyDescent="0.3">
      <c r="A111" s="38"/>
      <c r="B111" s="350" t="str">
        <f>+LEFT(C111,5)</f>
        <v xml:space="preserve">17.7 </v>
      </c>
      <c r="C111" s="321" t="s">
        <v>513</v>
      </c>
      <c r="D111" s="396" t="s">
        <v>514</v>
      </c>
      <c r="E111" s="403" t="s">
        <v>503</v>
      </c>
      <c r="F111" s="330">
        <v>3</v>
      </c>
      <c r="G111" s="66">
        <v>1</v>
      </c>
      <c r="H111" s="114" t="s">
        <v>515</v>
      </c>
      <c r="I111" s="404" t="s">
        <v>516</v>
      </c>
      <c r="J111" s="399">
        <v>3</v>
      </c>
      <c r="K111" s="402"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84">
        <f>+IF(K111="",312,IF(K111="Deficiencia de control mayor (diseño y ejecución)",320,IF(K111="Deficiencia de control (diseño o ejecución)",340,IF(K111="Oportunidad de mejora",360,380))))</f>
        <v>380</v>
      </c>
      <c r="M111" s="315">
        <v>6.9874499999999999</v>
      </c>
      <c r="N111" s="573">
        <f>+L111+M111</f>
        <v>386.98745000000002</v>
      </c>
      <c r="O111" s="38"/>
      <c r="P111" s="38"/>
      <c r="Q111" s="38"/>
      <c r="R111" s="38"/>
      <c r="S111" s="38"/>
      <c r="T111" s="38"/>
      <c r="U111" s="38"/>
      <c r="V111" s="38"/>
      <c r="W111" s="38"/>
      <c r="X111" s="38"/>
      <c r="Y111" s="38"/>
      <c r="Z111" s="38"/>
    </row>
    <row r="112" spans="1:26" ht="132" customHeight="1" x14ac:dyDescent="0.3">
      <c r="A112" s="38"/>
      <c r="B112" s="322"/>
      <c r="C112" s="322"/>
      <c r="D112" s="326"/>
      <c r="E112" s="326"/>
      <c r="F112" s="326"/>
      <c r="G112" s="61">
        <v>2</v>
      </c>
      <c r="H112" s="115" t="s">
        <v>517</v>
      </c>
      <c r="I112" s="326"/>
      <c r="J112" s="400"/>
      <c r="K112" s="386"/>
      <c r="L112" s="317"/>
      <c r="M112" s="277"/>
      <c r="N112" s="277"/>
      <c r="O112" s="38"/>
      <c r="P112" s="38"/>
      <c r="Q112" s="38"/>
      <c r="R112" s="38"/>
      <c r="S112" s="38"/>
      <c r="T112" s="38"/>
      <c r="U112" s="38"/>
      <c r="V112" s="38"/>
      <c r="W112" s="38"/>
      <c r="X112" s="38"/>
      <c r="Y112" s="38"/>
      <c r="Z112" s="38"/>
    </row>
    <row r="113" spans="1:26" ht="22.5" customHeight="1" x14ac:dyDescent="0.3">
      <c r="A113" s="38"/>
      <c r="B113" s="322"/>
      <c r="C113" s="322"/>
      <c r="D113" s="326"/>
      <c r="E113" s="326"/>
      <c r="F113" s="326"/>
      <c r="G113" s="61">
        <v>3</v>
      </c>
      <c r="H113" s="61"/>
      <c r="I113" s="326"/>
      <c r="J113" s="400"/>
      <c r="K113" s="386"/>
      <c r="L113" s="317"/>
      <c r="M113" s="277"/>
      <c r="N113" s="277"/>
      <c r="O113" s="38"/>
      <c r="P113" s="38"/>
      <c r="Q113" s="38"/>
      <c r="R113" s="38"/>
      <c r="S113" s="38"/>
      <c r="T113" s="38"/>
      <c r="U113" s="38"/>
      <c r="V113" s="38"/>
      <c r="W113" s="38"/>
      <c r="X113" s="38"/>
      <c r="Y113" s="38"/>
      <c r="Z113" s="38"/>
    </row>
    <row r="114" spans="1:26" ht="22.5" customHeight="1" x14ac:dyDescent="0.3">
      <c r="A114" s="38"/>
      <c r="B114" s="322"/>
      <c r="C114" s="322"/>
      <c r="D114" s="326"/>
      <c r="E114" s="326"/>
      <c r="F114" s="326"/>
      <c r="G114" s="61">
        <v>4</v>
      </c>
      <c r="H114" s="61"/>
      <c r="I114" s="326"/>
      <c r="J114" s="400"/>
      <c r="K114" s="386"/>
      <c r="L114" s="317"/>
      <c r="M114" s="277"/>
      <c r="N114" s="277"/>
      <c r="O114" s="38"/>
      <c r="P114" s="38"/>
      <c r="Q114" s="38"/>
      <c r="R114" s="38"/>
      <c r="S114" s="38"/>
      <c r="T114" s="38"/>
      <c r="U114" s="38"/>
      <c r="V114" s="38"/>
      <c r="W114" s="38"/>
      <c r="X114" s="38"/>
      <c r="Y114" s="38"/>
      <c r="Z114" s="38"/>
    </row>
    <row r="115" spans="1:26" ht="22.5" customHeight="1" x14ac:dyDescent="0.3">
      <c r="A115" s="38"/>
      <c r="B115" s="322"/>
      <c r="C115" s="322"/>
      <c r="D115" s="326"/>
      <c r="E115" s="326"/>
      <c r="F115" s="326"/>
      <c r="G115" s="61">
        <v>5</v>
      </c>
      <c r="H115" s="61"/>
      <c r="I115" s="326"/>
      <c r="J115" s="400"/>
      <c r="K115" s="386"/>
      <c r="L115" s="317"/>
      <c r="M115" s="277"/>
      <c r="N115" s="277"/>
      <c r="O115" s="38"/>
      <c r="P115" s="38"/>
      <c r="Q115" s="38"/>
      <c r="R115" s="38"/>
      <c r="S115" s="38"/>
      <c r="T115" s="38"/>
      <c r="U115" s="38"/>
      <c r="V115" s="38"/>
      <c r="W115" s="38"/>
      <c r="X115" s="38"/>
      <c r="Y115" s="38"/>
      <c r="Z115" s="38"/>
    </row>
    <row r="116" spans="1:26" ht="22.5" customHeight="1" x14ac:dyDescent="0.3">
      <c r="A116" s="38"/>
      <c r="B116" s="322"/>
      <c r="C116" s="322"/>
      <c r="D116" s="326"/>
      <c r="E116" s="326"/>
      <c r="F116" s="326"/>
      <c r="G116" s="61">
        <v>6</v>
      </c>
      <c r="H116" s="61"/>
      <c r="I116" s="326"/>
      <c r="J116" s="400"/>
      <c r="K116" s="386"/>
      <c r="L116" s="317"/>
      <c r="M116" s="277"/>
      <c r="N116" s="277"/>
      <c r="O116" s="38"/>
      <c r="P116" s="38"/>
      <c r="Q116" s="38"/>
      <c r="R116" s="38"/>
      <c r="S116" s="38"/>
      <c r="T116" s="38"/>
      <c r="U116" s="38"/>
      <c r="V116" s="38"/>
      <c r="W116" s="38"/>
      <c r="X116" s="38"/>
      <c r="Y116" s="38"/>
      <c r="Z116" s="38"/>
    </row>
    <row r="117" spans="1:26" ht="22.5" customHeight="1" x14ac:dyDescent="0.3">
      <c r="A117" s="38"/>
      <c r="B117" s="322"/>
      <c r="C117" s="322"/>
      <c r="D117" s="326"/>
      <c r="E117" s="326"/>
      <c r="F117" s="326"/>
      <c r="G117" s="61">
        <v>7</v>
      </c>
      <c r="H117" s="61"/>
      <c r="I117" s="326"/>
      <c r="J117" s="400"/>
      <c r="K117" s="386"/>
      <c r="L117" s="317"/>
      <c r="M117" s="277"/>
      <c r="N117" s="277"/>
      <c r="O117" s="38"/>
      <c r="P117" s="38"/>
      <c r="Q117" s="38"/>
      <c r="R117" s="38"/>
      <c r="S117" s="38"/>
      <c r="T117" s="38"/>
      <c r="U117" s="38"/>
      <c r="V117" s="38"/>
      <c r="W117" s="38"/>
      <c r="X117" s="38"/>
      <c r="Y117" s="38"/>
      <c r="Z117" s="38"/>
    </row>
    <row r="118" spans="1:26" ht="22.5" customHeight="1" x14ac:dyDescent="0.3">
      <c r="A118" s="38"/>
      <c r="B118" s="323"/>
      <c r="C118" s="323"/>
      <c r="D118" s="327"/>
      <c r="E118" s="327"/>
      <c r="F118" s="327"/>
      <c r="G118" s="64">
        <v>8</v>
      </c>
      <c r="H118" s="64"/>
      <c r="I118" s="327"/>
      <c r="J118" s="401"/>
      <c r="K118" s="387"/>
      <c r="L118" s="318"/>
      <c r="M118" s="277"/>
      <c r="N118" s="277"/>
      <c r="O118" s="38"/>
      <c r="P118" s="38"/>
      <c r="Q118" s="38"/>
      <c r="R118" s="38"/>
      <c r="S118" s="38"/>
      <c r="T118" s="38"/>
      <c r="U118" s="38"/>
      <c r="V118" s="38"/>
      <c r="W118" s="38"/>
      <c r="X118" s="38"/>
      <c r="Y118" s="38"/>
      <c r="Z118" s="38"/>
    </row>
    <row r="119" spans="1:26" ht="130.5" customHeight="1" x14ac:dyDescent="0.3">
      <c r="A119" s="38"/>
      <c r="B119" s="350" t="str">
        <f>+LEFT(C119,5)</f>
        <v xml:space="preserve">17.8 </v>
      </c>
      <c r="C119" s="321" t="s">
        <v>518</v>
      </c>
      <c r="D119" s="396" t="s">
        <v>514</v>
      </c>
      <c r="E119" s="403" t="s">
        <v>519</v>
      </c>
      <c r="F119" s="330">
        <v>3</v>
      </c>
      <c r="G119" s="188">
        <v>1</v>
      </c>
      <c r="H119" s="189" t="s">
        <v>520</v>
      </c>
      <c r="I119" s="403" t="s">
        <v>521</v>
      </c>
      <c r="J119" s="470">
        <v>3</v>
      </c>
      <c r="K119" s="402"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84">
        <f>+IF(K119="",312,IF(K119="Deficiencia de control mayor (diseño y ejecución)",320,IF(K119="Deficiencia de control (diseño o ejecución)",340,IF(K119="Oportunidad de mejora",360,380))))</f>
        <v>380</v>
      </c>
      <c r="M119" s="315">
        <v>6.9874559999999999</v>
      </c>
      <c r="N119" s="573">
        <f>+L119+M119</f>
        <v>386.98745600000001</v>
      </c>
      <c r="O119" s="38"/>
      <c r="P119" s="38"/>
      <c r="Q119" s="38"/>
      <c r="R119" s="38"/>
      <c r="S119" s="38"/>
      <c r="T119" s="38"/>
      <c r="U119" s="38"/>
      <c r="V119" s="38"/>
      <c r="W119" s="38"/>
      <c r="X119" s="38"/>
      <c r="Y119" s="38"/>
      <c r="Z119" s="38"/>
    </row>
    <row r="120" spans="1:26" ht="22.5" customHeight="1" x14ac:dyDescent="0.3">
      <c r="A120" s="38"/>
      <c r="B120" s="322"/>
      <c r="C120" s="322"/>
      <c r="D120" s="326"/>
      <c r="E120" s="326"/>
      <c r="F120" s="326"/>
      <c r="G120" s="61">
        <v>2</v>
      </c>
      <c r="H120" s="63"/>
      <c r="I120" s="326"/>
      <c r="J120" s="471"/>
      <c r="K120" s="386"/>
      <c r="L120" s="317"/>
      <c r="M120" s="277"/>
      <c r="N120" s="277"/>
      <c r="O120" s="38"/>
      <c r="P120" s="38"/>
      <c r="Q120" s="38"/>
      <c r="R120" s="38"/>
      <c r="S120" s="38"/>
      <c r="T120" s="38"/>
      <c r="U120" s="38"/>
      <c r="V120" s="38"/>
      <c r="W120" s="38"/>
      <c r="X120" s="38"/>
      <c r="Y120" s="38"/>
      <c r="Z120" s="38"/>
    </row>
    <row r="121" spans="1:26" ht="22.5" customHeight="1" x14ac:dyDescent="0.3">
      <c r="A121" s="38"/>
      <c r="B121" s="322"/>
      <c r="C121" s="322"/>
      <c r="D121" s="326"/>
      <c r="E121" s="326"/>
      <c r="F121" s="326"/>
      <c r="G121" s="61">
        <v>3</v>
      </c>
      <c r="H121" s="61"/>
      <c r="I121" s="326"/>
      <c r="J121" s="471"/>
      <c r="K121" s="386"/>
      <c r="L121" s="317"/>
      <c r="M121" s="277"/>
      <c r="N121" s="277"/>
      <c r="O121" s="38"/>
      <c r="P121" s="38"/>
      <c r="Q121" s="38"/>
      <c r="R121" s="38"/>
      <c r="S121" s="38"/>
      <c r="T121" s="38"/>
      <c r="U121" s="38"/>
      <c r="V121" s="38"/>
      <c r="W121" s="38"/>
      <c r="X121" s="38"/>
      <c r="Y121" s="38"/>
      <c r="Z121" s="38"/>
    </row>
    <row r="122" spans="1:26" ht="22.5" customHeight="1" x14ac:dyDescent="0.3">
      <c r="A122" s="38"/>
      <c r="B122" s="322"/>
      <c r="C122" s="322"/>
      <c r="D122" s="326"/>
      <c r="E122" s="326"/>
      <c r="F122" s="326"/>
      <c r="G122" s="61">
        <v>4</v>
      </c>
      <c r="H122" s="61"/>
      <c r="I122" s="326"/>
      <c r="J122" s="471"/>
      <c r="K122" s="386"/>
      <c r="L122" s="317"/>
      <c r="M122" s="277"/>
      <c r="N122" s="277"/>
      <c r="O122" s="38"/>
      <c r="P122" s="38"/>
      <c r="Q122" s="38"/>
      <c r="R122" s="38"/>
      <c r="S122" s="38"/>
      <c r="T122" s="38"/>
      <c r="U122" s="38"/>
      <c r="V122" s="38"/>
      <c r="W122" s="38"/>
      <c r="X122" s="38"/>
      <c r="Y122" s="38"/>
      <c r="Z122" s="38"/>
    </row>
    <row r="123" spans="1:26" ht="22.5" customHeight="1" x14ac:dyDescent="0.3">
      <c r="A123" s="38"/>
      <c r="B123" s="322"/>
      <c r="C123" s="322"/>
      <c r="D123" s="326"/>
      <c r="E123" s="326"/>
      <c r="F123" s="326"/>
      <c r="G123" s="61">
        <v>5</v>
      </c>
      <c r="H123" s="61"/>
      <c r="I123" s="326"/>
      <c r="J123" s="471"/>
      <c r="K123" s="386"/>
      <c r="L123" s="317"/>
      <c r="M123" s="277"/>
      <c r="N123" s="277"/>
      <c r="O123" s="38"/>
      <c r="P123" s="38"/>
      <c r="Q123" s="38"/>
      <c r="R123" s="38"/>
      <c r="S123" s="38"/>
      <c r="T123" s="38"/>
      <c r="U123" s="38"/>
      <c r="V123" s="38"/>
      <c r="W123" s="38"/>
      <c r="X123" s="38"/>
      <c r="Y123" s="38"/>
      <c r="Z123" s="38"/>
    </row>
    <row r="124" spans="1:26" ht="22.5" customHeight="1" x14ac:dyDescent="0.3">
      <c r="A124" s="38"/>
      <c r="B124" s="322"/>
      <c r="C124" s="322"/>
      <c r="D124" s="326"/>
      <c r="E124" s="326"/>
      <c r="F124" s="326"/>
      <c r="G124" s="61">
        <v>6</v>
      </c>
      <c r="H124" s="61"/>
      <c r="I124" s="326"/>
      <c r="J124" s="471"/>
      <c r="K124" s="386"/>
      <c r="L124" s="317"/>
      <c r="M124" s="277"/>
      <c r="N124" s="277"/>
      <c r="O124" s="38"/>
      <c r="P124" s="38"/>
      <c r="Q124" s="38"/>
      <c r="R124" s="38"/>
      <c r="S124" s="38"/>
      <c r="T124" s="38"/>
      <c r="U124" s="38"/>
      <c r="V124" s="38"/>
      <c r="W124" s="38"/>
      <c r="X124" s="38"/>
      <c r="Y124" s="38"/>
      <c r="Z124" s="38"/>
    </row>
    <row r="125" spans="1:26" ht="11.25" customHeight="1" x14ac:dyDescent="0.3">
      <c r="A125" s="38"/>
      <c r="B125" s="322"/>
      <c r="C125" s="322"/>
      <c r="D125" s="326"/>
      <c r="E125" s="326"/>
      <c r="F125" s="326"/>
      <c r="G125" s="61">
        <v>7</v>
      </c>
      <c r="H125" s="61"/>
      <c r="I125" s="326"/>
      <c r="J125" s="471"/>
      <c r="K125" s="386"/>
      <c r="L125" s="317"/>
      <c r="M125" s="277"/>
      <c r="N125" s="277"/>
      <c r="O125" s="38"/>
      <c r="P125" s="38"/>
      <c r="Q125" s="38"/>
      <c r="R125" s="38"/>
      <c r="S125" s="38"/>
      <c r="T125" s="38"/>
      <c r="U125" s="38"/>
      <c r="V125" s="38"/>
      <c r="W125" s="38"/>
      <c r="X125" s="38"/>
      <c r="Y125" s="38"/>
      <c r="Z125" s="38"/>
    </row>
    <row r="126" spans="1:26" ht="25.5" customHeight="1" x14ac:dyDescent="0.3">
      <c r="A126" s="38"/>
      <c r="B126" s="323"/>
      <c r="C126" s="323"/>
      <c r="D126" s="327"/>
      <c r="E126" s="327"/>
      <c r="F126" s="327"/>
      <c r="G126" s="64">
        <v>8</v>
      </c>
      <c r="H126" s="64"/>
      <c r="I126" s="327"/>
      <c r="J126" s="472"/>
      <c r="K126" s="387"/>
      <c r="L126" s="318"/>
      <c r="M126" s="277"/>
      <c r="N126" s="277"/>
      <c r="O126" s="38"/>
      <c r="P126" s="38"/>
      <c r="Q126" s="38"/>
      <c r="R126" s="38"/>
      <c r="S126" s="38"/>
      <c r="T126" s="38"/>
      <c r="U126" s="38"/>
      <c r="V126" s="38"/>
      <c r="W126" s="38"/>
      <c r="X126" s="38"/>
      <c r="Y126" s="38"/>
      <c r="Z126" s="38"/>
    </row>
    <row r="127" spans="1:26" ht="187.5" customHeight="1" x14ac:dyDescent="0.3">
      <c r="A127" s="38"/>
      <c r="B127" s="350" t="str">
        <f>+LEFT(C127,5)</f>
        <v xml:space="preserve">17.9 </v>
      </c>
      <c r="C127" s="321" t="s">
        <v>522</v>
      </c>
      <c r="D127" s="396" t="s">
        <v>514</v>
      </c>
      <c r="E127" s="403" t="s">
        <v>519</v>
      </c>
      <c r="F127" s="330">
        <v>3</v>
      </c>
      <c r="G127" s="66">
        <v>1</v>
      </c>
      <c r="H127" s="117" t="s">
        <v>484</v>
      </c>
      <c r="I127" s="403" t="s">
        <v>523</v>
      </c>
      <c r="J127" s="470">
        <v>3</v>
      </c>
      <c r="K127" s="402"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84">
        <f>+IF(K127="",312,IF(K127="Deficiencia de control mayor (diseño y ejecución)",320,IF(K127="Deficiencia de control (diseño o ejecución)",340,IF(K127="Oportunidad de mejora",360,380))))</f>
        <v>380</v>
      </c>
      <c r="M127" s="315">
        <v>7.0122999999999998</v>
      </c>
      <c r="N127" s="573">
        <f>+L127+M127</f>
        <v>387.01229999999998</v>
      </c>
      <c r="O127" s="38"/>
      <c r="P127" s="38"/>
      <c r="Q127" s="38"/>
      <c r="R127" s="38"/>
      <c r="S127" s="38"/>
      <c r="T127" s="38"/>
      <c r="U127" s="38"/>
      <c r="V127" s="38"/>
      <c r="W127" s="38"/>
      <c r="X127" s="38"/>
      <c r="Y127" s="38"/>
      <c r="Z127" s="38"/>
    </row>
    <row r="128" spans="1:26" ht="22.5" customHeight="1" x14ac:dyDescent="0.3">
      <c r="A128" s="38"/>
      <c r="B128" s="322"/>
      <c r="C128" s="322"/>
      <c r="D128" s="326"/>
      <c r="E128" s="326"/>
      <c r="F128" s="326"/>
      <c r="G128" s="61">
        <v>2</v>
      </c>
      <c r="H128" s="61"/>
      <c r="I128" s="326"/>
      <c r="J128" s="471"/>
      <c r="K128" s="386"/>
      <c r="L128" s="317"/>
      <c r="M128" s="277"/>
      <c r="N128" s="277"/>
      <c r="O128" s="38"/>
      <c r="P128" s="38"/>
      <c r="Q128" s="38"/>
      <c r="R128" s="38"/>
      <c r="S128" s="38"/>
      <c r="T128" s="38"/>
      <c r="U128" s="38"/>
      <c r="V128" s="38"/>
      <c r="W128" s="38"/>
      <c r="X128" s="38"/>
      <c r="Y128" s="38"/>
      <c r="Z128" s="38"/>
    </row>
    <row r="129" spans="1:26" ht="22.5" customHeight="1" x14ac:dyDescent="0.3">
      <c r="A129" s="38"/>
      <c r="B129" s="322"/>
      <c r="C129" s="322"/>
      <c r="D129" s="326"/>
      <c r="E129" s="326"/>
      <c r="F129" s="326"/>
      <c r="G129" s="61">
        <v>3</v>
      </c>
      <c r="H129" s="61"/>
      <c r="I129" s="326"/>
      <c r="J129" s="471"/>
      <c r="K129" s="386"/>
      <c r="L129" s="317"/>
      <c r="M129" s="277"/>
      <c r="N129" s="277"/>
      <c r="O129" s="38"/>
      <c r="P129" s="38"/>
      <c r="Q129" s="38"/>
      <c r="R129" s="38"/>
      <c r="S129" s="38"/>
      <c r="T129" s="38"/>
      <c r="U129" s="38"/>
      <c r="V129" s="38"/>
      <c r="W129" s="38"/>
      <c r="X129" s="38"/>
      <c r="Y129" s="38"/>
      <c r="Z129" s="38"/>
    </row>
    <row r="130" spans="1:26" ht="22.5" customHeight="1" x14ac:dyDescent="0.3">
      <c r="A130" s="38"/>
      <c r="B130" s="322"/>
      <c r="C130" s="322"/>
      <c r="D130" s="326"/>
      <c r="E130" s="326"/>
      <c r="F130" s="326"/>
      <c r="G130" s="61">
        <v>4</v>
      </c>
      <c r="H130" s="61"/>
      <c r="I130" s="326"/>
      <c r="J130" s="471"/>
      <c r="K130" s="386"/>
      <c r="L130" s="317"/>
      <c r="M130" s="277"/>
      <c r="N130" s="277"/>
      <c r="O130" s="38"/>
      <c r="P130" s="38"/>
      <c r="Q130" s="38"/>
      <c r="R130" s="38"/>
      <c r="S130" s="38"/>
      <c r="T130" s="38"/>
      <c r="U130" s="38"/>
      <c r="V130" s="38"/>
      <c r="W130" s="38"/>
      <c r="X130" s="38"/>
      <c r="Y130" s="38"/>
      <c r="Z130" s="38"/>
    </row>
    <row r="131" spans="1:26" ht="22.5" customHeight="1" x14ac:dyDescent="0.3">
      <c r="A131" s="38"/>
      <c r="B131" s="322"/>
      <c r="C131" s="322"/>
      <c r="D131" s="326"/>
      <c r="E131" s="326"/>
      <c r="F131" s="326"/>
      <c r="G131" s="61">
        <v>5</v>
      </c>
      <c r="H131" s="61"/>
      <c r="I131" s="326"/>
      <c r="J131" s="471"/>
      <c r="K131" s="386"/>
      <c r="L131" s="317"/>
      <c r="M131" s="277"/>
      <c r="N131" s="277"/>
      <c r="O131" s="38"/>
      <c r="P131" s="38"/>
      <c r="Q131" s="38"/>
      <c r="R131" s="38"/>
      <c r="S131" s="38"/>
      <c r="T131" s="38"/>
      <c r="U131" s="38"/>
      <c r="V131" s="38"/>
      <c r="W131" s="38"/>
      <c r="X131" s="38"/>
      <c r="Y131" s="38"/>
      <c r="Z131" s="38"/>
    </row>
    <row r="132" spans="1:26" ht="22.5" customHeight="1" x14ac:dyDescent="0.3">
      <c r="A132" s="38"/>
      <c r="B132" s="322"/>
      <c r="C132" s="322"/>
      <c r="D132" s="326"/>
      <c r="E132" s="326"/>
      <c r="F132" s="326"/>
      <c r="G132" s="61">
        <v>6</v>
      </c>
      <c r="H132" s="61"/>
      <c r="I132" s="326"/>
      <c r="J132" s="471"/>
      <c r="K132" s="386"/>
      <c r="L132" s="317"/>
      <c r="M132" s="277"/>
      <c r="N132" s="277"/>
      <c r="O132" s="38"/>
      <c r="P132" s="38"/>
      <c r="Q132" s="38"/>
      <c r="R132" s="38"/>
      <c r="S132" s="38"/>
      <c r="T132" s="38"/>
      <c r="U132" s="38"/>
      <c r="V132" s="38"/>
      <c r="W132" s="38"/>
      <c r="X132" s="38"/>
      <c r="Y132" s="38"/>
      <c r="Z132" s="38"/>
    </row>
    <row r="133" spans="1:26" ht="22.5" customHeight="1" x14ac:dyDescent="0.3">
      <c r="A133" s="38"/>
      <c r="B133" s="322"/>
      <c r="C133" s="322"/>
      <c r="D133" s="326"/>
      <c r="E133" s="326"/>
      <c r="F133" s="326"/>
      <c r="G133" s="61">
        <v>7</v>
      </c>
      <c r="H133" s="61"/>
      <c r="I133" s="326"/>
      <c r="J133" s="471"/>
      <c r="K133" s="386"/>
      <c r="L133" s="317"/>
      <c r="M133" s="277"/>
      <c r="N133" s="277"/>
      <c r="O133" s="38"/>
      <c r="P133" s="38"/>
      <c r="Q133" s="38"/>
      <c r="R133" s="38"/>
      <c r="S133" s="38"/>
      <c r="T133" s="38"/>
      <c r="U133" s="38"/>
      <c r="V133" s="38"/>
      <c r="W133" s="38"/>
      <c r="X133" s="38"/>
      <c r="Y133" s="38"/>
      <c r="Z133" s="38"/>
    </row>
    <row r="134" spans="1:26" ht="22.5" customHeight="1" x14ac:dyDescent="0.3">
      <c r="A134" s="38"/>
      <c r="B134" s="323"/>
      <c r="C134" s="323"/>
      <c r="D134" s="327"/>
      <c r="E134" s="327"/>
      <c r="F134" s="327"/>
      <c r="G134" s="64">
        <v>8</v>
      </c>
      <c r="H134" s="64"/>
      <c r="I134" s="327"/>
      <c r="J134" s="472"/>
      <c r="K134" s="387"/>
      <c r="L134" s="318"/>
      <c r="M134" s="277"/>
      <c r="N134" s="277"/>
      <c r="O134" s="38"/>
      <c r="P134" s="38"/>
      <c r="Q134" s="38"/>
      <c r="R134" s="38"/>
      <c r="S134" s="38"/>
      <c r="T134" s="38"/>
      <c r="U134" s="38"/>
      <c r="V134" s="38"/>
      <c r="W134" s="38"/>
      <c r="X134" s="38"/>
      <c r="Y134" s="38"/>
      <c r="Z134" s="38"/>
    </row>
    <row r="135" spans="1:26" ht="22.5" customHeight="1" x14ac:dyDescent="0.3">
      <c r="A135" s="38"/>
      <c r="B135" s="38"/>
      <c r="C135" s="27"/>
      <c r="D135" s="27"/>
      <c r="E135" s="27"/>
      <c r="F135" s="27"/>
      <c r="G135" s="27"/>
      <c r="H135" s="27"/>
      <c r="I135" s="27"/>
      <c r="J135" s="27"/>
      <c r="K135" s="27"/>
      <c r="L135" s="106"/>
      <c r="M135" s="106"/>
      <c r="N135" s="182"/>
      <c r="O135" s="38"/>
      <c r="P135" s="38"/>
      <c r="Q135" s="38"/>
      <c r="R135" s="38"/>
      <c r="S135" s="38"/>
      <c r="T135" s="38"/>
      <c r="U135" s="38"/>
      <c r="V135" s="38"/>
      <c r="W135" s="38"/>
      <c r="X135" s="38"/>
      <c r="Y135" s="38"/>
      <c r="Z135" s="38"/>
    </row>
    <row r="136" spans="1:26" ht="22.5" customHeight="1" x14ac:dyDescent="0.3">
      <c r="A136" s="38"/>
      <c r="B136" s="38"/>
      <c r="C136" s="27"/>
      <c r="D136" s="27"/>
      <c r="E136" s="27"/>
      <c r="F136" s="27"/>
      <c r="G136" s="27"/>
      <c r="H136" s="27"/>
      <c r="I136" s="27"/>
      <c r="J136" s="27"/>
      <c r="K136" s="27"/>
      <c r="L136" s="106"/>
      <c r="M136" s="106"/>
      <c r="N136" s="182"/>
      <c r="O136" s="38"/>
      <c r="P136" s="38"/>
      <c r="Q136" s="38"/>
      <c r="R136" s="38"/>
      <c r="S136" s="38"/>
      <c r="T136" s="38"/>
      <c r="U136" s="38"/>
      <c r="V136" s="38"/>
      <c r="W136" s="38"/>
      <c r="X136" s="38"/>
      <c r="Y136" s="38"/>
      <c r="Z136" s="38"/>
    </row>
    <row r="137" spans="1:26" ht="22.5" customHeight="1" x14ac:dyDescent="0.3">
      <c r="A137" s="38"/>
      <c r="B137" s="38"/>
      <c r="C137" s="27"/>
      <c r="D137" s="27"/>
      <c r="E137" s="27"/>
      <c r="F137" s="27"/>
      <c r="G137" s="27"/>
      <c r="H137" s="27"/>
      <c r="I137" s="27"/>
      <c r="J137" s="27"/>
      <c r="K137" s="27"/>
      <c r="L137" s="106"/>
      <c r="M137" s="106"/>
      <c r="N137" s="182"/>
      <c r="O137" s="38"/>
      <c r="P137" s="38"/>
      <c r="Q137" s="38"/>
      <c r="R137" s="38"/>
      <c r="S137" s="38"/>
      <c r="T137" s="38"/>
      <c r="U137" s="38"/>
      <c r="V137" s="38"/>
      <c r="W137" s="38"/>
      <c r="X137" s="38"/>
      <c r="Y137" s="38"/>
      <c r="Z137" s="38"/>
    </row>
    <row r="138" spans="1:26" ht="22.5" customHeight="1" x14ac:dyDescent="0.3">
      <c r="A138" s="38"/>
      <c r="B138" s="38"/>
      <c r="C138" s="27"/>
      <c r="D138" s="27"/>
      <c r="E138" s="27"/>
      <c r="F138" s="27"/>
      <c r="G138" s="27"/>
      <c r="H138" s="27"/>
      <c r="I138" s="27"/>
      <c r="J138" s="27"/>
      <c r="K138" s="27"/>
      <c r="L138" s="106"/>
      <c r="M138" s="106"/>
      <c r="N138" s="182"/>
      <c r="O138" s="38"/>
      <c r="P138" s="38"/>
      <c r="Q138" s="38"/>
      <c r="R138" s="38"/>
      <c r="S138" s="38"/>
      <c r="T138" s="38"/>
      <c r="U138" s="38"/>
      <c r="V138" s="38"/>
      <c r="W138" s="38"/>
      <c r="X138" s="38"/>
      <c r="Y138" s="38"/>
      <c r="Z138" s="38"/>
    </row>
    <row r="139" spans="1:26" ht="22.5" customHeight="1" x14ac:dyDescent="0.3">
      <c r="A139" s="38"/>
      <c r="B139" s="38"/>
      <c r="C139" s="27"/>
      <c r="D139" s="27"/>
      <c r="E139" s="27"/>
      <c r="F139" s="27"/>
      <c r="G139" s="27"/>
      <c r="H139" s="27"/>
      <c r="I139" s="27"/>
      <c r="J139" s="27"/>
      <c r="K139" s="27"/>
      <c r="L139" s="106"/>
      <c r="M139" s="106"/>
      <c r="N139" s="182"/>
      <c r="O139" s="38"/>
      <c r="P139" s="38"/>
      <c r="Q139" s="38"/>
      <c r="R139" s="38"/>
      <c r="S139" s="38"/>
      <c r="T139" s="38"/>
      <c r="U139" s="38"/>
      <c r="V139" s="38"/>
      <c r="W139" s="38"/>
      <c r="X139" s="38"/>
      <c r="Y139" s="38"/>
      <c r="Z139" s="38"/>
    </row>
    <row r="140" spans="1:26" ht="22.5" customHeight="1" x14ac:dyDescent="0.3">
      <c r="A140" s="38"/>
      <c r="B140" s="38"/>
      <c r="C140" s="27"/>
      <c r="D140" s="27"/>
      <c r="E140" s="27"/>
      <c r="F140" s="27"/>
      <c r="G140" s="27"/>
      <c r="H140" s="27"/>
      <c r="I140" s="27"/>
      <c r="J140" s="27"/>
      <c r="K140" s="27"/>
      <c r="L140" s="106"/>
      <c r="M140" s="106"/>
      <c r="N140" s="182"/>
      <c r="O140" s="38"/>
      <c r="P140" s="38"/>
      <c r="Q140" s="38"/>
      <c r="R140" s="38"/>
      <c r="S140" s="38"/>
      <c r="T140" s="38"/>
      <c r="U140" s="38"/>
      <c r="V140" s="38"/>
      <c r="W140" s="38"/>
      <c r="X140" s="38"/>
      <c r="Y140" s="38"/>
      <c r="Z140" s="38"/>
    </row>
    <row r="141" spans="1:26" ht="22.5" customHeight="1" x14ac:dyDescent="0.3">
      <c r="A141" s="38"/>
      <c r="B141" s="38"/>
      <c r="C141" s="27"/>
      <c r="D141" s="27"/>
      <c r="E141" s="27"/>
      <c r="F141" s="27"/>
      <c r="G141" s="27"/>
      <c r="H141" s="27"/>
      <c r="I141" s="27"/>
      <c r="J141" s="27"/>
      <c r="K141" s="27"/>
      <c r="L141" s="106"/>
      <c r="M141" s="106"/>
      <c r="N141" s="182"/>
      <c r="O141" s="38"/>
      <c r="P141" s="38"/>
      <c r="Q141" s="38"/>
      <c r="R141" s="38"/>
      <c r="S141" s="38"/>
      <c r="T141" s="38"/>
      <c r="U141" s="38"/>
      <c r="V141" s="38"/>
      <c r="W141" s="38"/>
      <c r="X141" s="38"/>
      <c r="Y141" s="38"/>
      <c r="Z141" s="38"/>
    </row>
    <row r="142" spans="1:26" ht="22.5" customHeight="1" x14ac:dyDescent="0.3">
      <c r="A142" s="38"/>
      <c r="B142" s="38"/>
      <c r="C142" s="27"/>
      <c r="D142" s="27"/>
      <c r="E142" s="27"/>
      <c r="F142" s="27"/>
      <c r="G142" s="27"/>
      <c r="H142" s="27"/>
      <c r="I142" s="27"/>
      <c r="J142" s="27"/>
      <c r="K142" s="27"/>
      <c r="L142" s="106"/>
      <c r="M142" s="106"/>
      <c r="N142" s="182"/>
      <c r="O142" s="38"/>
      <c r="P142" s="38"/>
      <c r="Q142" s="38"/>
      <c r="R142" s="38"/>
      <c r="S142" s="38"/>
      <c r="T142" s="38"/>
      <c r="U142" s="38"/>
      <c r="V142" s="38"/>
      <c r="W142" s="38"/>
      <c r="X142" s="38"/>
      <c r="Y142" s="38"/>
      <c r="Z142" s="38"/>
    </row>
    <row r="143" spans="1:26" ht="22.5" customHeight="1" x14ac:dyDescent="0.3">
      <c r="A143" s="38"/>
      <c r="B143" s="38"/>
      <c r="C143" s="27"/>
      <c r="D143" s="27"/>
      <c r="E143" s="27"/>
      <c r="F143" s="27"/>
      <c r="G143" s="27"/>
      <c r="H143" s="27"/>
      <c r="I143" s="27"/>
      <c r="J143" s="27"/>
      <c r="K143" s="27"/>
      <c r="L143" s="106"/>
      <c r="M143" s="106"/>
      <c r="N143" s="182"/>
      <c r="O143" s="38"/>
      <c r="P143" s="38"/>
      <c r="Q143" s="38"/>
      <c r="R143" s="38"/>
      <c r="S143" s="38"/>
      <c r="T143" s="38"/>
      <c r="U143" s="38"/>
      <c r="V143" s="38"/>
      <c r="W143" s="38"/>
      <c r="X143" s="38"/>
      <c r="Y143" s="38"/>
      <c r="Z143" s="38"/>
    </row>
    <row r="144" spans="1:26" ht="22.5" customHeight="1" x14ac:dyDescent="0.3">
      <c r="A144" s="38"/>
      <c r="B144" s="38"/>
      <c r="C144" s="27"/>
      <c r="D144" s="27"/>
      <c r="E144" s="27"/>
      <c r="F144" s="27"/>
      <c r="G144" s="27"/>
      <c r="H144" s="27"/>
      <c r="I144" s="27"/>
      <c r="J144" s="27"/>
      <c r="K144" s="27"/>
      <c r="L144" s="106"/>
      <c r="M144" s="106"/>
      <c r="N144" s="182"/>
      <c r="O144" s="38"/>
      <c r="P144" s="38"/>
      <c r="Q144" s="38"/>
      <c r="R144" s="38"/>
      <c r="S144" s="38"/>
      <c r="T144" s="38"/>
      <c r="U144" s="38"/>
      <c r="V144" s="38"/>
      <c r="W144" s="38"/>
      <c r="X144" s="38"/>
      <c r="Y144" s="38"/>
      <c r="Z144" s="38"/>
    </row>
    <row r="145" spans="1:26" ht="22.5" customHeight="1" x14ac:dyDescent="0.3">
      <c r="A145" s="38"/>
      <c r="B145" s="38"/>
      <c r="C145" s="27"/>
      <c r="D145" s="27"/>
      <c r="E145" s="27"/>
      <c r="F145" s="27"/>
      <c r="G145" s="27"/>
      <c r="H145" s="27"/>
      <c r="I145" s="27"/>
      <c r="J145" s="27"/>
      <c r="K145" s="27"/>
      <c r="L145" s="106"/>
      <c r="M145" s="106"/>
      <c r="N145" s="182"/>
      <c r="O145" s="38"/>
      <c r="P145" s="38"/>
      <c r="Q145" s="38"/>
      <c r="R145" s="38"/>
      <c r="S145" s="38"/>
      <c r="T145" s="38"/>
      <c r="U145" s="38"/>
      <c r="V145" s="38"/>
      <c r="W145" s="38"/>
      <c r="X145" s="38"/>
      <c r="Y145" s="38"/>
      <c r="Z145" s="38"/>
    </row>
    <row r="146" spans="1:26" ht="22.5" customHeight="1" x14ac:dyDescent="0.3">
      <c r="A146" s="38"/>
      <c r="B146" s="38"/>
      <c r="C146" s="27"/>
      <c r="D146" s="27"/>
      <c r="E146" s="27"/>
      <c r="F146" s="27"/>
      <c r="G146" s="27"/>
      <c r="H146" s="27"/>
      <c r="I146" s="27"/>
      <c r="J146" s="27"/>
      <c r="K146" s="27"/>
      <c r="L146" s="106"/>
      <c r="M146" s="106"/>
      <c r="N146" s="182"/>
      <c r="O146" s="38"/>
      <c r="P146" s="38"/>
      <c r="Q146" s="38"/>
      <c r="R146" s="38"/>
      <c r="S146" s="38"/>
      <c r="T146" s="38"/>
      <c r="U146" s="38"/>
      <c r="V146" s="38"/>
      <c r="W146" s="38"/>
      <c r="X146" s="38"/>
      <c r="Y146" s="38"/>
      <c r="Z146" s="38"/>
    </row>
    <row r="147" spans="1:26" ht="22.5" customHeight="1" x14ac:dyDescent="0.3">
      <c r="A147" s="38"/>
      <c r="B147" s="38"/>
      <c r="C147" s="27"/>
      <c r="D147" s="27"/>
      <c r="E147" s="27"/>
      <c r="F147" s="27"/>
      <c r="G147" s="27"/>
      <c r="H147" s="27"/>
      <c r="I147" s="27"/>
      <c r="J147" s="27"/>
      <c r="K147" s="27"/>
      <c r="L147" s="106"/>
      <c r="M147" s="106"/>
      <c r="N147" s="182"/>
      <c r="O147" s="38"/>
      <c r="P147" s="38"/>
      <c r="Q147" s="38"/>
      <c r="R147" s="38"/>
      <c r="S147" s="38"/>
      <c r="T147" s="38"/>
      <c r="U147" s="38"/>
      <c r="V147" s="38"/>
      <c r="W147" s="38"/>
      <c r="X147" s="38"/>
      <c r="Y147" s="38"/>
      <c r="Z147" s="38"/>
    </row>
    <row r="148" spans="1:26" ht="22.5" customHeight="1" x14ac:dyDescent="0.3">
      <c r="A148" s="38"/>
      <c r="B148" s="38"/>
      <c r="C148" s="27"/>
      <c r="D148" s="27"/>
      <c r="E148" s="27"/>
      <c r="F148" s="27"/>
      <c r="G148" s="27"/>
      <c r="H148" s="27"/>
      <c r="I148" s="27"/>
      <c r="J148" s="27"/>
      <c r="K148" s="27"/>
      <c r="L148" s="106"/>
      <c r="M148" s="106"/>
      <c r="N148" s="182"/>
      <c r="O148" s="38"/>
      <c r="P148" s="38"/>
      <c r="Q148" s="38"/>
      <c r="R148" s="38"/>
      <c r="S148" s="38"/>
      <c r="T148" s="38"/>
      <c r="U148" s="38"/>
      <c r="V148" s="38"/>
      <c r="W148" s="38"/>
      <c r="X148" s="38"/>
      <c r="Y148" s="38"/>
      <c r="Z148" s="38"/>
    </row>
    <row r="149" spans="1:26" ht="22.5" customHeight="1" x14ac:dyDescent="0.3">
      <c r="A149" s="38"/>
      <c r="B149" s="38"/>
      <c r="C149" s="27"/>
      <c r="D149" s="27"/>
      <c r="E149" s="27"/>
      <c r="F149" s="27"/>
      <c r="G149" s="27"/>
      <c r="H149" s="27"/>
      <c r="I149" s="27"/>
      <c r="J149" s="27"/>
      <c r="K149" s="27"/>
      <c r="L149" s="106"/>
      <c r="M149" s="106"/>
      <c r="N149" s="182"/>
      <c r="O149" s="38"/>
      <c r="P149" s="38"/>
      <c r="Q149" s="38"/>
      <c r="R149" s="38"/>
      <c r="S149" s="38"/>
      <c r="T149" s="38"/>
      <c r="U149" s="38"/>
      <c r="V149" s="38"/>
      <c r="W149" s="38"/>
      <c r="X149" s="38"/>
      <c r="Y149" s="38"/>
      <c r="Z149" s="38"/>
    </row>
    <row r="150" spans="1:26" ht="22.5" customHeight="1" x14ac:dyDescent="0.3">
      <c r="A150" s="38"/>
      <c r="B150" s="38"/>
      <c r="C150" s="27"/>
      <c r="D150" s="27"/>
      <c r="E150" s="27"/>
      <c r="F150" s="27"/>
      <c r="G150" s="27"/>
      <c r="H150" s="27"/>
      <c r="I150" s="27"/>
      <c r="J150" s="27"/>
      <c r="K150" s="27"/>
      <c r="L150" s="106"/>
      <c r="M150" s="106"/>
      <c r="N150" s="182"/>
      <c r="O150" s="38"/>
      <c r="P150" s="38"/>
      <c r="Q150" s="38"/>
      <c r="R150" s="38"/>
      <c r="S150" s="38"/>
      <c r="T150" s="38"/>
      <c r="U150" s="38"/>
      <c r="V150" s="38"/>
      <c r="W150" s="38"/>
      <c r="X150" s="38"/>
      <c r="Y150" s="38"/>
      <c r="Z150" s="38"/>
    </row>
    <row r="151" spans="1:26" ht="22.5" customHeight="1" x14ac:dyDescent="0.3">
      <c r="A151" s="38"/>
      <c r="B151" s="38"/>
      <c r="C151" s="27"/>
      <c r="D151" s="27"/>
      <c r="E151" s="27"/>
      <c r="F151" s="27"/>
      <c r="G151" s="27"/>
      <c r="H151" s="27"/>
      <c r="I151" s="27"/>
      <c r="J151" s="27"/>
      <c r="K151" s="27"/>
      <c r="L151" s="106"/>
      <c r="M151" s="106"/>
      <c r="N151" s="182"/>
      <c r="O151" s="38"/>
      <c r="P151" s="38"/>
      <c r="Q151" s="38"/>
      <c r="R151" s="38"/>
      <c r="S151" s="38"/>
      <c r="T151" s="38"/>
      <c r="U151" s="38"/>
      <c r="V151" s="38"/>
      <c r="W151" s="38"/>
      <c r="X151" s="38"/>
      <c r="Y151" s="38"/>
      <c r="Z151" s="38"/>
    </row>
    <row r="152" spans="1:26" ht="22.5" customHeight="1" x14ac:dyDescent="0.3">
      <c r="A152" s="38"/>
      <c r="B152" s="38"/>
      <c r="C152" s="27"/>
      <c r="D152" s="27"/>
      <c r="E152" s="27"/>
      <c r="F152" s="27"/>
      <c r="G152" s="27"/>
      <c r="H152" s="27"/>
      <c r="I152" s="27"/>
      <c r="J152" s="27"/>
      <c r="K152" s="27"/>
      <c r="L152" s="106"/>
      <c r="M152" s="106"/>
      <c r="N152" s="182"/>
      <c r="O152" s="38"/>
      <c r="P152" s="38"/>
      <c r="Q152" s="38"/>
      <c r="R152" s="38"/>
      <c r="S152" s="38"/>
      <c r="T152" s="38"/>
      <c r="U152" s="38"/>
      <c r="V152" s="38"/>
      <c r="W152" s="38"/>
      <c r="X152" s="38"/>
      <c r="Y152" s="38"/>
      <c r="Z152" s="38"/>
    </row>
    <row r="153" spans="1:26" ht="22.5" customHeight="1" x14ac:dyDescent="0.3">
      <c r="A153" s="38"/>
      <c r="B153" s="38"/>
      <c r="C153" s="27"/>
      <c r="D153" s="27"/>
      <c r="E153" s="27"/>
      <c r="F153" s="27"/>
      <c r="G153" s="27"/>
      <c r="H153" s="27"/>
      <c r="I153" s="27"/>
      <c r="J153" s="27"/>
      <c r="K153" s="27"/>
      <c r="L153" s="106"/>
      <c r="M153" s="106"/>
      <c r="N153" s="182"/>
      <c r="O153" s="38"/>
      <c r="P153" s="38"/>
      <c r="Q153" s="38"/>
      <c r="R153" s="38"/>
      <c r="S153" s="38"/>
      <c r="T153" s="38"/>
      <c r="U153" s="38"/>
      <c r="V153" s="38"/>
      <c r="W153" s="38"/>
      <c r="X153" s="38"/>
      <c r="Y153" s="38"/>
      <c r="Z153" s="38"/>
    </row>
    <row r="154" spans="1:26" ht="22.5" customHeight="1" x14ac:dyDescent="0.3">
      <c r="A154" s="38"/>
      <c r="B154" s="38"/>
      <c r="C154" s="27"/>
      <c r="D154" s="27"/>
      <c r="E154" s="27"/>
      <c r="F154" s="27"/>
      <c r="G154" s="27"/>
      <c r="H154" s="27"/>
      <c r="I154" s="27"/>
      <c r="J154" s="27"/>
      <c r="K154" s="27"/>
      <c r="L154" s="106"/>
      <c r="M154" s="106"/>
      <c r="N154" s="182"/>
      <c r="O154" s="38"/>
      <c r="P154" s="38"/>
      <c r="Q154" s="38"/>
      <c r="R154" s="38"/>
      <c r="S154" s="38"/>
      <c r="T154" s="38"/>
      <c r="U154" s="38"/>
      <c r="V154" s="38"/>
      <c r="W154" s="38"/>
      <c r="X154" s="38"/>
      <c r="Y154" s="38"/>
      <c r="Z154" s="38"/>
    </row>
    <row r="155" spans="1:26" ht="22.5" customHeight="1" x14ac:dyDescent="0.3">
      <c r="A155" s="38"/>
      <c r="B155" s="38"/>
      <c r="C155" s="27"/>
      <c r="D155" s="27"/>
      <c r="E155" s="27"/>
      <c r="F155" s="27"/>
      <c r="G155" s="27"/>
      <c r="H155" s="27"/>
      <c r="I155" s="27"/>
      <c r="J155" s="27"/>
      <c r="K155" s="27"/>
      <c r="L155" s="106"/>
      <c r="M155" s="106"/>
      <c r="N155" s="182"/>
      <c r="O155" s="38"/>
      <c r="P155" s="38"/>
      <c r="Q155" s="38"/>
      <c r="R155" s="38"/>
      <c r="S155" s="38"/>
      <c r="T155" s="38"/>
      <c r="U155" s="38"/>
      <c r="V155" s="38"/>
      <c r="W155" s="38"/>
      <c r="X155" s="38"/>
      <c r="Y155" s="38"/>
      <c r="Z155" s="38"/>
    </row>
    <row r="156" spans="1:26" ht="22.5" customHeight="1" x14ac:dyDescent="0.3">
      <c r="A156" s="38"/>
      <c r="B156" s="38"/>
      <c r="C156" s="27"/>
      <c r="D156" s="27"/>
      <c r="E156" s="27"/>
      <c r="F156" s="27"/>
      <c r="G156" s="27"/>
      <c r="H156" s="27"/>
      <c r="I156" s="27"/>
      <c r="J156" s="27"/>
      <c r="K156" s="27"/>
      <c r="L156" s="106"/>
      <c r="M156" s="106"/>
      <c r="N156" s="182"/>
      <c r="O156" s="38"/>
      <c r="P156" s="38"/>
      <c r="Q156" s="38"/>
      <c r="R156" s="38"/>
      <c r="S156" s="38"/>
      <c r="T156" s="38"/>
      <c r="U156" s="38"/>
      <c r="V156" s="38"/>
      <c r="W156" s="38"/>
      <c r="X156" s="38"/>
      <c r="Y156" s="38"/>
      <c r="Z156" s="38"/>
    </row>
    <row r="157" spans="1:26" ht="22.5" customHeight="1" x14ac:dyDescent="0.3">
      <c r="A157" s="38"/>
      <c r="B157" s="38"/>
      <c r="C157" s="27"/>
      <c r="D157" s="27"/>
      <c r="E157" s="27"/>
      <c r="F157" s="27"/>
      <c r="G157" s="27"/>
      <c r="H157" s="27"/>
      <c r="I157" s="27"/>
      <c r="J157" s="27"/>
      <c r="K157" s="27"/>
      <c r="L157" s="106"/>
      <c r="M157" s="106"/>
      <c r="N157" s="182"/>
      <c r="O157" s="38"/>
      <c r="P157" s="38"/>
      <c r="Q157" s="38"/>
      <c r="R157" s="38"/>
      <c r="S157" s="38"/>
      <c r="T157" s="38"/>
      <c r="U157" s="38"/>
      <c r="V157" s="38"/>
      <c r="W157" s="38"/>
      <c r="X157" s="38"/>
      <c r="Y157" s="38"/>
      <c r="Z157" s="38"/>
    </row>
    <row r="158" spans="1:26" ht="22.5" customHeight="1" x14ac:dyDescent="0.3">
      <c r="A158" s="38"/>
      <c r="B158" s="38"/>
      <c r="C158" s="27"/>
      <c r="D158" s="27"/>
      <c r="E158" s="27"/>
      <c r="F158" s="27"/>
      <c r="G158" s="27"/>
      <c r="H158" s="27"/>
      <c r="I158" s="27"/>
      <c r="J158" s="27"/>
      <c r="K158" s="27"/>
      <c r="L158" s="106"/>
      <c r="M158" s="106"/>
      <c r="N158" s="182"/>
      <c r="O158" s="38"/>
      <c r="P158" s="38"/>
      <c r="Q158" s="38"/>
      <c r="R158" s="38"/>
      <c r="S158" s="38"/>
      <c r="T158" s="38"/>
      <c r="U158" s="38"/>
      <c r="V158" s="38"/>
      <c r="W158" s="38"/>
      <c r="X158" s="38"/>
      <c r="Y158" s="38"/>
      <c r="Z158" s="38"/>
    </row>
    <row r="159" spans="1:26" ht="22.5" customHeight="1" x14ac:dyDescent="0.3">
      <c r="A159" s="38"/>
      <c r="B159" s="38"/>
      <c r="C159" s="27"/>
      <c r="D159" s="27"/>
      <c r="E159" s="27"/>
      <c r="F159" s="27"/>
      <c r="G159" s="27"/>
      <c r="H159" s="27"/>
      <c r="I159" s="27"/>
      <c r="J159" s="27"/>
      <c r="K159" s="27"/>
      <c r="L159" s="106"/>
      <c r="M159" s="106"/>
      <c r="N159" s="182"/>
      <c r="O159" s="38"/>
      <c r="P159" s="38"/>
      <c r="Q159" s="38"/>
      <c r="R159" s="38"/>
      <c r="S159" s="38"/>
      <c r="T159" s="38"/>
      <c r="U159" s="38"/>
      <c r="V159" s="38"/>
      <c r="W159" s="38"/>
      <c r="X159" s="38"/>
      <c r="Y159" s="38"/>
      <c r="Z159" s="38"/>
    </row>
    <row r="160" spans="1:26" ht="22.5" customHeight="1" x14ac:dyDescent="0.3">
      <c r="A160" s="38"/>
      <c r="B160" s="38"/>
      <c r="C160" s="27"/>
      <c r="D160" s="27"/>
      <c r="E160" s="27"/>
      <c r="F160" s="27"/>
      <c r="G160" s="27"/>
      <c r="H160" s="27"/>
      <c r="I160" s="27"/>
      <c r="J160" s="27"/>
      <c r="K160" s="27"/>
      <c r="L160" s="106"/>
      <c r="M160" s="106"/>
      <c r="N160" s="182"/>
      <c r="O160" s="38"/>
      <c r="P160" s="38"/>
      <c r="Q160" s="38"/>
      <c r="R160" s="38"/>
      <c r="S160" s="38"/>
      <c r="T160" s="38"/>
      <c r="U160" s="38"/>
      <c r="V160" s="38"/>
      <c r="W160" s="38"/>
      <c r="X160" s="38"/>
      <c r="Y160" s="38"/>
      <c r="Z160" s="38"/>
    </row>
    <row r="161" spans="1:26" ht="22.5" customHeight="1" x14ac:dyDescent="0.3">
      <c r="A161" s="38"/>
      <c r="B161" s="38"/>
      <c r="C161" s="27"/>
      <c r="D161" s="27"/>
      <c r="E161" s="27"/>
      <c r="F161" s="27"/>
      <c r="G161" s="27"/>
      <c r="H161" s="27"/>
      <c r="I161" s="27"/>
      <c r="J161" s="27"/>
      <c r="K161" s="27"/>
      <c r="L161" s="106"/>
      <c r="M161" s="106"/>
      <c r="N161" s="182"/>
      <c r="O161" s="38"/>
      <c r="P161" s="38"/>
      <c r="Q161" s="38"/>
      <c r="R161" s="38"/>
      <c r="S161" s="38"/>
      <c r="T161" s="38"/>
      <c r="U161" s="38"/>
      <c r="V161" s="38"/>
      <c r="W161" s="38"/>
      <c r="X161" s="38"/>
      <c r="Y161" s="38"/>
      <c r="Z161" s="38"/>
    </row>
    <row r="162" spans="1:26" ht="22.5" customHeight="1" x14ac:dyDescent="0.3">
      <c r="A162" s="38"/>
      <c r="B162" s="38"/>
      <c r="C162" s="27"/>
      <c r="D162" s="27"/>
      <c r="E162" s="27"/>
      <c r="F162" s="27"/>
      <c r="G162" s="27"/>
      <c r="H162" s="27"/>
      <c r="I162" s="27"/>
      <c r="J162" s="27"/>
      <c r="K162" s="27"/>
      <c r="L162" s="106"/>
      <c r="M162" s="106"/>
      <c r="N162" s="182"/>
      <c r="O162" s="38"/>
      <c r="P162" s="38"/>
      <c r="Q162" s="38"/>
      <c r="R162" s="38"/>
      <c r="S162" s="38"/>
      <c r="T162" s="38"/>
      <c r="U162" s="38"/>
      <c r="V162" s="38"/>
      <c r="W162" s="38"/>
      <c r="X162" s="38"/>
      <c r="Y162" s="38"/>
      <c r="Z162" s="38"/>
    </row>
    <row r="163" spans="1:26" ht="22.5" customHeight="1" x14ac:dyDescent="0.3">
      <c r="A163" s="38"/>
      <c r="B163" s="38"/>
      <c r="C163" s="27"/>
      <c r="D163" s="27"/>
      <c r="E163" s="27"/>
      <c r="F163" s="27"/>
      <c r="G163" s="27"/>
      <c r="H163" s="27"/>
      <c r="I163" s="27"/>
      <c r="J163" s="27"/>
      <c r="K163" s="27"/>
      <c r="L163" s="106"/>
      <c r="M163" s="106"/>
      <c r="N163" s="182"/>
      <c r="O163" s="38"/>
      <c r="P163" s="38"/>
      <c r="Q163" s="38"/>
      <c r="R163" s="38"/>
      <c r="S163" s="38"/>
      <c r="T163" s="38"/>
      <c r="U163" s="38"/>
      <c r="V163" s="38"/>
      <c r="W163" s="38"/>
      <c r="X163" s="38"/>
      <c r="Y163" s="38"/>
      <c r="Z163" s="38"/>
    </row>
    <row r="164" spans="1:26" ht="22.5" customHeight="1" x14ac:dyDescent="0.3">
      <c r="A164" s="38"/>
      <c r="B164" s="38"/>
      <c r="C164" s="27"/>
      <c r="D164" s="27"/>
      <c r="E164" s="27"/>
      <c r="F164" s="27"/>
      <c r="G164" s="27"/>
      <c r="H164" s="27"/>
      <c r="I164" s="27"/>
      <c r="J164" s="27"/>
      <c r="K164" s="27"/>
      <c r="L164" s="106"/>
      <c r="M164" s="106"/>
      <c r="N164" s="182"/>
      <c r="O164" s="38"/>
      <c r="P164" s="38"/>
      <c r="Q164" s="38"/>
      <c r="R164" s="38"/>
      <c r="S164" s="38"/>
      <c r="T164" s="38"/>
      <c r="U164" s="38"/>
      <c r="V164" s="38"/>
      <c r="W164" s="38"/>
      <c r="X164" s="38"/>
      <c r="Y164" s="38"/>
      <c r="Z164" s="38"/>
    </row>
    <row r="165" spans="1:26" ht="22.5" customHeight="1" x14ac:dyDescent="0.3">
      <c r="A165" s="38"/>
      <c r="B165" s="38"/>
      <c r="C165" s="27"/>
      <c r="D165" s="27"/>
      <c r="E165" s="27"/>
      <c r="F165" s="27"/>
      <c r="G165" s="27"/>
      <c r="H165" s="27"/>
      <c r="I165" s="27"/>
      <c r="J165" s="27"/>
      <c r="K165" s="27"/>
      <c r="L165" s="106"/>
      <c r="M165" s="106"/>
      <c r="N165" s="182"/>
      <c r="O165" s="38"/>
      <c r="P165" s="38"/>
      <c r="Q165" s="38"/>
      <c r="R165" s="38"/>
      <c r="S165" s="38"/>
      <c r="T165" s="38"/>
      <c r="U165" s="38"/>
      <c r="V165" s="38"/>
      <c r="W165" s="38"/>
      <c r="X165" s="38"/>
      <c r="Y165" s="38"/>
      <c r="Z165" s="38"/>
    </row>
    <row r="166" spans="1:26" ht="22.5" customHeight="1" x14ac:dyDescent="0.3">
      <c r="A166" s="38"/>
      <c r="B166" s="38"/>
      <c r="C166" s="27"/>
      <c r="D166" s="27"/>
      <c r="E166" s="27"/>
      <c r="F166" s="27"/>
      <c r="G166" s="27"/>
      <c r="H166" s="27"/>
      <c r="I166" s="27"/>
      <c r="J166" s="27"/>
      <c r="K166" s="27"/>
      <c r="L166" s="106"/>
      <c r="M166" s="106"/>
      <c r="N166" s="182"/>
      <c r="O166" s="38"/>
      <c r="P166" s="38"/>
      <c r="Q166" s="38"/>
      <c r="R166" s="38"/>
      <c r="S166" s="38"/>
      <c r="T166" s="38"/>
      <c r="U166" s="38"/>
      <c r="V166" s="38"/>
      <c r="W166" s="38"/>
      <c r="X166" s="38"/>
      <c r="Y166" s="38"/>
      <c r="Z166" s="38"/>
    </row>
    <row r="167" spans="1:26" ht="22.5" customHeight="1" x14ac:dyDescent="0.3">
      <c r="A167" s="38"/>
      <c r="B167" s="38"/>
      <c r="C167" s="27"/>
      <c r="D167" s="27"/>
      <c r="E167" s="27"/>
      <c r="F167" s="27"/>
      <c r="G167" s="27"/>
      <c r="H167" s="27"/>
      <c r="I167" s="27"/>
      <c r="J167" s="27"/>
      <c r="K167" s="27"/>
      <c r="L167" s="106"/>
      <c r="M167" s="106"/>
      <c r="N167" s="182"/>
      <c r="O167" s="38"/>
      <c r="P167" s="38"/>
      <c r="Q167" s="38"/>
      <c r="R167" s="38"/>
      <c r="S167" s="38"/>
      <c r="T167" s="38"/>
      <c r="U167" s="38"/>
      <c r="V167" s="38"/>
      <c r="W167" s="38"/>
      <c r="X167" s="38"/>
      <c r="Y167" s="38"/>
      <c r="Z167" s="38"/>
    </row>
    <row r="168" spans="1:26" ht="22.5" customHeight="1" x14ac:dyDescent="0.3">
      <c r="A168" s="38"/>
      <c r="B168" s="38"/>
      <c r="C168" s="27"/>
      <c r="D168" s="27"/>
      <c r="E168" s="27"/>
      <c r="F168" s="27"/>
      <c r="G168" s="27"/>
      <c r="H168" s="27"/>
      <c r="I168" s="27"/>
      <c r="J168" s="27"/>
      <c r="K168" s="27"/>
      <c r="L168" s="106"/>
      <c r="M168" s="106"/>
      <c r="N168" s="182"/>
      <c r="O168" s="38"/>
      <c r="P168" s="38"/>
      <c r="Q168" s="38"/>
      <c r="R168" s="38"/>
      <c r="S168" s="38"/>
      <c r="T168" s="38"/>
      <c r="U168" s="38"/>
      <c r="V168" s="38"/>
      <c r="W168" s="38"/>
      <c r="X168" s="38"/>
      <c r="Y168" s="38"/>
      <c r="Z168" s="38"/>
    </row>
    <row r="169" spans="1:26" ht="22.5" customHeight="1" x14ac:dyDescent="0.3">
      <c r="A169" s="38"/>
      <c r="B169" s="38"/>
      <c r="C169" s="27"/>
      <c r="D169" s="27"/>
      <c r="E169" s="27"/>
      <c r="F169" s="27"/>
      <c r="G169" s="27"/>
      <c r="H169" s="27"/>
      <c r="I169" s="27"/>
      <c r="J169" s="27"/>
      <c r="K169" s="27"/>
      <c r="L169" s="106"/>
      <c r="M169" s="106"/>
      <c r="N169" s="182"/>
      <c r="O169" s="38"/>
      <c r="P169" s="38"/>
      <c r="Q169" s="38"/>
      <c r="R169" s="38"/>
      <c r="S169" s="38"/>
      <c r="T169" s="38"/>
      <c r="U169" s="38"/>
      <c r="V169" s="38"/>
      <c r="W169" s="38"/>
      <c r="X169" s="38"/>
      <c r="Y169" s="38"/>
      <c r="Z169" s="38"/>
    </row>
    <row r="170" spans="1:26" ht="22.5" customHeight="1" x14ac:dyDescent="0.3">
      <c r="A170" s="38"/>
      <c r="B170" s="38"/>
      <c r="C170" s="27"/>
      <c r="D170" s="27"/>
      <c r="E170" s="27"/>
      <c r="F170" s="27"/>
      <c r="G170" s="27"/>
      <c r="H170" s="27"/>
      <c r="I170" s="27"/>
      <c r="J170" s="27"/>
      <c r="K170" s="27"/>
      <c r="L170" s="106"/>
      <c r="M170" s="106"/>
      <c r="N170" s="182"/>
      <c r="O170" s="38"/>
      <c r="P170" s="38"/>
      <c r="Q170" s="38"/>
      <c r="R170" s="38"/>
      <c r="S170" s="38"/>
      <c r="T170" s="38"/>
      <c r="U170" s="38"/>
      <c r="V170" s="38"/>
      <c r="W170" s="38"/>
      <c r="X170" s="38"/>
      <c r="Y170" s="38"/>
      <c r="Z170" s="38"/>
    </row>
    <row r="171" spans="1:26" ht="22.5" customHeight="1" x14ac:dyDescent="0.3">
      <c r="A171" s="38"/>
      <c r="B171" s="38"/>
      <c r="C171" s="27"/>
      <c r="D171" s="27"/>
      <c r="E171" s="27"/>
      <c r="F171" s="27"/>
      <c r="G171" s="27"/>
      <c r="H171" s="27"/>
      <c r="I171" s="27"/>
      <c r="J171" s="27"/>
      <c r="K171" s="27"/>
      <c r="L171" s="106"/>
      <c r="M171" s="106"/>
      <c r="N171" s="182"/>
      <c r="O171" s="38"/>
      <c r="P171" s="38"/>
      <c r="Q171" s="38"/>
      <c r="R171" s="38"/>
      <c r="S171" s="38"/>
      <c r="T171" s="38"/>
      <c r="U171" s="38"/>
      <c r="V171" s="38"/>
      <c r="W171" s="38"/>
      <c r="X171" s="38"/>
      <c r="Y171" s="38"/>
      <c r="Z171" s="38"/>
    </row>
    <row r="172" spans="1:26" ht="22.5" customHeight="1" x14ac:dyDescent="0.3">
      <c r="A172" s="38"/>
      <c r="B172" s="38"/>
      <c r="C172" s="27"/>
      <c r="D172" s="27"/>
      <c r="E172" s="27"/>
      <c r="F172" s="27"/>
      <c r="G172" s="27"/>
      <c r="H172" s="27"/>
      <c r="I172" s="27"/>
      <c r="J172" s="27"/>
      <c r="K172" s="27"/>
      <c r="L172" s="106"/>
      <c r="M172" s="106"/>
      <c r="N172" s="182"/>
      <c r="O172" s="38"/>
      <c r="P172" s="38"/>
      <c r="Q172" s="38"/>
      <c r="R172" s="38"/>
      <c r="S172" s="38"/>
      <c r="T172" s="38"/>
      <c r="U172" s="38"/>
      <c r="V172" s="38"/>
      <c r="W172" s="38"/>
      <c r="X172" s="38"/>
      <c r="Y172" s="38"/>
      <c r="Z172" s="38"/>
    </row>
    <row r="173" spans="1:26" ht="22.5" customHeight="1" x14ac:dyDescent="0.3">
      <c r="A173" s="38"/>
      <c r="B173" s="38"/>
      <c r="C173" s="27"/>
      <c r="D173" s="27"/>
      <c r="E173" s="27"/>
      <c r="F173" s="27"/>
      <c r="G173" s="27"/>
      <c r="H173" s="27"/>
      <c r="I173" s="27"/>
      <c r="J173" s="27"/>
      <c r="K173" s="27"/>
      <c r="L173" s="106"/>
      <c r="M173" s="106"/>
      <c r="N173" s="182"/>
      <c r="O173" s="38"/>
      <c r="P173" s="38"/>
      <c r="Q173" s="38"/>
      <c r="R173" s="38"/>
      <c r="S173" s="38"/>
      <c r="T173" s="38"/>
      <c r="U173" s="38"/>
      <c r="V173" s="38"/>
      <c r="W173" s="38"/>
      <c r="X173" s="38"/>
      <c r="Y173" s="38"/>
      <c r="Z173" s="38"/>
    </row>
    <row r="174" spans="1:26" ht="22.5" customHeight="1" x14ac:dyDescent="0.3">
      <c r="A174" s="38"/>
      <c r="B174" s="38"/>
      <c r="C174" s="27"/>
      <c r="D174" s="27"/>
      <c r="E174" s="27"/>
      <c r="F174" s="27"/>
      <c r="G174" s="27"/>
      <c r="H174" s="27"/>
      <c r="I174" s="27"/>
      <c r="J174" s="27"/>
      <c r="K174" s="27"/>
      <c r="L174" s="106"/>
      <c r="M174" s="106"/>
      <c r="N174" s="182"/>
      <c r="O174" s="38"/>
      <c r="P174" s="38"/>
      <c r="Q174" s="38"/>
      <c r="R174" s="38"/>
      <c r="S174" s="38"/>
      <c r="T174" s="38"/>
      <c r="U174" s="38"/>
      <c r="V174" s="38"/>
      <c r="W174" s="38"/>
      <c r="X174" s="38"/>
      <c r="Y174" s="38"/>
      <c r="Z174" s="38"/>
    </row>
    <row r="175" spans="1:26" ht="22.5" customHeight="1" x14ac:dyDescent="0.3">
      <c r="A175" s="38"/>
      <c r="B175" s="38"/>
      <c r="C175" s="27"/>
      <c r="D175" s="27"/>
      <c r="E175" s="27"/>
      <c r="F175" s="27"/>
      <c r="G175" s="27"/>
      <c r="H175" s="27"/>
      <c r="I175" s="27"/>
      <c r="J175" s="27"/>
      <c r="K175" s="27"/>
      <c r="L175" s="106"/>
      <c r="M175" s="106"/>
      <c r="N175" s="182"/>
      <c r="O175" s="38"/>
      <c r="P175" s="38"/>
      <c r="Q175" s="38"/>
      <c r="R175" s="38"/>
      <c r="S175" s="38"/>
      <c r="T175" s="38"/>
      <c r="U175" s="38"/>
      <c r="V175" s="38"/>
      <c r="W175" s="38"/>
      <c r="X175" s="38"/>
      <c r="Y175" s="38"/>
      <c r="Z175" s="38"/>
    </row>
    <row r="176" spans="1:26" ht="22.5" customHeight="1" x14ac:dyDescent="0.3">
      <c r="A176" s="38"/>
      <c r="B176" s="38"/>
      <c r="C176" s="27"/>
      <c r="D176" s="27"/>
      <c r="E176" s="27"/>
      <c r="F176" s="27"/>
      <c r="G176" s="27"/>
      <c r="H176" s="27"/>
      <c r="I176" s="27"/>
      <c r="J176" s="27"/>
      <c r="K176" s="27"/>
      <c r="L176" s="106"/>
      <c r="M176" s="106"/>
      <c r="N176" s="182"/>
      <c r="O176" s="38"/>
      <c r="P176" s="38"/>
      <c r="Q176" s="38"/>
      <c r="R176" s="38"/>
      <c r="S176" s="38"/>
      <c r="T176" s="38"/>
      <c r="U176" s="38"/>
      <c r="V176" s="38"/>
      <c r="W176" s="38"/>
      <c r="X176" s="38"/>
      <c r="Y176" s="38"/>
      <c r="Z176" s="38"/>
    </row>
    <row r="177" spans="1:26" ht="22.5" customHeight="1" x14ac:dyDescent="0.3">
      <c r="A177" s="38"/>
      <c r="B177" s="38"/>
      <c r="C177" s="27"/>
      <c r="D177" s="27"/>
      <c r="E177" s="27"/>
      <c r="F177" s="27"/>
      <c r="G177" s="27"/>
      <c r="H177" s="27"/>
      <c r="I177" s="27"/>
      <c r="J177" s="27"/>
      <c r="K177" s="27"/>
      <c r="L177" s="106"/>
      <c r="M177" s="106"/>
      <c r="N177" s="182"/>
      <c r="O177" s="38"/>
      <c r="P177" s="38"/>
      <c r="Q177" s="38"/>
      <c r="R177" s="38"/>
      <c r="S177" s="38"/>
      <c r="T177" s="38"/>
      <c r="U177" s="38"/>
      <c r="V177" s="38"/>
      <c r="W177" s="38"/>
      <c r="X177" s="38"/>
      <c r="Y177" s="38"/>
      <c r="Z177" s="38"/>
    </row>
    <row r="178" spans="1:26" ht="22.5" customHeight="1" x14ac:dyDescent="0.3">
      <c r="A178" s="38"/>
      <c r="B178" s="38"/>
      <c r="C178" s="27"/>
      <c r="D178" s="27"/>
      <c r="E178" s="27"/>
      <c r="F178" s="27"/>
      <c r="G178" s="27"/>
      <c r="H178" s="27"/>
      <c r="I178" s="27"/>
      <c r="J178" s="27"/>
      <c r="K178" s="27"/>
      <c r="L178" s="106"/>
      <c r="M178" s="106"/>
      <c r="N178" s="182"/>
      <c r="O178" s="38"/>
      <c r="P178" s="38"/>
      <c r="Q178" s="38"/>
      <c r="R178" s="38"/>
      <c r="S178" s="38"/>
      <c r="T178" s="38"/>
      <c r="U178" s="38"/>
      <c r="V178" s="38"/>
      <c r="W178" s="38"/>
      <c r="X178" s="38"/>
      <c r="Y178" s="38"/>
      <c r="Z178" s="38"/>
    </row>
    <row r="179" spans="1:26" ht="22.5" customHeight="1" x14ac:dyDescent="0.3">
      <c r="A179" s="38"/>
      <c r="B179" s="38"/>
      <c r="C179" s="27"/>
      <c r="D179" s="27"/>
      <c r="E179" s="27"/>
      <c r="F179" s="27"/>
      <c r="G179" s="27"/>
      <c r="H179" s="27"/>
      <c r="I179" s="27"/>
      <c r="J179" s="27"/>
      <c r="K179" s="27"/>
      <c r="L179" s="106"/>
      <c r="M179" s="106"/>
      <c r="N179" s="182"/>
      <c r="O179" s="38"/>
      <c r="P179" s="38"/>
      <c r="Q179" s="38"/>
      <c r="R179" s="38"/>
      <c r="S179" s="38"/>
      <c r="T179" s="38"/>
      <c r="U179" s="38"/>
      <c r="V179" s="38"/>
      <c r="W179" s="38"/>
      <c r="X179" s="38"/>
      <c r="Y179" s="38"/>
      <c r="Z179" s="38"/>
    </row>
    <row r="180" spans="1:26" ht="22.5" customHeight="1" x14ac:dyDescent="0.3">
      <c r="A180" s="38"/>
      <c r="B180" s="38"/>
      <c r="C180" s="27"/>
      <c r="D180" s="27"/>
      <c r="E180" s="27"/>
      <c r="F180" s="27"/>
      <c r="G180" s="27"/>
      <c r="H180" s="27"/>
      <c r="I180" s="27"/>
      <c r="J180" s="27"/>
      <c r="K180" s="27"/>
      <c r="L180" s="106"/>
      <c r="M180" s="106"/>
      <c r="N180" s="182"/>
      <c r="O180" s="38"/>
      <c r="P180" s="38"/>
      <c r="Q180" s="38"/>
      <c r="R180" s="38"/>
      <c r="S180" s="38"/>
      <c r="T180" s="38"/>
      <c r="U180" s="38"/>
      <c r="V180" s="38"/>
      <c r="W180" s="38"/>
      <c r="X180" s="38"/>
      <c r="Y180" s="38"/>
      <c r="Z180" s="38"/>
    </row>
    <row r="181" spans="1:26" ht="22.5" customHeight="1" x14ac:dyDescent="0.3">
      <c r="A181" s="38"/>
      <c r="B181" s="38"/>
      <c r="C181" s="27"/>
      <c r="D181" s="27"/>
      <c r="E181" s="27"/>
      <c r="F181" s="27"/>
      <c r="G181" s="27"/>
      <c r="H181" s="27"/>
      <c r="I181" s="27"/>
      <c r="J181" s="27"/>
      <c r="K181" s="27"/>
      <c r="L181" s="106"/>
      <c r="M181" s="106"/>
      <c r="N181" s="182"/>
      <c r="O181" s="38"/>
      <c r="P181" s="38"/>
      <c r="Q181" s="38"/>
      <c r="R181" s="38"/>
      <c r="S181" s="38"/>
      <c r="T181" s="38"/>
      <c r="U181" s="38"/>
      <c r="V181" s="38"/>
      <c r="W181" s="38"/>
      <c r="X181" s="38"/>
      <c r="Y181" s="38"/>
      <c r="Z181" s="38"/>
    </row>
    <row r="182" spans="1:26" ht="22.5" customHeight="1" x14ac:dyDescent="0.3">
      <c r="A182" s="38"/>
      <c r="B182" s="38"/>
      <c r="C182" s="27"/>
      <c r="D182" s="27"/>
      <c r="E182" s="27"/>
      <c r="F182" s="27"/>
      <c r="G182" s="27"/>
      <c r="H182" s="27"/>
      <c r="I182" s="27"/>
      <c r="J182" s="27"/>
      <c r="K182" s="27"/>
      <c r="L182" s="106"/>
      <c r="M182" s="106"/>
      <c r="N182" s="182"/>
      <c r="O182" s="38"/>
      <c r="P182" s="38"/>
      <c r="Q182" s="38"/>
      <c r="R182" s="38"/>
      <c r="S182" s="38"/>
      <c r="T182" s="38"/>
      <c r="U182" s="38"/>
      <c r="V182" s="38"/>
      <c r="W182" s="38"/>
      <c r="X182" s="38"/>
      <c r="Y182" s="38"/>
      <c r="Z182" s="38"/>
    </row>
    <row r="183" spans="1:26" ht="22.5" customHeight="1" x14ac:dyDescent="0.3">
      <c r="A183" s="38"/>
      <c r="B183" s="38"/>
      <c r="C183" s="27"/>
      <c r="D183" s="27"/>
      <c r="E183" s="27"/>
      <c r="F183" s="27"/>
      <c r="G183" s="27"/>
      <c r="H183" s="27"/>
      <c r="I183" s="27"/>
      <c r="J183" s="27"/>
      <c r="K183" s="27"/>
      <c r="L183" s="106"/>
      <c r="M183" s="106"/>
      <c r="N183" s="182"/>
      <c r="O183" s="38"/>
      <c r="P183" s="38"/>
      <c r="Q183" s="38"/>
      <c r="R183" s="38"/>
      <c r="S183" s="38"/>
      <c r="T183" s="38"/>
      <c r="U183" s="38"/>
      <c r="V183" s="38"/>
      <c r="W183" s="38"/>
      <c r="X183" s="38"/>
      <c r="Y183" s="38"/>
      <c r="Z183" s="38"/>
    </row>
    <row r="184" spans="1:26" ht="22.5" customHeight="1" x14ac:dyDescent="0.3">
      <c r="A184" s="38"/>
      <c r="B184" s="38"/>
      <c r="C184" s="27"/>
      <c r="D184" s="27"/>
      <c r="E184" s="27"/>
      <c r="F184" s="27"/>
      <c r="G184" s="27"/>
      <c r="H184" s="27"/>
      <c r="I184" s="27"/>
      <c r="J184" s="27"/>
      <c r="K184" s="27"/>
      <c r="L184" s="106"/>
      <c r="M184" s="106"/>
      <c r="N184" s="182"/>
      <c r="O184" s="38"/>
      <c r="P184" s="38"/>
      <c r="Q184" s="38"/>
      <c r="R184" s="38"/>
      <c r="S184" s="38"/>
      <c r="T184" s="38"/>
      <c r="U184" s="38"/>
      <c r="V184" s="38"/>
      <c r="W184" s="38"/>
      <c r="X184" s="38"/>
      <c r="Y184" s="38"/>
      <c r="Z184" s="38"/>
    </row>
    <row r="185" spans="1:26" ht="22.5" customHeight="1" x14ac:dyDescent="0.3">
      <c r="A185" s="38"/>
      <c r="B185" s="38"/>
      <c r="C185" s="27"/>
      <c r="D185" s="27"/>
      <c r="E185" s="27"/>
      <c r="F185" s="27"/>
      <c r="G185" s="27"/>
      <c r="H185" s="27"/>
      <c r="I185" s="27"/>
      <c r="J185" s="27"/>
      <c r="K185" s="27"/>
      <c r="L185" s="106"/>
      <c r="M185" s="106"/>
      <c r="N185" s="182"/>
      <c r="O185" s="38"/>
      <c r="P185" s="38"/>
      <c r="Q185" s="38"/>
      <c r="R185" s="38"/>
      <c r="S185" s="38"/>
      <c r="T185" s="38"/>
      <c r="U185" s="38"/>
      <c r="V185" s="38"/>
      <c r="W185" s="38"/>
      <c r="X185" s="38"/>
      <c r="Y185" s="38"/>
      <c r="Z185" s="38"/>
    </row>
    <row r="186" spans="1:26" ht="22.5" customHeight="1" x14ac:dyDescent="0.3">
      <c r="A186" s="38"/>
      <c r="B186" s="38"/>
      <c r="C186" s="27"/>
      <c r="D186" s="27"/>
      <c r="E186" s="27"/>
      <c r="F186" s="27"/>
      <c r="G186" s="27"/>
      <c r="H186" s="27"/>
      <c r="I186" s="27"/>
      <c r="J186" s="27"/>
      <c r="K186" s="27"/>
      <c r="L186" s="106"/>
      <c r="M186" s="106"/>
      <c r="N186" s="182"/>
      <c r="O186" s="38"/>
      <c r="P186" s="38"/>
      <c r="Q186" s="38"/>
      <c r="R186" s="38"/>
      <c r="S186" s="38"/>
      <c r="T186" s="38"/>
      <c r="U186" s="38"/>
      <c r="V186" s="38"/>
      <c r="W186" s="38"/>
      <c r="X186" s="38"/>
      <c r="Y186" s="38"/>
      <c r="Z186" s="38"/>
    </row>
    <row r="187" spans="1:26" ht="22.5" customHeight="1" x14ac:dyDescent="0.3">
      <c r="A187" s="38"/>
      <c r="B187" s="38"/>
      <c r="C187" s="27"/>
      <c r="D187" s="27"/>
      <c r="E187" s="27"/>
      <c r="F187" s="27"/>
      <c r="G187" s="27"/>
      <c r="H187" s="27"/>
      <c r="I187" s="27"/>
      <c r="J187" s="27"/>
      <c r="K187" s="27"/>
      <c r="L187" s="106"/>
      <c r="M187" s="106"/>
      <c r="N187" s="182"/>
      <c r="O187" s="38"/>
      <c r="P187" s="38"/>
      <c r="Q187" s="38"/>
      <c r="R187" s="38"/>
      <c r="S187" s="38"/>
      <c r="T187" s="38"/>
      <c r="U187" s="38"/>
      <c r="V187" s="38"/>
      <c r="W187" s="38"/>
      <c r="X187" s="38"/>
      <c r="Y187" s="38"/>
      <c r="Z187" s="38"/>
    </row>
    <row r="188" spans="1:26" ht="22.5" customHeight="1" x14ac:dyDescent="0.3">
      <c r="A188" s="38"/>
      <c r="B188" s="38"/>
      <c r="C188" s="27"/>
      <c r="D188" s="27"/>
      <c r="E188" s="27"/>
      <c r="F188" s="27"/>
      <c r="G188" s="27"/>
      <c r="H188" s="27"/>
      <c r="I188" s="27"/>
      <c r="J188" s="27"/>
      <c r="K188" s="27"/>
      <c r="L188" s="106"/>
      <c r="M188" s="106"/>
      <c r="N188" s="182"/>
      <c r="O188" s="38"/>
      <c r="P188" s="38"/>
      <c r="Q188" s="38"/>
      <c r="R188" s="38"/>
      <c r="S188" s="38"/>
      <c r="T188" s="38"/>
      <c r="U188" s="38"/>
      <c r="V188" s="38"/>
      <c r="W188" s="38"/>
      <c r="X188" s="38"/>
      <c r="Y188" s="38"/>
      <c r="Z188" s="38"/>
    </row>
    <row r="189" spans="1:26" ht="22.5" customHeight="1" x14ac:dyDescent="0.3">
      <c r="A189" s="38"/>
      <c r="B189" s="38"/>
      <c r="C189" s="27"/>
      <c r="D189" s="27"/>
      <c r="E189" s="27"/>
      <c r="F189" s="27"/>
      <c r="G189" s="27"/>
      <c r="H189" s="27"/>
      <c r="I189" s="27"/>
      <c r="J189" s="27"/>
      <c r="K189" s="27"/>
      <c r="L189" s="106"/>
      <c r="M189" s="106"/>
      <c r="N189" s="182"/>
      <c r="O189" s="38"/>
      <c r="P189" s="38"/>
      <c r="Q189" s="38"/>
      <c r="R189" s="38"/>
      <c r="S189" s="38"/>
      <c r="T189" s="38"/>
      <c r="U189" s="38"/>
      <c r="V189" s="38"/>
      <c r="W189" s="38"/>
      <c r="X189" s="38"/>
      <c r="Y189" s="38"/>
      <c r="Z189" s="38"/>
    </row>
    <row r="190" spans="1:26" ht="22.5" customHeight="1" x14ac:dyDescent="0.3">
      <c r="A190" s="38"/>
      <c r="B190" s="38"/>
      <c r="C190" s="27"/>
      <c r="D190" s="27"/>
      <c r="E190" s="27"/>
      <c r="F190" s="27"/>
      <c r="G190" s="27"/>
      <c r="H190" s="27"/>
      <c r="I190" s="27"/>
      <c r="J190" s="27"/>
      <c r="K190" s="27"/>
      <c r="L190" s="106"/>
      <c r="M190" s="106"/>
      <c r="N190" s="182"/>
      <c r="O190" s="38"/>
      <c r="P190" s="38"/>
      <c r="Q190" s="38"/>
      <c r="R190" s="38"/>
      <c r="S190" s="38"/>
      <c r="T190" s="38"/>
      <c r="U190" s="38"/>
      <c r="V190" s="38"/>
      <c r="W190" s="38"/>
      <c r="X190" s="38"/>
      <c r="Y190" s="38"/>
      <c r="Z190" s="38"/>
    </row>
    <row r="191" spans="1:26" ht="22.5" customHeight="1" x14ac:dyDescent="0.3">
      <c r="A191" s="38"/>
      <c r="B191" s="38"/>
      <c r="C191" s="27"/>
      <c r="D191" s="27"/>
      <c r="E191" s="27"/>
      <c r="F191" s="27"/>
      <c r="G191" s="27"/>
      <c r="H191" s="27"/>
      <c r="I191" s="27"/>
      <c r="J191" s="27"/>
      <c r="K191" s="27"/>
      <c r="L191" s="106"/>
      <c r="M191" s="106"/>
      <c r="N191" s="182"/>
      <c r="O191" s="38"/>
      <c r="P191" s="38"/>
      <c r="Q191" s="38"/>
      <c r="R191" s="38"/>
      <c r="S191" s="38"/>
      <c r="T191" s="38"/>
      <c r="U191" s="38"/>
      <c r="V191" s="38"/>
      <c r="W191" s="38"/>
      <c r="X191" s="38"/>
      <c r="Y191" s="38"/>
      <c r="Z191" s="38"/>
    </row>
    <row r="192" spans="1:26" ht="22.5" customHeight="1" x14ac:dyDescent="0.3">
      <c r="A192" s="38"/>
      <c r="B192" s="38"/>
      <c r="C192" s="27"/>
      <c r="D192" s="27"/>
      <c r="E192" s="27"/>
      <c r="F192" s="27"/>
      <c r="G192" s="27"/>
      <c r="H192" s="27"/>
      <c r="I192" s="27"/>
      <c r="J192" s="27"/>
      <c r="K192" s="27"/>
      <c r="L192" s="106"/>
      <c r="M192" s="106"/>
      <c r="N192" s="182"/>
      <c r="O192" s="38"/>
      <c r="P192" s="38"/>
      <c r="Q192" s="38"/>
      <c r="R192" s="38"/>
      <c r="S192" s="38"/>
      <c r="T192" s="38"/>
      <c r="U192" s="38"/>
      <c r="V192" s="38"/>
      <c r="W192" s="38"/>
      <c r="X192" s="38"/>
      <c r="Y192" s="38"/>
      <c r="Z192" s="38"/>
    </row>
    <row r="193" spans="1:26" ht="22.5" customHeight="1" x14ac:dyDescent="0.3">
      <c r="A193" s="38"/>
      <c r="B193" s="38"/>
      <c r="C193" s="27"/>
      <c r="D193" s="27"/>
      <c r="E193" s="27"/>
      <c r="F193" s="27"/>
      <c r="G193" s="27"/>
      <c r="H193" s="27"/>
      <c r="I193" s="27"/>
      <c r="J193" s="27"/>
      <c r="K193" s="27"/>
      <c r="L193" s="106"/>
      <c r="M193" s="106"/>
      <c r="N193" s="182"/>
      <c r="O193" s="38"/>
      <c r="P193" s="38"/>
      <c r="Q193" s="38"/>
      <c r="R193" s="38"/>
      <c r="S193" s="38"/>
      <c r="T193" s="38"/>
      <c r="U193" s="38"/>
      <c r="V193" s="38"/>
      <c r="W193" s="38"/>
      <c r="X193" s="38"/>
      <c r="Y193" s="38"/>
      <c r="Z193" s="38"/>
    </row>
    <row r="194" spans="1:26" ht="22.5" customHeight="1" x14ac:dyDescent="0.3">
      <c r="A194" s="38"/>
      <c r="B194" s="38"/>
      <c r="C194" s="27"/>
      <c r="D194" s="27"/>
      <c r="E194" s="27"/>
      <c r="F194" s="27"/>
      <c r="G194" s="27"/>
      <c r="H194" s="27"/>
      <c r="I194" s="27"/>
      <c r="J194" s="27"/>
      <c r="K194" s="27"/>
      <c r="L194" s="106"/>
      <c r="M194" s="106"/>
      <c r="N194" s="182"/>
      <c r="O194" s="38"/>
      <c r="P194" s="38"/>
      <c r="Q194" s="38"/>
      <c r="R194" s="38"/>
      <c r="S194" s="38"/>
      <c r="T194" s="38"/>
      <c r="U194" s="38"/>
      <c r="V194" s="38"/>
      <c r="W194" s="38"/>
      <c r="X194" s="38"/>
      <c r="Y194" s="38"/>
      <c r="Z194" s="38"/>
    </row>
    <row r="195" spans="1:26" ht="22.5" customHeight="1" x14ac:dyDescent="0.3">
      <c r="A195" s="38"/>
      <c r="B195" s="38"/>
      <c r="C195" s="27"/>
      <c r="D195" s="27"/>
      <c r="E195" s="27"/>
      <c r="F195" s="27"/>
      <c r="G195" s="27"/>
      <c r="H195" s="27"/>
      <c r="I195" s="27"/>
      <c r="J195" s="27"/>
      <c r="K195" s="27"/>
      <c r="L195" s="106"/>
      <c r="M195" s="106"/>
      <c r="N195" s="182"/>
      <c r="O195" s="38"/>
      <c r="P195" s="38"/>
      <c r="Q195" s="38"/>
      <c r="R195" s="38"/>
      <c r="S195" s="38"/>
      <c r="T195" s="38"/>
      <c r="U195" s="38"/>
      <c r="V195" s="38"/>
      <c r="W195" s="38"/>
      <c r="X195" s="38"/>
      <c r="Y195" s="38"/>
      <c r="Z195" s="38"/>
    </row>
    <row r="196" spans="1:26" ht="22.5" customHeight="1" x14ac:dyDescent="0.3">
      <c r="A196" s="38"/>
      <c r="B196" s="38"/>
      <c r="C196" s="27"/>
      <c r="D196" s="27"/>
      <c r="E196" s="27"/>
      <c r="F196" s="27"/>
      <c r="G196" s="27"/>
      <c r="H196" s="27"/>
      <c r="I196" s="27"/>
      <c r="J196" s="27"/>
      <c r="K196" s="27"/>
      <c r="L196" s="106"/>
      <c r="M196" s="106"/>
      <c r="N196" s="182"/>
      <c r="O196" s="38"/>
      <c r="P196" s="38"/>
      <c r="Q196" s="38"/>
      <c r="R196" s="38"/>
      <c r="S196" s="38"/>
      <c r="T196" s="38"/>
      <c r="U196" s="38"/>
      <c r="V196" s="38"/>
      <c r="W196" s="38"/>
      <c r="X196" s="38"/>
      <c r="Y196" s="38"/>
      <c r="Z196" s="38"/>
    </row>
    <row r="197" spans="1:26" ht="22.5" customHeight="1" x14ac:dyDescent="0.3">
      <c r="A197" s="38"/>
      <c r="B197" s="38"/>
      <c r="C197" s="27"/>
      <c r="D197" s="27"/>
      <c r="E197" s="27"/>
      <c r="F197" s="27"/>
      <c r="G197" s="27"/>
      <c r="H197" s="27"/>
      <c r="I197" s="27"/>
      <c r="J197" s="27"/>
      <c r="K197" s="27"/>
      <c r="L197" s="106"/>
      <c r="M197" s="106"/>
      <c r="N197" s="182"/>
      <c r="O197" s="38"/>
      <c r="P197" s="38"/>
      <c r="Q197" s="38"/>
      <c r="R197" s="38"/>
      <c r="S197" s="38"/>
      <c r="T197" s="38"/>
      <c r="U197" s="38"/>
      <c r="V197" s="38"/>
      <c r="W197" s="38"/>
      <c r="X197" s="38"/>
      <c r="Y197" s="38"/>
      <c r="Z197" s="38"/>
    </row>
    <row r="198" spans="1:26" ht="22.5" customHeight="1" x14ac:dyDescent="0.3">
      <c r="A198" s="38"/>
      <c r="B198" s="38"/>
      <c r="C198" s="27"/>
      <c r="D198" s="27"/>
      <c r="E198" s="27"/>
      <c r="F198" s="27"/>
      <c r="G198" s="27"/>
      <c r="H198" s="27"/>
      <c r="I198" s="27"/>
      <c r="J198" s="27"/>
      <c r="K198" s="27"/>
      <c r="L198" s="106"/>
      <c r="M198" s="106"/>
      <c r="N198" s="182"/>
      <c r="O198" s="38"/>
      <c r="P198" s="38"/>
      <c r="Q198" s="38"/>
      <c r="R198" s="38"/>
      <c r="S198" s="38"/>
      <c r="T198" s="38"/>
      <c r="U198" s="38"/>
      <c r="V198" s="38"/>
      <c r="W198" s="38"/>
      <c r="X198" s="38"/>
      <c r="Y198" s="38"/>
      <c r="Z198" s="38"/>
    </row>
    <row r="199" spans="1:26" ht="22.5" customHeight="1" x14ac:dyDescent="0.3">
      <c r="A199" s="38"/>
      <c r="B199" s="38"/>
      <c r="C199" s="27"/>
      <c r="D199" s="27"/>
      <c r="E199" s="27"/>
      <c r="F199" s="27"/>
      <c r="G199" s="27"/>
      <c r="H199" s="27"/>
      <c r="I199" s="27"/>
      <c r="J199" s="27"/>
      <c r="K199" s="27"/>
      <c r="L199" s="106"/>
      <c r="M199" s="106"/>
      <c r="N199" s="182"/>
      <c r="O199" s="38"/>
      <c r="P199" s="38"/>
      <c r="Q199" s="38"/>
      <c r="R199" s="38"/>
      <c r="S199" s="38"/>
      <c r="T199" s="38"/>
      <c r="U199" s="38"/>
      <c r="V199" s="38"/>
      <c r="W199" s="38"/>
      <c r="X199" s="38"/>
      <c r="Y199" s="38"/>
      <c r="Z199" s="38"/>
    </row>
    <row r="200" spans="1:26" ht="22.5" customHeight="1" x14ac:dyDescent="0.3">
      <c r="A200" s="38"/>
      <c r="B200" s="38"/>
      <c r="C200" s="27"/>
      <c r="D200" s="27"/>
      <c r="E200" s="27"/>
      <c r="F200" s="27"/>
      <c r="G200" s="27"/>
      <c r="H200" s="27"/>
      <c r="I200" s="27"/>
      <c r="J200" s="27"/>
      <c r="K200" s="27"/>
      <c r="L200" s="106"/>
      <c r="M200" s="106"/>
      <c r="N200" s="182"/>
      <c r="O200" s="38"/>
      <c r="P200" s="38"/>
      <c r="Q200" s="38"/>
      <c r="R200" s="38"/>
      <c r="S200" s="38"/>
      <c r="T200" s="38"/>
      <c r="U200" s="38"/>
      <c r="V200" s="38"/>
      <c r="W200" s="38"/>
      <c r="X200" s="38"/>
      <c r="Y200" s="38"/>
      <c r="Z200" s="38"/>
    </row>
    <row r="201" spans="1:26" ht="22.5" customHeight="1" x14ac:dyDescent="0.3">
      <c r="A201" s="38"/>
      <c r="B201" s="38"/>
      <c r="C201" s="27"/>
      <c r="D201" s="27"/>
      <c r="E201" s="27"/>
      <c r="F201" s="27"/>
      <c r="G201" s="27"/>
      <c r="H201" s="27"/>
      <c r="I201" s="27"/>
      <c r="J201" s="27"/>
      <c r="K201" s="27"/>
      <c r="L201" s="106"/>
      <c r="M201" s="106"/>
      <c r="N201" s="182"/>
      <c r="O201" s="38"/>
      <c r="P201" s="38"/>
      <c r="Q201" s="38"/>
      <c r="R201" s="38"/>
      <c r="S201" s="38"/>
      <c r="T201" s="38"/>
      <c r="U201" s="38"/>
      <c r="V201" s="38"/>
      <c r="W201" s="38"/>
      <c r="X201" s="38"/>
      <c r="Y201" s="38"/>
      <c r="Z201" s="38"/>
    </row>
    <row r="202" spans="1:26" ht="22.5" customHeight="1" x14ac:dyDescent="0.3">
      <c r="A202" s="38"/>
      <c r="B202" s="38"/>
      <c r="C202" s="27"/>
      <c r="D202" s="27"/>
      <c r="E202" s="27"/>
      <c r="F202" s="27"/>
      <c r="G202" s="27"/>
      <c r="H202" s="27"/>
      <c r="I202" s="27"/>
      <c r="J202" s="27"/>
      <c r="K202" s="27"/>
      <c r="L202" s="106"/>
      <c r="M202" s="106"/>
      <c r="N202" s="182"/>
      <c r="O202" s="38"/>
      <c r="P202" s="38"/>
      <c r="Q202" s="38"/>
      <c r="R202" s="38"/>
      <c r="S202" s="38"/>
      <c r="T202" s="38"/>
      <c r="U202" s="38"/>
      <c r="V202" s="38"/>
      <c r="W202" s="38"/>
      <c r="X202" s="38"/>
      <c r="Y202" s="38"/>
      <c r="Z202" s="38"/>
    </row>
    <row r="203" spans="1:26" ht="22.5" customHeight="1" x14ac:dyDescent="0.3">
      <c r="A203" s="38"/>
      <c r="B203" s="38"/>
      <c r="C203" s="27"/>
      <c r="D203" s="27"/>
      <c r="E203" s="27"/>
      <c r="F203" s="27"/>
      <c r="G203" s="27"/>
      <c r="H203" s="27"/>
      <c r="I203" s="27"/>
      <c r="J203" s="27"/>
      <c r="K203" s="27"/>
      <c r="L203" s="106"/>
      <c r="M203" s="106"/>
      <c r="N203" s="182"/>
      <c r="O203" s="38"/>
      <c r="P203" s="38"/>
      <c r="Q203" s="38"/>
      <c r="R203" s="38"/>
      <c r="S203" s="38"/>
      <c r="T203" s="38"/>
      <c r="U203" s="38"/>
      <c r="V203" s="38"/>
      <c r="W203" s="38"/>
      <c r="X203" s="38"/>
      <c r="Y203" s="38"/>
      <c r="Z203" s="38"/>
    </row>
    <row r="204" spans="1:26" ht="22.5" customHeight="1" x14ac:dyDescent="0.3">
      <c r="A204" s="38"/>
      <c r="B204" s="38"/>
      <c r="C204" s="27"/>
      <c r="D204" s="27"/>
      <c r="E204" s="27"/>
      <c r="F204" s="27"/>
      <c r="G204" s="27"/>
      <c r="H204" s="27"/>
      <c r="I204" s="27"/>
      <c r="J204" s="27"/>
      <c r="K204" s="27"/>
      <c r="L204" s="106"/>
      <c r="M204" s="106"/>
      <c r="N204" s="182"/>
      <c r="O204" s="38"/>
      <c r="P204" s="38"/>
      <c r="Q204" s="38"/>
      <c r="R204" s="38"/>
      <c r="S204" s="38"/>
      <c r="T204" s="38"/>
      <c r="U204" s="38"/>
      <c r="V204" s="38"/>
      <c r="W204" s="38"/>
      <c r="X204" s="38"/>
      <c r="Y204" s="38"/>
      <c r="Z204" s="38"/>
    </row>
    <row r="205" spans="1:26" ht="22.5" customHeight="1" x14ac:dyDescent="0.3">
      <c r="A205" s="38"/>
      <c r="B205" s="38"/>
      <c r="C205" s="27"/>
      <c r="D205" s="27"/>
      <c r="E205" s="27"/>
      <c r="F205" s="27"/>
      <c r="G205" s="27"/>
      <c r="H205" s="27"/>
      <c r="I205" s="27"/>
      <c r="J205" s="27"/>
      <c r="K205" s="27"/>
      <c r="L205" s="106"/>
      <c r="M205" s="106"/>
      <c r="N205" s="182"/>
      <c r="O205" s="38"/>
      <c r="P205" s="38"/>
      <c r="Q205" s="38"/>
      <c r="R205" s="38"/>
      <c r="S205" s="38"/>
      <c r="T205" s="38"/>
      <c r="U205" s="38"/>
      <c r="V205" s="38"/>
      <c r="W205" s="38"/>
      <c r="X205" s="38"/>
      <c r="Y205" s="38"/>
      <c r="Z205" s="38"/>
    </row>
    <row r="206" spans="1:26" ht="22.5" customHeight="1" x14ac:dyDescent="0.3">
      <c r="A206" s="38"/>
      <c r="B206" s="38"/>
      <c r="C206" s="27"/>
      <c r="D206" s="27"/>
      <c r="E206" s="27"/>
      <c r="F206" s="27"/>
      <c r="G206" s="27"/>
      <c r="H206" s="27"/>
      <c r="I206" s="27"/>
      <c r="J206" s="27"/>
      <c r="K206" s="27"/>
      <c r="L206" s="106"/>
      <c r="M206" s="106"/>
      <c r="N206" s="182"/>
      <c r="O206" s="38"/>
      <c r="P206" s="38"/>
      <c r="Q206" s="38"/>
      <c r="R206" s="38"/>
      <c r="S206" s="38"/>
      <c r="T206" s="38"/>
      <c r="U206" s="38"/>
      <c r="V206" s="38"/>
      <c r="W206" s="38"/>
      <c r="X206" s="38"/>
      <c r="Y206" s="38"/>
      <c r="Z206" s="38"/>
    </row>
    <row r="207" spans="1:26" ht="22.5" customHeight="1" x14ac:dyDescent="0.3">
      <c r="A207" s="38"/>
      <c r="B207" s="38"/>
      <c r="C207" s="27"/>
      <c r="D207" s="27"/>
      <c r="E207" s="27"/>
      <c r="F207" s="27"/>
      <c r="G207" s="27"/>
      <c r="H207" s="27"/>
      <c r="I207" s="27"/>
      <c r="J207" s="27"/>
      <c r="K207" s="27"/>
      <c r="L207" s="106"/>
      <c r="M207" s="106"/>
      <c r="N207" s="182"/>
      <c r="O207" s="38"/>
      <c r="P207" s="38"/>
      <c r="Q207" s="38"/>
      <c r="R207" s="38"/>
      <c r="S207" s="38"/>
      <c r="T207" s="38"/>
      <c r="U207" s="38"/>
      <c r="V207" s="38"/>
      <c r="W207" s="38"/>
      <c r="X207" s="38"/>
      <c r="Y207" s="38"/>
      <c r="Z207" s="38"/>
    </row>
    <row r="208" spans="1:26" ht="22.5" customHeight="1" x14ac:dyDescent="0.3">
      <c r="A208" s="38"/>
      <c r="B208" s="38"/>
      <c r="C208" s="27"/>
      <c r="D208" s="27"/>
      <c r="E208" s="27"/>
      <c r="F208" s="27"/>
      <c r="G208" s="27"/>
      <c r="H208" s="27"/>
      <c r="I208" s="27"/>
      <c r="J208" s="27"/>
      <c r="K208" s="27"/>
      <c r="L208" s="106"/>
      <c r="M208" s="106"/>
      <c r="N208" s="182"/>
      <c r="O208" s="38"/>
      <c r="P208" s="38"/>
      <c r="Q208" s="38"/>
      <c r="R208" s="38"/>
      <c r="S208" s="38"/>
      <c r="T208" s="38"/>
      <c r="U208" s="38"/>
      <c r="V208" s="38"/>
      <c r="W208" s="38"/>
      <c r="X208" s="38"/>
      <c r="Y208" s="38"/>
      <c r="Z208" s="38"/>
    </row>
    <row r="209" spans="1:26" ht="22.5" customHeight="1" x14ac:dyDescent="0.3">
      <c r="A209" s="38"/>
      <c r="B209" s="38"/>
      <c r="C209" s="27"/>
      <c r="D209" s="27"/>
      <c r="E209" s="27"/>
      <c r="F209" s="27"/>
      <c r="G209" s="27"/>
      <c r="H209" s="27"/>
      <c r="I209" s="27"/>
      <c r="J209" s="27"/>
      <c r="K209" s="27"/>
      <c r="L209" s="106"/>
      <c r="M209" s="106"/>
      <c r="N209" s="182"/>
      <c r="O209" s="38"/>
      <c r="P209" s="38"/>
      <c r="Q209" s="38"/>
      <c r="R209" s="38"/>
      <c r="S209" s="38"/>
      <c r="T209" s="38"/>
      <c r="U209" s="38"/>
      <c r="V209" s="38"/>
      <c r="W209" s="38"/>
      <c r="X209" s="38"/>
      <c r="Y209" s="38"/>
      <c r="Z209" s="38"/>
    </row>
    <row r="210" spans="1:26" ht="22.5" customHeight="1" x14ac:dyDescent="0.3">
      <c r="A210" s="38"/>
      <c r="B210" s="38"/>
      <c r="C210" s="27"/>
      <c r="D210" s="27"/>
      <c r="E210" s="27"/>
      <c r="F210" s="27"/>
      <c r="G210" s="27"/>
      <c r="H210" s="27"/>
      <c r="I210" s="27"/>
      <c r="J210" s="27"/>
      <c r="K210" s="27"/>
      <c r="L210" s="106"/>
      <c r="M210" s="106"/>
      <c r="N210" s="182"/>
      <c r="O210" s="38"/>
      <c r="P210" s="38"/>
      <c r="Q210" s="38"/>
      <c r="R210" s="38"/>
      <c r="S210" s="38"/>
      <c r="T210" s="38"/>
      <c r="U210" s="38"/>
      <c r="V210" s="38"/>
      <c r="W210" s="38"/>
      <c r="X210" s="38"/>
      <c r="Y210" s="38"/>
      <c r="Z210" s="38"/>
    </row>
    <row r="211" spans="1:26" ht="22.5" customHeight="1" x14ac:dyDescent="0.3">
      <c r="A211" s="38"/>
      <c r="B211" s="38"/>
      <c r="C211" s="27"/>
      <c r="D211" s="27"/>
      <c r="E211" s="27"/>
      <c r="F211" s="27"/>
      <c r="G211" s="27"/>
      <c r="H211" s="27"/>
      <c r="I211" s="27"/>
      <c r="J211" s="27"/>
      <c r="K211" s="27"/>
      <c r="L211" s="106"/>
      <c r="M211" s="106"/>
      <c r="N211" s="182"/>
      <c r="O211" s="38"/>
      <c r="P211" s="38"/>
      <c r="Q211" s="38"/>
      <c r="R211" s="38"/>
      <c r="S211" s="38"/>
      <c r="T211" s="38"/>
      <c r="U211" s="38"/>
      <c r="V211" s="38"/>
      <c r="W211" s="38"/>
      <c r="X211" s="38"/>
      <c r="Y211" s="38"/>
      <c r="Z211" s="38"/>
    </row>
    <row r="212" spans="1:26" ht="22.5" customHeight="1" x14ac:dyDescent="0.3">
      <c r="A212" s="38"/>
      <c r="B212" s="38"/>
      <c r="C212" s="27"/>
      <c r="D212" s="27"/>
      <c r="E212" s="27"/>
      <c r="F212" s="27"/>
      <c r="G212" s="27"/>
      <c r="H212" s="27"/>
      <c r="I212" s="27"/>
      <c r="J212" s="27"/>
      <c r="K212" s="27"/>
      <c r="L212" s="106"/>
      <c r="M212" s="106"/>
      <c r="N212" s="182"/>
      <c r="O212" s="38"/>
      <c r="P212" s="38"/>
      <c r="Q212" s="38"/>
      <c r="R212" s="38"/>
      <c r="S212" s="38"/>
      <c r="T212" s="38"/>
      <c r="U212" s="38"/>
      <c r="V212" s="38"/>
      <c r="W212" s="38"/>
      <c r="X212" s="38"/>
      <c r="Y212" s="38"/>
      <c r="Z212" s="38"/>
    </row>
    <row r="213" spans="1:26" ht="22.5" customHeight="1" x14ac:dyDescent="0.3">
      <c r="A213" s="38"/>
      <c r="B213" s="38"/>
      <c r="C213" s="27"/>
      <c r="D213" s="27"/>
      <c r="E213" s="27"/>
      <c r="F213" s="27"/>
      <c r="G213" s="27"/>
      <c r="H213" s="27"/>
      <c r="I213" s="27"/>
      <c r="J213" s="27"/>
      <c r="K213" s="27"/>
      <c r="L213" s="106"/>
      <c r="M213" s="106"/>
      <c r="N213" s="182"/>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106"/>
      <c r="M214" s="106"/>
      <c r="N214" s="182"/>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106"/>
      <c r="M215" s="106"/>
      <c r="N215" s="182"/>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106"/>
      <c r="M216" s="106"/>
      <c r="N216" s="182"/>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106"/>
      <c r="M217" s="106"/>
      <c r="N217" s="182"/>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106"/>
      <c r="M218" s="106"/>
      <c r="N218" s="182"/>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106"/>
      <c r="M219" s="106"/>
      <c r="N219" s="182"/>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106"/>
      <c r="M220" s="106"/>
      <c r="N220" s="182"/>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106"/>
      <c r="M221" s="106"/>
      <c r="N221" s="182"/>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106"/>
      <c r="M222" s="106"/>
      <c r="N222" s="182"/>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106"/>
      <c r="M223" s="106"/>
      <c r="N223" s="182"/>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106"/>
      <c r="M224" s="106"/>
      <c r="N224" s="182"/>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106"/>
      <c r="M225" s="106"/>
      <c r="N225" s="182"/>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106"/>
      <c r="M226" s="106"/>
      <c r="N226" s="182"/>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106"/>
      <c r="M227" s="106"/>
      <c r="N227" s="182"/>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106"/>
      <c r="M228" s="106"/>
      <c r="N228" s="182"/>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106"/>
      <c r="M229" s="106"/>
      <c r="N229" s="182"/>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106"/>
      <c r="M230" s="106"/>
      <c r="N230" s="182"/>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106"/>
      <c r="M231" s="106"/>
      <c r="N231" s="182"/>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106"/>
      <c r="M232" s="106"/>
      <c r="N232" s="182"/>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106"/>
      <c r="M233" s="106"/>
      <c r="N233" s="182"/>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106"/>
      <c r="M234" s="106"/>
      <c r="N234" s="182"/>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106"/>
      <c r="M235" s="106"/>
      <c r="N235" s="182"/>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106"/>
      <c r="M236" s="106"/>
      <c r="N236" s="182"/>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106"/>
      <c r="M237" s="106"/>
      <c r="N237" s="182"/>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106"/>
      <c r="M238" s="106"/>
      <c r="N238" s="182"/>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106"/>
      <c r="M239" s="106"/>
      <c r="N239" s="182"/>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106"/>
      <c r="M240" s="106"/>
      <c r="N240" s="182"/>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106"/>
      <c r="M241" s="106"/>
      <c r="N241" s="182"/>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106"/>
      <c r="M242" s="106"/>
      <c r="N242" s="182"/>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106"/>
      <c r="M243" s="106"/>
      <c r="N243" s="182"/>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106"/>
      <c r="M244" s="106"/>
      <c r="N244" s="182"/>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106"/>
      <c r="M245" s="106"/>
      <c r="N245" s="182"/>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106"/>
      <c r="M246" s="106"/>
      <c r="N246" s="182"/>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106"/>
      <c r="M247" s="106"/>
      <c r="N247" s="182"/>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106"/>
      <c r="M248" s="106"/>
      <c r="N248" s="182"/>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106"/>
      <c r="M249" s="106"/>
      <c r="N249" s="182"/>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106"/>
      <c r="M250" s="106"/>
      <c r="N250" s="182"/>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106"/>
      <c r="M251" s="106"/>
      <c r="N251" s="182"/>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106"/>
      <c r="M252" s="106"/>
      <c r="N252" s="182"/>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106"/>
      <c r="M253" s="106"/>
      <c r="N253" s="182"/>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106"/>
      <c r="M254" s="106"/>
      <c r="N254" s="182"/>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106"/>
      <c r="M255" s="106"/>
      <c r="N255" s="182"/>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106"/>
      <c r="M256" s="106"/>
      <c r="N256" s="182"/>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106"/>
      <c r="M257" s="106"/>
      <c r="N257" s="182"/>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106"/>
      <c r="M258" s="106"/>
      <c r="N258" s="182"/>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106"/>
      <c r="M259" s="106"/>
      <c r="N259" s="182"/>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106"/>
      <c r="M260" s="106"/>
      <c r="N260" s="182"/>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106"/>
      <c r="M261" s="106"/>
      <c r="N261" s="182"/>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106"/>
      <c r="M262" s="106"/>
      <c r="N262" s="182"/>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106"/>
      <c r="M263" s="106"/>
      <c r="N263" s="182"/>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106"/>
      <c r="M264" s="106"/>
      <c r="N264" s="182"/>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106"/>
      <c r="M265" s="106"/>
      <c r="N265" s="182"/>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106"/>
      <c r="M266" s="106"/>
      <c r="N266" s="182"/>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106"/>
      <c r="M267" s="106"/>
      <c r="N267" s="182"/>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106"/>
      <c r="M268" s="106"/>
      <c r="N268" s="182"/>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106"/>
      <c r="M269" s="106"/>
      <c r="N269" s="182"/>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106"/>
      <c r="M270" s="106"/>
      <c r="N270" s="182"/>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106"/>
      <c r="M271" s="106"/>
      <c r="N271" s="182"/>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106"/>
      <c r="M272" s="106"/>
      <c r="N272" s="182"/>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106"/>
      <c r="M273" s="106"/>
      <c r="N273" s="182"/>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106"/>
      <c r="M274" s="106"/>
      <c r="N274" s="182"/>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106"/>
      <c r="M275" s="106"/>
      <c r="N275" s="182"/>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106"/>
      <c r="M276" s="106"/>
      <c r="N276" s="182"/>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106"/>
      <c r="M277" s="106"/>
      <c r="N277" s="182"/>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106"/>
      <c r="M278" s="106"/>
      <c r="N278" s="182"/>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106"/>
      <c r="M279" s="106"/>
      <c r="N279" s="182"/>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106"/>
      <c r="M280" s="106"/>
      <c r="N280" s="182"/>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106"/>
      <c r="M281" s="106"/>
      <c r="N281" s="182"/>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106"/>
      <c r="M282" s="106"/>
      <c r="N282" s="182"/>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106"/>
      <c r="M283" s="106"/>
      <c r="N283" s="182"/>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106"/>
      <c r="M284" s="106"/>
      <c r="N284" s="182"/>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106"/>
      <c r="M285" s="106"/>
      <c r="N285" s="182"/>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106"/>
      <c r="M286" s="106"/>
      <c r="N286" s="182"/>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106"/>
      <c r="M287" s="106"/>
      <c r="N287" s="182"/>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106"/>
      <c r="M288" s="106"/>
      <c r="N288" s="182"/>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106"/>
      <c r="M289" s="106"/>
      <c r="N289" s="182"/>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106"/>
      <c r="M290" s="106"/>
      <c r="N290" s="182"/>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106"/>
      <c r="M291" s="106"/>
      <c r="N291" s="182"/>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106"/>
      <c r="M292" s="106"/>
      <c r="N292" s="182"/>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106"/>
      <c r="M293" s="106"/>
      <c r="N293" s="182"/>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106"/>
      <c r="M294" s="106"/>
      <c r="N294" s="182"/>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106"/>
      <c r="M295" s="106"/>
      <c r="N295" s="182"/>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106"/>
      <c r="M296" s="106"/>
      <c r="N296" s="182"/>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106"/>
      <c r="M297" s="106"/>
      <c r="N297" s="182"/>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106"/>
      <c r="M298" s="106"/>
      <c r="N298" s="182"/>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106"/>
      <c r="M299" s="106"/>
      <c r="N299" s="182"/>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106"/>
      <c r="M300" s="106"/>
      <c r="N300" s="182"/>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106"/>
      <c r="M301" s="106"/>
      <c r="N301" s="182"/>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106"/>
      <c r="M302" s="106"/>
      <c r="N302" s="182"/>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106"/>
      <c r="M303" s="106"/>
      <c r="N303" s="182"/>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106"/>
      <c r="M304" s="106"/>
      <c r="N304" s="182"/>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106"/>
      <c r="M305" s="106"/>
      <c r="N305" s="182"/>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106"/>
      <c r="M306" s="106"/>
      <c r="N306" s="182"/>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106"/>
      <c r="M307" s="106"/>
      <c r="N307" s="182"/>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106"/>
      <c r="M308" s="106"/>
      <c r="N308" s="182"/>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106"/>
      <c r="M309" s="106"/>
      <c r="N309" s="182"/>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106"/>
      <c r="M310" s="106"/>
      <c r="N310" s="182"/>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106"/>
      <c r="M311" s="106"/>
      <c r="N311" s="182"/>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106"/>
      <c r="M312" s="106"/>
      <c r="N312" s="182"/>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106"/>
      <c r="M313" s="106"/>
      <c r="N313" s="182"/>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106"/>
      <c r="M314" s="106"/>
      <c r="N314" s="182"/>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106"/>
      <c r="M315" s="106"/>
      <c r="N315" s="182"/>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106"/>
      <c r="M316" s="106"/>
      <c r="N316" s="182"/>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106"/>
      <c r="M317" s="106"/>
      <c r="N317" s="182"/>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106"/>
      <c r="M318" s="106"/>
      <c r="N318" s="182"/>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106"/>
      <c r="M319" s="106"/>
      <c r="N319" s="182"/>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106"/>
      <c r="M320" s="106"/>
      <c r="N320" s="182"/>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106"/>
      <c r="M321" s="106"/>
      <c r="N321" s="182"/>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106"/>
      <c r="M322" s="106"/>
      <c r="N322" s="182"/>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106"/>
      <c r="M323" s="106"/>
      <c r="N323" s="182"/>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106"/>
      <c r="M324" s="106"/>
      <c r="N324" s="182"/>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106"/>
      <c r="M325" s="106"/>
      <c r="N325" s="182"/>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106"/>
      <c r="M326" s="106"/>
      <c r="N326" s="182"/>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106"/>
      <c r="M327" s="106"/>
      <c r="N327" s="182"/>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106"/>
      <c r="M328" s="106"/>
      <c r="N328" s="182"/>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106"/>
      <c r="M329" s="106"/>
      <c r="N329" s="182"/>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106"/>
      <c r="M330" s="106"/>
      <c r="N330" s="182"/>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106"/>
      <c r="M331" s="106"/>
      <c r="N331" s="182"/>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106"/>
      <c r="M332" s="106"/>
      <c r="N332" s="182"/>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106"/>
      <c r="M333" s="106"/>
      <c r="N333" s="182"/>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106"/>
      <c r="M334" s="106"/>
      <c r="N334" s="182"/>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106"/>
      <c r="M335" s="106"/>
      <c r="N335" s="182"/>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106"/>
      <c r="M336" s="106"/>
      <c r="N336" s="182"/>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106"/>
      <c r="M337" s="106"/>
      <c r="N337" s="182"/>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106"/>
      <c r="M338" s="106"/>
      <c r="N338" s="182"/>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106"/>
      <c r="M339" s="106"/>
      <c r="N339" s="182"/>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106"/>
      <c r="M340" s="106"/>
      <c r="N340" s="182"/>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106"/>
      <c r="M341" s="106"/>
      <c r="N341" s="182"/>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106"/>
      <c r="M342" s="106"/>
      <c r="N342" s="182"/>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106"/>
      <c r="M343" s="106"/>
      <c r="N343" s="182"/>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106"/>
      <c r="M344" s="106"/>
      <c r="N344" s="182"/>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106"/>
      <c r="M345" s="106"/>
      <c r="N345" s="182"/>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106"/>
      <c r="M346" s="106"/>
      <c r="N346" s="182"/>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106"/>
      <c r="M347" s="106"/>
      <c r="N347" s="182"/>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106"/>
      <c r="M348" s="106"/>
      <c r="N348" s="182"/>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106"/>
      <c r="M349" s="106"/>
      <c r="N349" s="182"/>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106"/>
      <c r="M350" s="106"/>
      <c r="N350" s="182"/>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106"/>
      <c r="M351" s="106"/>
      <c r="N351" s="182"/>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106"/>
      <c r="M352" s="106"/>
      <c r="N352" s="182"/>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106"/>
      <c r="M353" s="106"/>
      <c r="N353" s="182"/>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106"/>
      <c r="M354" s="106"/>
      <c r="N354" s="182"/>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106"/>
      <c r="M355" s="106"/>
      <c r="N355" s="182"/>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106"/>
      <c r="M356" s="106"/>
      <c r="N356" s="182"/>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106"/>
      <c r="M357" s="106"/>
      <c r="N357" s="182"/>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106"/>
      <c r="M358" s="106"/>
      <c r="N358" s="182"/>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106"/>
      <c r="M359" s="106"/>
      <c r="N359" s="182"/>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106"/>
      <c r="M360" s="106"/>
      <c r="N360" s="182"/>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106"/>
      <c r="M361" s="106"/>
      <c r="N361" s="182"/>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106"/>
      <c r="M362" s="106"/>
      <c r="N362" s="182"/>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106"/>
      <c r="M363" s="106"/>
      <c r="N363" s="182"/>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106"/>
      <c r="M364" s="106"/>
      <c r="N364" s="182"/>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106"/>
      <c r="M365" s="106"/>
      <c r="N365" s="182"/>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106"/>
      <c r="M366" s="106"/>
      <c r="N366" s="182"/>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106"/>
      <c r="M367" s="106"/>
      <c r="N367" s="182"/>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106"/>
      <c r="M368" s="106"/>
      <c r="N368" s="182"/>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106"/>
      <c r="M369" s="106"/>
      <c r="N369" s="182"/>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106"/>
      <c r="M370" s="106"/>
      <c r="N370" s="182"/>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106"/>
      <c r="M371" s="106"/>
      <c r="N371" s="182"/>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106"/>
      <c r="M372" s="106"/>
      <c r="N372" s="182"/>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106"/>
      <c r="M373" s="106"/>
      <c r="N373" s="182"/>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106"/>
      <c r="M374" s="106"/>
      <c r="N374" s="182"/>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106"/>
      <c r="M375" s="106"/>
      <c r="N375" s="182"/>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106"/>
      <c r="M376" s="106"/>
      <c r="N376" s="182"/>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106"/>
      <c r="M377" s="106"/>
      <c r="N377" s="182"/>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106"/>
      <c r="M378" s="106"/>
      <c r="N378" s="182"/>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106"/>
      <c r="M379" s="106"/>
      <c r="N379" s="182"/>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106"/>
      <c r="M380" s="106"/>
      <c r="N380" s="182"/>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106"/>
      <c r="M381" s="106"/>
      <c r="N381" s="182"/>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106"/>
      <c r="M382" s="106"/>
      <c r="N382" s="182"/>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106"/>
      <c r="M383" s="106"/>
      <c r="N383" s="182"/>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106"/>
      <c r="M384" s="106"/>
      <c r="N384" s="182"/>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106"/>
      <c r="M385" s="106"/>
      <c r="N385" s="182"/>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106"/>
      <c r="M386" s="106"/>
      <c r="N386" s="182"/>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106"/>
      <c r="M387" s="106"/>
      <c r="N387" s="182"/>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106"/>
      <c r="M388" s="106"/>
      <c r="N388" s="182"/>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106"/>
      <c r="M389" s="106"/>
      <c r="N389" s="182"/>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106"/>
      <c r="M390" s="106"/>
      <c r="N390" s="182"/>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106"/>
      <c r="M391" s="106"/>
      <c r="N391" s="182"/>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106"/>
      <c r="M392" s="106"/>
      <c r="N392" s="182"/>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106"/>
      <c r="M393" s="106"/>
      <c r="N393" s="182"/>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106"/>
      <c r="M394" s="106"/>
      <c r="N394" s="182"/>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106"/>
      <c r="M395" s="106"/>
      <c r="N395" s="182"/>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106"/>
      <c r="M396" s="106"/>
      <c r="N396" s="182"/>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106"/>
      <c r="M397" s="106"/>
      <c r="N397" s="182"/>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106"/>
      <c r="M398" s="106"/>
      <c r="N398" s="182"/>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106"/>
      <c r="M399" s="106"/>
      <c r="N399" s="182"/>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106"/>
      <c r="M400" s="106"/>
      <c r="N400" s="182"/>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106"/>
      <c r="M401" s="106"/>
      <c r="N401" s="182"/>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106"/>
      <c r="M402" s="106"/>
      <c r="N402" s="182"/>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106"/>
      <c r="M403" s="106"/>
      <c r="N403" s="182"/>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106"/>
      <c r="M404" s="106"/>
      <c r="N404" s="182"/>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106"/>
      <c r="M405" s="106"/>
      <c r="N405" s="182"/>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106"/>
      <c r="M406" s="106"/>
      <c r="N406" s="182"/>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106"/>
      <c r="M407" s="106"/>
      <c r="N407" s="182"/>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106"/>
      <c r="M408" s="106"/>
      <c r="N408" s="182"/>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106"/>
      <c r="M409" s="106"/>
      <c r="N409" s="182"/>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106"/>
      <c r="M410" s="106"/>
      <c r="N410" s="182"/>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106"/>
      <c r="M411" s="106"/>
      <c r="N411" s="182"/>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106"/>
      <c r="M412" s="106"/>
      <c r="N412" s="182"/>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106"/>
      <c r="M413" s="106"/>
      <c r="N413" s="182"/>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106"/>
      <c r="M414" s="106"/>
      <c r="N414" s="182"/>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106"/>
      <c r="M415" s="106"/>
      <c r="N415" s="182"/>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106"/>
      <c r="M416" s="106"/>
      <c r="N416" s="182"/>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106"/>
      <c r="M417" s="106"/>
      <c r="N417" s="182"/>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106"/>
      <c r="M418" s="106"/>
      <c r="N418" s="182"/>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106"/>
      <c r="M419" s="106"/>
      <c r="N419" s="182"/>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106"/>
      <c r="M420" s="106"/>
      <c r="N420" s="182"/>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106"/>
      <c r="M421" s="106"/>
      <c r="N421" s="182"/>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106"/>
      <c r="M422" s="106"/>
      <c r="N422" s="182"/>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106"/>
      <c r="M423" s="106"/>
      <c r="N423" s="182"/>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106"/>
      <c r="M424" s="106"/>
      <c r="N424" s="182"/>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106"/>
      <c r="M425" s="106"/>
      <c r="N425" s="182"/>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106"/>
      <c r="M426" s="106"/>
      <c r="N426" s="182"/>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106"/>
      <c r="M427" s="106"/>
      <c r="N427" s="182"/>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106"/>
      <c r="M428" s="106"/>
      <c r="N428" s="182"/>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106"/>
      <c r="M429" s="106"/>
      <c r="N429" s="182"/>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106"/>
      <c r="M430" s="106"/>
      <c r="N430" s="182"/>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106"/>
      <c r="M431" s="106"/>
      <c r="N431" s="182"/>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106"/>
      <c r="M432" s="106"/>
      <c r="N432" s="182"/>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106"/>
      <c r="M433" s="106"/>
      <c r="N433" s="182"/>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106"/>
      <c r="M434" s="106"/>
      <c r="N434" s="182"/>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106"/>
      <c r="M435" s="106"/>
      <c r="N435" s="182"/>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106"/>
      <c r="M436" s="106"/>
      <c r="N436" s="182"/>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106"/>
      <c r="M437" s="106"/>
      <c r="N437" s="182"/>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106"/>
      <c r="M438" s="106"/>
      <c r="N438" s="182"/>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106"/>
      <c r="M439" s="106"/>
      <c r="N439" s="182"/>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106"/>
      <c r="M440" s="106"/>
      <c r="N440" s="182"/>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106"/>
      <c r="M441" s="106"/>
      <c r="N441" s="182"/>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106"/>
      <c r="M442" s="106"/>
      <c r="N442" s="182"/>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106"/>
      <c r="M443" s="106"/>
      <c r="N443" s="182"/>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106"/>
      <c r="M444" s="106"/>
      <c r="N444" s="182"/>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106"/>
      <c r="M445" s="106"/>
      <c r="N445" s="182"/>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106"/>
      <c r="M446" s="106"/>
      <c r="N446" s="182"/>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106"/>
      <c r="M447" s="106"/>
      <c r="N447" s="182"/>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106"/>
      <c r="M448" s="106"/>
      <c r="N448" s="182"/>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106"/>
      <c r="M449" s="106"/>
      <c r="N449" s="182"/>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106"/>
      <c r="M450" s="106"/>
      <c r="N450" s="182"/>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106"/>
      <c r="M451" s="106"/>
      <c r="N451" s="182"/>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106"/>
      <c r="M452" s="106"/>
      <c r="N452" s="182"/>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106"/>
      <c r="M453" s="106"/>
      <c r="N453" s="182"/>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106"/>
      <c r="M454" s="106"/>
      <c r="N454" s="182"/>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106"/>
      <c r="M455" s="106"/>
      <c r="N455" s="182"/>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106"/>
      <c r="M456" s="106"/>
      <c r="N456" s="182"/>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106"/>
      <c r="M457" s="106"/>
      <c r="N457" s="182"/>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106"/>
      <c r="M458" s="106"/>
      <c r="N458" s="182"/>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106"/>
      <c r="M459" s="106"/>
      <c r="N459" s="182"/>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106"/>
      <c r="M460" s="106"/>
      <c r="N460" s="182"/>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106"/>
      <c r="M461" s="106"/>
      <c r="N461" s="182"/>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106"/>
      <c r="M462" s="106"/>
      <c r="N462" s="182"/>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106"/>
      <c r="M463" s="106"/>
      <c r="N463" s="182"/>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106"/>
      <c r="M464" s="106"/>
      <c r="N464" s="182"/>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106"/>
      <c r="M465" s="106"/>
      <c r="N465" s="182"/>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106"/>
      <c r="M466" s="106"/>
      <c r="N466" s="182"/>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106"/>
      <c r="M467" s="106"/>
      <c r="N467" s="182"/>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106"/>
      <c r="M468" s="106"/>
      <c r="N468" s="182"/>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106"/>
      <c r="M469" s="106"/>
      <c r="N469" s="182"/>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106"/>
      <c r="M470" s="106"/>
      <c r="N470" s="182"/>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106"/>
      <c r="M471" s="106"/>
      <c r="N471" s="182"/>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106"/>
      <c r="M472" s="106"/>
      <c r="N472" s="182"/>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106"/>
      <c r="M473" s="106"/>
      <c r="N473" s="182"/>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106"/>
      <c r="M474" s="106"/>
      <c r="N474" s="182"/>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106"/>
      <c r="M475" s="106"/>
      <c r="N475" s="182"/>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106"/>
      <c r="M476" s="106"/>
      <c r="N476" s="182"/>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106"/>
      <c r="M477" s="106"/>
      <c r="N477" s="182"/>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106"/>
      <c r="M478" s="106"/>
      <c r="N478" s="182"/>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106"/>
      <c r="M479" s="106"/>
      <c r="N479" s="182"/>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106"/>
      <c r="M480" s="106"/>
      <c r="N480" s="182"/>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106"/>
      <c r="M481" s="106"/>
      <c r="N481" s="182"/>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106"/>
      <c r="M482" s="106"/>
      <c r="N482" s="182"/>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106"/>
      <c r="M483" s="106"/>
      <c r="N483" s="182"/>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106"/>
      <c r="M484" s="106"/>
      <c r="N484" s="182"/>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106"/>
      <c r="M485" s="106"/>
      <c r="N485" s="182"/>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106"/>
      <c r="M486" s="106"/>
      <c r="N486" s="182"/>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106"/>
      <c r="M487" s="106"/>
      <c r="N487" s="182"/>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106"/>
      <c r="M488" s="106"/>
      <c r="N488" s="182"/>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106"/>
      <c r="M489" s="106"/>
      <c r="N489" s="182"/>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106"/>
      <c r="M490" s="106"/>
      <c r="N490" s="182"/>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106"/>
      <c r="M491" s="106"/>
      <c r="N491" s="182"/>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106"/>
      <c r="M492" s="106"/>
      <c r="N492" s="182"/>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106"/>
      <c r="M493" s="106"/>
      <c r="N493" s="182"/>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106"/>
      <c r="M494" s="106"/>
      <c r="N494" s="182"/>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106"/>
      <c r="M495" s="106"/>
      <c r="N495" s="182"/>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106"/>
      <c r="M496" s="106"/>
      <c r="N496" s="182"/>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106"/>
      <c r="M497" s="106"/>
      <c r="N497" s="182"/>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106"/>
      <c r="M498" s="106"/>
      <c r="N498" s="182"/>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106"/>
      <c r="M499" s="106"/>
      <c r="N499" s="182"/>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106"/>
      <c r="M500" s="106"/>
      <c r="N500" s="182"/>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106"/>
      <c r="M501" s="106"/>
      <c r="N501" s="182"/>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106"/>
      <c r="M502" s="106"/>
      <c r="N502" s="182"/>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106"/>
      <c r="M503" s="106"/>
      <c r="N503" s="182"/>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106"/>
      <c r="M504" s="106"/>
      <c r="N504" s="182"/>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106"/>
      <c r="M505" s="106"/>
      <c r="N505" s="182"/>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106"/>
      <c r="M506" s="106"/>
      <c r="N506" s="182"/>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106"/>
      <c r="M507" s="106"/>
      <c r="N507" s="182"/>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106"/>
      <c r="M508" s="106"/>
      <c r="N508" s="182"/>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106"/>
      <c r="M509" s="106"/>
      <c r="N509" s="182"/>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106"/>
      <c r="M510" s="106"/>
      <c r="N510" s="182"/>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106"/>
      <c r="M511" s="106"/>
      <c r="N511" s="182"/>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106"/>
      <c r="M512" s="106"/>
      <c r="N512" s="182"/>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106"/>
      <c r="M513" s="106"/>
      <c r="N513" s="182"/>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106"/>
      <c r="M514" s="106"/>
      <c r="N514" s="182"/>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106"/>
      <c r="M515" s="106"/>
      <c r="N515" s="182"/>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106"/>
      <c r="M516" s="106"/>
      <c r="N516" s="182"/>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106"/>
      <c r="M517" s="106"/>
      <c r="N517" s="182"/>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106"/>
      <c r="M518" s="106"/>
      <c r="N518" s="182"/>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106"/>
      <c r="M519" s="106"/>
      <c r="N519" s="182"/>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106"/>
      <c r="M520" s="106"/>
      <c r="N520" s="182"/>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106"/>
      <c r="M521" s="106"/>
      <c r="N521" s="182"/>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106"/>
      <c r="M522" s="106"/>
      <c r="N522" s="182"/>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106"/>
      <c r="M523" s="106"/>
      <c r="N523" s="182"/>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106"/>
      <c r="M524" s="106"/>
      <c r="N524" s="182"/>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106"/>
      <c r="M525" s="106"/>
      <c r="N525" s="182"/>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106"/>
      <c r="M526" s="106"/>
      <c r="N526" s="182"/>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106"/>
      <c r="M527" s="106"/>
      <c r="N527" s="182"/>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106"/>
      <c r="M528" s="106"/>
      <c r="N528" s="182"/>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106"/>
      <c r="M529" s="106"/>
      <c r="N529" s="182"/>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106"/>
      <c r="M530" s="106"/>
      <c r="N530" s="182"/>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106"/>
      <c r="M531" s="106"/>
      <c r="N531" s="182"/>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106"/>
      <c r="M532" s="106"/>
      <c r="N532" s="182"/>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106"/>
      <c r="M533" s="106"/>
      <c r="N533" s="182"/>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106"/>
      <c r="M534" s="106"/>
      <c r="N534" s="182"/>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106"/>
      <c r="M535" s="106"/>
      <c r="N535" s="182"/>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106"/>
      <c r="M536" s="106"/>
      <c r="N536" s="182"/>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106"/>
      <c r="M537" s="106"/>
      <c r="N537" s="182"/>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106"/>
      <c r="M538" s="106"/>
      <c r="N538" s="182"/>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106"/>
      <c r="M539" s="106"/>
      <c r="N539" s="182"/>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106"/>
      <c r="M540" s="106"/>
      <c r="N540" s="182"/>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106"/>
      <c r="M541" s="106"/>
      <c r="N541" s="182"/>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106"/>
      <c r="M542" s="106"/>
      <c r="N542" s="182"/>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106"/>
      <c r="M543" s="106"/>
      <c r="N543" s="182"/>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106"/>
      <c r="M544" s="106"/>
      <c r="N544" s="182"/>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106"/>
      <c r="M545" s="106"/>
      <c r="N545" s="182"/>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106"/>
      <c r="M546" s="106"/>
      <c r="N546" s="182"/>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106"/>
      <c r="M547" s="106"/>
      <c r="N547" s="182"/>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106"/>
      <c r="M548" s="106"/>
      <c r="N548" s="182"/>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106"/>
      <c r="M549" s="106"/>
      <c r="N549" s="182"/>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106"/>
      <c r="M550" s="106"/>
      <c r="N550" s="182"/>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106"/>
      <c r="M551" s="106"/>
      <c r="N551" s="182"/>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106"/>
      <c r="M552" s="106"/>
      <c r="N552" s="182"/>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106"/>
      <c r="M553" s="106"/>
      <c r="N553" s="182"/>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106"/>
      <c r="M554" s="106"/>
      <c r="N554" s="182"/>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106"/>
      <c r="M555" s="106"/>
      <c r="N555" s="182"/>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106"/>
      <c r="M556" s="106"/>
      <c r="N556" s="182"/>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106"/>
      <c r="M557" s="106"/>
      <c r="N557" s="182"/>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106"/>
      <c r="M558" s="106"/>
      <c r="N558" s="182"/>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106"/>
      <c r="M559" s="106"/>
      <c r="N559" s="182"/>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106"/>
      <c r="M560" s="106"/>
      <c r="N560" s="182"/>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106"/>
      <c r="M561" s="106"/>
      <c r="N561" s="182"/>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106"/>
      <c r="M562" s="106"/>
      <c r="N562" s="182"/>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106"/>
      <c r="M563" s="106"/>
      <c r="N563" s="182"/>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106"/>
      <c r="M564" s="106"/>
      <c r="N564" s="182"/>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106"/>
      <c r="M565" s="106"/>
      <c r="N565" s="182"/>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106"/>
      <c r="M566" s="106"/>
      <c r="N566" s="182"/>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106"/>
      <c r="M567" s="106"/>
      <c r="N567" s="182"/>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106"/>
      <c r="M568" s="106"/>
      <c r="N568" s="182"/>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106"/>
      <c r="M569" s="106"/>
      <c r="N569" s="182"/>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106"/>
      <c r="M570" s="106"/>
      <c r="N570" s="182"/>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106"/>
      <c r="M571" s="106"/>
      <c r="N571" s="182"/>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106"/>
      <c r="M572" s="106"/>
      <c r="N572" s="182"/>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106"/>
      <c r="M573" s="106"/>
      <c r="N573" s="182"/>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106"/>
      <c r="M574" s="106"/>
      <c r="N574" s="182"/>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106"/>
      <c r="M575" s="106"/>
      <c r="N575" s="182"/>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106"/>
      <c r="M576" s="106"/>
      <c r="N576" s="182"/>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106"/>
      <c r="M577" s="106"/>
      <c r="N577" s="182"/>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106"/>
      <c r="M578" s="106"/>
      <c r="N578" s="182"/>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106"/>
      <c r="M579" s="106"/>
      <c r="N579" s="182"/>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106"/>
      <c r="M580" s="106"/>
      <c r="N580" s="182"/>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106"/>
      <c r="M581" s="106"/>
      <c r="N581" s="182"/>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106"/>
      <c r="M582" s="106"/>
      <c r="N582" s="182"/>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106"/>
      <c r="M583" s="106"/>
      <c r="N583" s="182"/>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106"/>
      <c r="M584" s="106"/>
      <c r="N584" s="182"/>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106"/>
      <c r="M585" s="106"/>
      <c r="N585" s="182"/>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106"/>
      <c r="M586" s="106"/>
      <c r="N586" s="182"/>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106"/>
      <c r="M587" s="106"/>
      <c r="N587" s="182"/>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106"/>
      <c r="M588" s="106"/>
      <c r="N588" s="182"/>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106"/>
      <c r="M589" s="106"/>
      <c r="N589" s="182"/>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106"/>
      <c r="M590" s="106"/>
      <c r="N590" s="182"/>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106"/>
      <c r="M591" s="106"/>
      <c r="N591" s="182"/>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106"/>
      <c r="M592" s="106"/>
      <c r="N592" s="182"/>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106"/>
      <c r="M593" s="106"/>
      <c r="N593" s="182"/>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106"/>
      <c r="M594" s="106"/>
      <c r="N594" s="182"/>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106"/>
      <c r="M595" s="106"/>
      <c r="N595" s="182"/>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106"/>
      <c r="M596" s="106"/>
      <c r="N596" s="182"/>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106"/>
      <c r="M597" s="106"/>
      <c r="N597" s="182"/>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106"/>
      <c r="M598" s="106"/>
      <c r="N598" s="182"/>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106"/>
      <c r="M599" s="106"/>
      <c r="N599" s="182"/>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106"/>
      <c r="M600" s="106"/>
      <c r="N600" s="182"/>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106"/>
      <c r="M601" s="106"/>
      <c r="N601" s="182"/>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106"/>
      <c r="M602" s="106"/>
      <c r="N602" s="182"/>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106"/>
      <c r="M603" s="106"/>
      <c r="N603" s="182"/>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106"/>
      <c r="M604" s="106"/>
      <c r="N604" s="182"/>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106"/>
      <c r="M605" s="106"/>
      <c r="N605" s="182"/>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106"/>
      <c r="M606" s="106"/>
      <c r="N606" s="182"/>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106"/>
      <c r="M607" s="106"/>
      <c r="N607" s="182"/>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106"/>
      <c r="M608" s="106"/>
      <c r="N608" s="182"/>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106"/>
      <c r="M609" s="106"/>
      <c r="N609" s="182"/>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106"/>
      <c r="M610" s="106"/>
      <c r="N610" s="182"/>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106"/>
      <c r="M611" s="106"/>
      <c r="N611" s="182"/>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106"/>
      <c r="M612" s="106"/>
      <c r="N612" s="182"/>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106"/>
      <c r="M613" s="106"/>
      <c r="N613" s="182"/>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106"/>
      <c r="M614" s="106"/>
      <c r="N614" s="182"/>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106"/>
      <c r="M615" s="106"/>
      <c r="N615" s="182"/>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106"/>
      <c r="M616" s="106"/>
      <c r="N616" s="182"/>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106"/>
      <c r="M617" s="106"/>
      <c r="N617" s="182"/>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106"/>
      <c r="M618" s="106"/>
      <c r="N618" s="182"/>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106"/>
      <c r="M619" s="106"/>
      <c r="N619" s="182"/>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106"/>
      <c r="M620" s="106"/>
      <c r="N620" s="182"/>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106"/>
      <c r="M621" s="106"/>
      <c r="N621" s="182"/>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106"/>
      <c r="M622" s="106"/>
      <c r="N622" s="182"/>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106"/>
      <c r="M623" s="106"/>
      <c r="N623" s="182"/>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106"/>
      <c r="M624" s="106"/>
      <c r="N624" s="182"/>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106"/>
      <c r="M625" s="106"/>
      <c r="N625" s="182"/>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106"/>
      <c r="M626" s="106"/>
      <c r="N626" s="182"/>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106"/>
      <c r="M627" s="106"/>
      <c r="N627" s="182"/>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106"/>
      <c r="M628" s="106"/>
      <c r="N628" s="182"/>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106"/>
      <c r="M629" s="106"/>
      <c r="N629" s="182"/>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106"/>
      <c r="M630" s="106"/>
      <c r="N630" s="182"/>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106"/>
      <c r="M631" s="106"/>
      <c r="N631" s="182"/>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106"/>
      <c r="M632" s="106"/>
      <c r="N632" s="182"/>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106"/>
      <c r="M633" s="106"/>
      <c r="N633" s="182"/>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106"/>
      <c r="M634" s="106"/>
      <c r="N634" s="182"/>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106"/>
      <c r="M635" s="106"/>
      <c r="N635" s="182"/>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106"/>
      <c r="M636" s="106"/>
      <c r="N636" s="182"/>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106"/>
      <c r="M637" s="106"/>
      <c r="N637" s="182"/>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106"/>
      <c r="M638" s="106"/>
      <c r="N638" s="182"/>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106"/>
      <c r="M639" s="106"/>
      <c r="N639" s="182"/>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106"/>
      <c r="M640" s="106"/>
      <c r="N640" s="182"/>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106"/>
      <c r="M641" s="106"/>
      <c r="N641" s="182"/>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106"/>
      <c r="M642" s="106"/>
      <c r="N642" s="182"/>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106"/>
      <c r="M643" s="106"/>
      <c r="N643" s="182"/>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106"/>
      <c r="M644" s="106"/>
      <c r="N644" s="182"/>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106"/>
      <c r="M645" s="106"/>
      <c r="N645" s="182"/>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106"/>
      <c r="M646" s="106"/>
      <c r="N646" s="182"/>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106"/>
      <c r="M647" s="106"/>
      <c r="N647" s="182"/>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106"/>
      <c r="M648" s="106"/>
      <c r="N648" s="182"/>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106"/>
      <c r="M649" s="106"/>
      <c r="N649" s="182"/>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106"/>
      <c r="M650" s="106"/>
      <c r="N650" s="182"/>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106"/>
      <c r="M651" s="106"/>
      <c r="N651" s="182"/>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106"/>
      <c r="M652" s="106"/>
      <c r="N652" s="182"/>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106"/>
      <c r="M653" s="106"/>
      <c r="N653" s="182"/>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106"/>
      <c r="M654" s="106"/>
      <c r="N654" s="182"/>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106"/>
      <c r="M655" s="106"/>
      <c r="N655" s="182"/>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106"/>
      <c r="M656" s="106"/>
      <c r="N656" s="182"/>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106"/>
      <c r="M657" s="106"/>
      <c r="N657" s="182"/>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106"/>
      <c r="M658" s="106"/>
      <c r="N658" s="182"/>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106"/>
      <c r="M659" s="106"/>
      <c r="N659" s="182"/>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106"/>
      <c r="M660" s="106"/>
      <c r="N660" s="182"/>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106"/>
      <c r="M661" s="106"/>
      <c r="N661" s="182"/>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106"/>
      <c r="M662" s="106"/>
      <c r="N662" s="182"/>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106"/>
      <c r="M663" s="106"/>
      <c r="N663" s="182"/>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106"/>
      <c r="M664" s="106"/>
      <c r="N664" s="182"/>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106"/>
      <c r="M665" s="106"/>
      <c r="N665" s="182"/>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106"/>
      <c r="M666" s="106"/>
      <c r="N666" s="182"/>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106"/>
      <c r="M667" s="106"/>
      <c r="N667" s="182"/>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106"/>
      <c r="M668" s="106"/>
      <c r="N668" s="182"/>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106"/>
      <c r="M669" s="106"/>
      <c r="N669" s="182"/>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106"/>
      <c r="M670" s="106"/>
      <c r="N670" s="182"/>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106"/>
      <c r="M671" s="106"/>
      <c r="N671" s="182"/>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106"/>
      <c r="M672" s="106"/>
      <c r="N672" s="182"/>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106"/>
      <c r="M673" s="106"/>
      <c r="N673" s="182"/>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106"/>
      <c r="M674" s="106"/>
      <c r="N674" s="182"/>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106"/>
      <c r="M675" s="106"/>
      <c r="N675" s="182"/>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106"/>
      <c r="M676" s="106"/>
      <c r="N676" s="182"/>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106"/>
      <c r="M677" s="106"/>
      <c r="N677" s="182"/>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106"/>
      <c r="M678" s="106"/>
      <c r="N678" s="182"/>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106"/>
      <c r="M679" s="106"/>
      <c r="N679" s="182"/>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106"/>
      <c r="M680" s="106"/>
      <c r="N680" s="182"/>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106"/>
      <c r="M681" s="106"/>
      <c r="N681" s="182"/>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106"/>
      <c r="M682" s="106"/>
      <c r="N682" s="182"/>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106"/>
      <c r="M683" s="106"/>
      <c r="N683" s="182"/>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106"/>
      <c r="M684" s="106"/>
      <c r="N684" s="182"/>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106"/>
      <c r="M685" s="106"/>
      <c r="N685" s="182"/>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106"/>
      <c r="M686" s="106"/>
      <c r="N686" s="182"/>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106"/>
      <c r="M687" s="106"/>
      <c r="N687" s="182"/>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106"/>
      <c r="M688" s="106"/>
      <c r="N688" s="182"/>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106"/>
      <c r="M689" s="106"/>
      <c r="N689" s="182"/>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106"/>
      <c r="M690" s="106"/>
      <c r="N690" s="182"/>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106"/>
      <c r="M691" s="106"/>
      <c r="N691" s="182"/>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106"/>
      <c r="M692" s="106"/>
      <c r="N692" s="182"/>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106"/>
      <c r="M693" s="106"/>
      <c r="N693" s="182"/>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106"/>
      <c r="M694" s="106"/>
      <c r="N694" s="182"/>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106"/>
      <c r="M695" s="106"/>
      <c r="N695" s="182"/>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106"/>
      <c r="M696" s="106"/>
      <c r="N696" s="182"/>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106"/>
      <c r="M697" s="106"/>
      <c r="N697" s="182"/>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106"/>
      <c r="M698" s="106"/>
      <c r="N698" s="182"/>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106"/>
      <c r="M699" s="106"/>
      <c r="N699" s="182"/>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106"/>
      <c r="M700" s="106"/>
      <c r="N700" s="182"/>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106"/>
      <c r="M701" s="106"/>
      <c r="N701" s="182"/>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106"/>
      <c r="M702" s="106"/>
      <c r="N702" s="182"/>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106"/>
      <c r="M703" s="106"/>
      <c r="N703" s="182"/>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106"/>
      <c r="M704" s="106"/>
      <c r="N704" s="182"/>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106"/>
      <c r="M705" s="106"/>
      <c r="N705" s="182"/>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106"/>
      <c r="M706" s="106"/>
      <c r="N706" s="182"/>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106"/>
      <c r="M707" s="106"/>
      <c r="N707" s="182"/>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106"/>
      <c r="M708" s="106"/>
      <c r="N708" s="182"/>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106"/>
      <c r="M709" s="106"/>
      <c r="N709" s="182"/>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106"/>
      <c r="M710" s="106"/>
      <c r="N710" s="182"/>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106"/>
      <c r="M711" s="106"/>
      <c r="N711" s="182"/>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106"/>
      <c r="M712" s="106"/>
      <c r="N712" s="182"/>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106"/>
      <c r="M713" s="106"/>
      <c r="N713" s="182"/>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106"/>
      <c r="M714" s="106"/>
      <c r="N714" s="182"/>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106"/>
      <c r="M715" s="106"/>
      <c r="N715" s="182"/>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106"/>
      <c r="M716" s="106"/>
      <c r="N716" s="182"/>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106"/>
      <c r="M717" s="106"/>
      <c r="N717" s="182"/>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106"/>
      <c r="M718" s="106"/>
      <c r="N718" s="182"/>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106"/>
      <c r="M719" s="106"/>
      <c r="N719" s="182"/>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106"/>
      <c r="M720" s="106"/>
      <c r="N720" s="182"/>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106"/>
      <c r="M721" s="106"/>
      <c r="N721" s="182"/>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106"/>
      <c r="M722" s="106"/>
      <c r="N722" s="182"/>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106"/>
      <c r="M723" s="106"/>
      <c r="N723" s="182"/>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106"/>
      <c r="M724" s="106"/>
      <c r="N724" s="182"/>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106"/>
      <c r="M725" s="106"/>
      <c r="N725" s="182"/>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106"/>
      <c r="M726" s="106"/>
      <c r="N726" s="182"/>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106"/>
      <c r="M727" s="106"/>
      <c r="N727" s="182"/>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106"/>
      <c r="M728" s="106"/>
      <c r="N728" s="182"/>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106"/>
      <c r="M729" s="106"/>
      <c r="N729" s="182"/>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106"/>
      <c r="M730" s="106"/>
      <c r="N730" s="182"/>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106"/>
      <c r="M731" s="106"/>
      <c r="N731" s="182"/>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106"/>
      <c r="M732" s="106"/>
      <c r="N732" s="182"/>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106"/>
      <c r="M733" s="106"/>
      <c r="N733" s="182"/>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106"/>
      <c r="M734" s="106"/>
      <c r="N734" s="182"/>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106"/>
      <c r="M735" s="106"/>
      <c r="N735" s="182"/>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106"/>
      <c r="M736" s="106"/>
      <c r="N736" s="182"/>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106"/>
      <c r="M737" s="106"/>
      <c r="N737" s="182"/>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106"/>
      <c r="M738" s="106"/>
      <c r="N738" s="182"/>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106"/>
      <c r="M739" s="106"/>
      <c r="N739" s="182"/>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106"/>
      <c r="M740" s="106"/>
      <c r="N740" s="182"/>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106"/>
      <c r="M741" s="106"/>
      <c r="N741" s="182"/>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106"/>
      <c r="M742" s="106"/>
      <c r="N742" s="182"/>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106"/>
      <c r="M743" s="106"/>
      <c r="N743" s="182"/>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106"/>
      <c r="M744" s="106"/>
      <c r="N744" s="182"/>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106"/>
      <c r="M745" s="106"/>
      <c r="N745" s="182"/>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106"/>
      <c r="M746" s="106"/>
      <c r="N746" s="182"/>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106"/>
      <c r="M747" s="106"/>
      <c r="N747" s="182"/>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106"/>
      <c r="M748" s="106"/>
      <c r="N748" s="182"/>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106"/>
      <c r="M749" s="106"/>
      <c r="N749" s="182"/>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106"/>
      <c r="M750" s="106"/>
      <c r="N750" s="182"/>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106"/>
      <c r="M751" s="106"/>
      <c r="N751" s="182"/>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106"/>
      <c r="M752" s="106"/>
      <c r="N752" s="182"/>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106"/>
      <c r="M753" s="106"/>
      <c r="N753" s="182"/>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106"/>
      <c r="M754" s="106"/>
      <c r="N754" s="182"/>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106"/>
      <c r="M755" s="106"/>
      <c r="N755" s="182"/>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106"/>
      <c r="M756" s="106"/>
      <c r="N756" s="182"/>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106"/>
      <c r="M757" s="106"/>
      <c r="N757" s="182"/>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106"/>
      <c r="M758" s="106"/>
      <c r="N758" s="182"/>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106"/>
      <c r="M759" s="106"/>
      <c r="N759" s="182"/>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106"/>
      <c r="M760" s="106"/>
      <c r="N760" s="182"/>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106"/>
      <c r="M761" s="106"/>
      <c r="N761" s="182"/>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106"/>
      <c r="M762" s="106"/>
      <c r="N762" s="182"/>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106"/>
      <c r="M763" s="106"/>
      <c r="N763" s="182"/>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106"/>
      <c r="M764" s="106"/>
      <c r="N764" s="182"/>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106"/>
      <c r="M765" s="106"/>
      <c r="N765" s="182"/>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106"/>
      <c r="M766" s="106"/>
      <c r="N766" s="182"/>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106"/>
      <c r="M767" s="106"/>
      <c r="N767" s="182"/>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106"/>
      <c r="M768" s="106"/>
      <c r="N768" s="182"/>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106"/>
      <c r="M769" s="106"/>
      <c r="N769" s="182"/>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106"/>
      <c r="M770" s="106"/>
      <c r="N770" s="182"/>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106"/>
      <c r="M771" s="106"/>
      <c r="N771" s="182"/>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106"/>
      <c r="M772" s="106"/>
      <c r="N772" s="182"/>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106"/>
      <c r="M773" s="106"/>
      <c r="N773" s="182"/>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106"/>
      <c r="M774" s="106"/>
      <c r="N774" s="182"/>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106"/>
      <c r="M775" s="106"/>
      <c r="N775" s="182"/>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106"/>
      <c r="M776" s="106"/>
      <c r="N776" s="182"/>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106"/>
      <c r="M777" s="106"/>
      <c r="N777" s="182"/>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106"/>
      <c r="M778" s="106"/>
      <c r="N778" s="182"/>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106"/>
      <c r="M779" s="106"/>
      <c r="N779" s="182"/>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106"/>
      <c r="M780" s="106"/>
      <c r="N780" s="182"/>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106"/>
      <c r="M781" s="106"/>
      <c r="N781" s="182"/>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106"/>
      <c r="M782" s="106"/>
      <c r="N782" s="182"/>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106"/>
      <c r="M783" s="106"/>
      <c r="N783" s="182"/>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106"/>
      <c r="M784" s="106"/>
      <c r="N784" s="182"/>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106"/>
      <c r="M785" s="106"/>
      <c r="N785" s="182"/>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106"/>
      <c r="M786" s="106"/>
      <c r="N786" s="182"/>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106"/>
      <c r="M787" s="106"/>
      <c r="N787" s="182"/>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106"/>
      <c r="M788" s="106"/>
      <c r="N788" s="182"/>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106"/>
      <c r="M789" s="106"/>
      <c r="N789" s="182"/>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106"/>
      <c r="M790" s="106"/>
      <c r="N790" s="182"/>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106"/>
      <c r="M791" s="106"/>
      <c r="N791" s="182"/>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106"/>
      <c r="M792" s="106"/>
      <c r="N792" s="182"/>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106"/>
      <c r="M793" s="106"/>
      <c r="N793" s="182"/>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106"/>
      <c r="M794" s="106"/>
      <c r="N794" s="182"/>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106"/>
      <c r="M795" s="106"/>
      <c r="N795" s="182"/>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106"/>
      <c r="M796" s="106"/>
      <c r="N796" s="182"/>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106"/>
      <c r="M797" s="106"/>
      <c r="N797" s="182"/>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106"/>
      <c r="M798" s="106"/>
      <c r="N798" s="182"/>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106"/>
      <c r="M799" s="106"/>
      <c r="N799" s="182"/>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106"/>
      <c r="M800" s="106"/>
      <c r="N800" s="182"/>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106"/>
      <c r="M801" s="106"/>
      <c r="N801" s="182"/>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106"/>
      <c r="M802" s="106"/>
      <c r="N802" s="182"/>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106"/>
      <c r="M803" s="106"/>
      <c r="N803" s="182"/>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106"/>
      <c r="M804" s="106"/>
      <c r="N804" s="182"/>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106"/>
      <c r="M805" s="106"/>
      <c r="N805" s="182"/>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106"/>
      <c r="M806" s="106"/>
      <c r="N806" s="182"/>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106"/>
      <c r="M807" s="106"/>
      <c r="N807" s="182"/>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106"/>
      <c r="M808" s="106"/>
      <c r="N808" s="182"/>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106"/>
      <c r="M809" s="106"/>
      <c r="N809" s="182"/>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106"/>
      <c r="M810" s="106"/>
      <c r="N810" s="182"/>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106"/>
      <c r="M811" s="106"/>
      <c r="N811" s="182"/>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106"/>
      <c r="M812" s="106"/>
      <c r="N812" s="182"/>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106"/>
      <c r="M813" s="106"/>
      <c r="N813" s="182"/>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106"/>
      <c r="M814" s="106"/>
      <c r="N814" s="182"/>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106"/>
      <c r="M815" s="106"/>
      <c r="N815" s="182"/>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106"/>
      <c r="M816" s="106"/>
      <c r="N816" s="182"/>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106"/>
      <c r="M817" s="106"/>
      <c r="N817" s="182"/>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106"/>
      <c r="M818" s="106"/>
      <c r="N818" s="182"/>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106"/>
      <c r="M819" s="106"/>
      <c r="N819" s="182"/>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106"/>
      <c r="M820" s="106"/>
      <c r="N820" s="182"/>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106"/>
      <c r="M821" s="106"/>
      <c r="N821" s="182"/>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106"/>
      <c r="M822" s="106"/>
      <c r="N822" s="182"/>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106"/>
      <c r="M823" s="106"/>
      <c r="N823" s="182"/>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106"/>
      <c r="M824" s="106"/>
      <c r="N824" s="182"/>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106"/>
      <c r="M825" s="106"/>
      <c r="N825" s="182"/>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106"/>
      <c r="M826" s="106"/>
      <c r="N826" s="182"/>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106"/>
      <c r="M827" s="106"/>
      <c r="N827" s="182"/>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106"/>
      <c r="M828" s="106"/>
      <c r="N828" s="182"/>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106"/>
      <c r="M829" s="106"/>
      <c r="N829" s="182"/>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106"/>
      <c r="M830" s="106"/>
      <c r="N830" s="182"/>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106"/>
      <c r="M831" s="106"/>
      <c r="N831" s="182"/>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106"/>
      <c r="M832" s="106"/>
      <c r="N832" s="182"/>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106"/>
      <c r="M833" s="106"/>
      <c r="N833" s="182"/>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106"/>
      <c r="M834" s="106"/>
      <c r="N834" s="182"/>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106"/>
      <c r="M835" s="106"/>
      <c r="N835" s="182"/>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106"/>
      <c r="M836" s="106"/>
      <c r="N836" s="182"/>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106"/>
      <c r="M837" s="106"/>
      <c r="N837" s="182"/>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106"/>
      <c r="M838" s="106"/>
      <c r="N838" s="182"/>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106"/>
      <c r="M839" s="106"/>
      <c r="N839" s="182"/>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106"/>
      <c r="M840" s="106"/>
      <c r="N840" s="182"/>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106"/>
      <c r="M841" s="106"/>
      <c r="N841" s="182"/>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106"/>
      <c r="M842" s="106"/>
      <c r="N842" s="182"/>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106"/>
      <c r="M843" s="106"/>
      <c r="N843" s="182"/>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106"/>
      <c r="M844" s="106"/>
      <c r="N844" s="182"/>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106"/>
      <c r="M845" s="106"/>
      <c r="N845" s="182"/>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106"/>
      <c r="M846" s="106"/>
      <c r="N846" s="182"/>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106"/>
      <c r="M847" s="106"/>
      <c r="N847" s="182"/>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106"/>
      <c r="M848" s="106"/>
      <c r="N848" s="182"/>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106"/>
      <c r="M849" s="106"/>
      <c r="N849" s="182"/>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106"/>
      <c r="M850" s="106"/>
      <c r="N850" s="182"/>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106"/>
      <c r="M851" s="106"/>
      <c r="N851" s="182"/>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106"/>
      <c r="M852" s="106"/>
      <c r="N852" s="182"/>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106"/>
      <c r="M853" s="106"/>
      <c r="N853" s="182"/>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106"/>
      <c r="M854" s="106"/>
      <c r="N854" s="182"/>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106"/>
      <c r="M855" s="106"/>
      <c r="N855" s="182"/>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106"/>
      <c r="M856" s="106"/>
      <c r="N856" s="182"/>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106"/>
      <c r="M857" s="106"/>
      <c r="N857" s="182"/>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106"/>
      <c r="M858" s="106"/>
      <c r="N858" s="182"/>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106"/>
      <c r="M859" s="106"/>
      <c r="N859" s="182"/>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106"/>
      <c r="M860" s="106"/>
      <c r="N860" s="182"/>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106"/>
      <c r="M861" s="106"/>
      <c r="N861" s="182"/>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106"/>
      <c r="M862" s="106"/>
      <c r="N862" s="182"/>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106"/>
      <c r="M863" s="106"/>
      <c r="N863" s="182"/>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106"/>
      <c r="M864" s="106"/>
      <c r="N864" s="182"/>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106"/>
      <c r="M865" s="106"/>
      <c r="N865" s="182"/>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106"/>
      <c r="M866" s="106"/>
      <c r="N866" s="182"/>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106"/>
      <c r="M867" s="106"/>
      <c r="N867" s="182"/>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106"/>
      <c r="M868" s="106"/>
      <c r="N868" s="182"/>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106"/>
      <c r="M869" s="106"/>
      <c r="N869" s="182"/>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106"/>
      <c r="M870" s="106"/>
      <c r="N870" s="182"/>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106"/>
      <c r="M871" s="106"/>
      <c r="N871" s="182"/>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106"/>
      <c r="M872" s="106"/>
      <c r="N872" s="182"/>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106"/>
      <c r="M873" s="106"/>
      <c r="N873" s="182"/>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106"/>
      <c r="M874" s="106"/>
      <c r="N874" s="182"/>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106"/>
      <c r="M875" s="106"/>
      <c r="N875" s="182"/>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106"/>
      <c r="M876" s="106"/>
      <c r="N876" s="182"/>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106"/>
      <c r="M877" s="106"/>
      <c r="N877" s="182"/>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106"/>
      <c r="M878" s="106"/>
      <c r="N878" s="182"/>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106"/>
      <c r="M879" s="106"/>
      <c r="N879" s="182"/>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106"/>
      <c r="M880" s="106"/>
      <c r="N880" s="182"/>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106"/>
      <c r="M881" s="106"/>
      <c r="N881" s="182"/>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106"/>
      <c r="M882" s="106"/>
      <c r="N882" s="182"/>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106"/>
      <c r="M883" s="106"/>
      <c r="N883" s="182"/>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106"/>
      <c r="M884" s="106"/>
      <c r="N884" s="182"/>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106"/>
      <c r="M885" s="106"/>
      <c r="N885" s="182"/>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106"/>
      <c r="M886" s="106"/>
      <c r="N886" s="182"/>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106"/>
      <c r="M887" s="106"/>
      <c r="N887" s="182"/>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106"/>
      <c r="M888" s="106"/>
      <c r="N888" s="182"/>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106"/>
      <c r="M889" s="106"/>
      <c r="N889" s="182"/>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106"/>
      <c r="M890" s="106"/>
      <c r="N890" s="182"/>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106"/>
      <c r="M891" s="106"/>
      <c r="N891" s="182"/>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106"/>
      <c r="M892" s="106"/>
      <c r="N892" s="182"/>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106"/>
      <c r="M893" s="106"/>
      <c r="N893" s="182"/>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106"/>
      <c r="M894" s="106"/>
      <c r="N894" s="182"/>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106"/>
      <c r="M895" s="106"/>
      <c r="N895" s="182"/>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106"/>
      <c r="M896" s="106"/>
      <c r="N896" s="182"/>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106"/>
      <c r="M897" s="106"/>
      <c r="N897" s="182"/>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106"/>
      <c r="M898" s="106"/>
      <c r="N898" s="182"/>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106"/>
      <c r="M899" s="106"/>
      <c r="N899" s="182"/>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106"/>
      <c r="M900" s="106"/>
      <c r="N900" s="182"/>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106"/>
      <c r="M901" s="106"/>
      <c r="N901" s="182"/>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106"/>
      <c r="M902" s="106"/>
      <c r="N902" s="182"/>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106"/>
      <c r="M903" s="106"/>
      <c r="N903" s="182"/>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106"/>
      <c r="M904" s="106"/>
      <c r="N904" s="182"/>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106"/>
      <c r="M905" s="106"/>
      <c r="N905" s="182"/>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106"/>
      <c r="M906" s="106"/>
      <c r="N906" s="182"/>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106"/>
      <c r="M907" s="106"/>
      <c r="N907" s="182"/>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106"/>
      <c r="M908" s="106"/>
      <c r="N908" s="182"/>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106"/>
      <c r="M909" s="106"/>
      <c r="N909" s="182"/>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106"/>
      <c r="M910" s="106"/>
      <c r="N910" s="182"/>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106"/>
      <c r="M911" s="106"/>
      <c r="N911" s="182"/>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106"/>
      <c r="M912" s="106"/>
      <c r="N912" s="182"/>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106"/>
      <c r="M913" s="106"/>
      <c r="N913" s="182"/>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106"/>
      <c r="M914" s="106"/>
      <c r="N914" s="182"/>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106"/>
      <c r="M915" s="106"/>
      <c r="N915" s="182"/>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106"/>
      <c r="M916" s="106"/>
      <c r="N916" s="182"/>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106"/>
      <c r="M917" s="106"/>
      <c r="N917" s="182"/>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106"/>
      <c r="M918" s="106"/>
      <c r="N918" s="182"/>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106"/>
      <c r="M919" s="106"/>
      <c r="N919" s="182"/>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106"/>
      <c r="M920" s="106"/>
      <c r="N920" s="182"/>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106"/>
      <c r="M921" s="106"/>
      <c r="N921" s="182"/>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106"/>
      <c r="M922" s="106"/>
      <c r="N922" s="182"/>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106"/>
      <c r="M923" s="106"/>
      <c r="N923" s="182"/>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106"/>
      <c r="M924" s="106"/>
      <c r="N924" s="182"/>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106"/>
      <c r="M925" s="106"/>
      <c r="N925" s="182"/>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106"/>
      <c r="M926" s="106"/>
      <c r="N926" s="182"/>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106"/>
      <c r="M927" s="106"/>
      <c r="N927" s="182"/>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106"/>
      <c r="M928" s="106"/>
      <c r="N928" s="182"/>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106"/>
      <c r="M929" s="106"/>
      <c r="N929" s="182"/>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106"/>
      <c r="M930" s="106"/>
      <c r="N930" s="182"/>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106"/>
      <c r="M931" s="106"/>
      <c r="N931" s="182"/>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106"/>
      <c r="M932" s="106"/>
      <c r="N932" s="182"/>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106"/>
      <c r="M933" s="106"/>
      <c r="N933" s="182"/>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106"/>
      <c r="M934" s="106"/>
      <c r="N934" s="182"/>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106"/>
      <c r="M935" s="106"/>
      <c r="N935" s="182"/>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106"/>
      <c r="M936" s="106"/>
      <c r="N936" s="182"/>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106"/>
      <c r="M937" s="106"/>
      <c r="N937" s="182"/>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106"/>
      <c r="M938" s="106"/>
      <c r="N938" s="182"/>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106"/>
      <c r="M939" s="106"/>
      <c r="N939" s="182"/>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106"/>
      <c r="M940" s="106"/>
      <c r="N940" s="182"/>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106"/>
      <c r="M941" s="106"/>
      <c r="N941" s="182"/>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106"/>
      <c r="M942" s="106"/>
      <c r="N942" s="182"/>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106"/>
      <c r="M943" s="106"/>
      <c r="N943" s="182"/>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106"/>
      <c r="M944" s="106"/>
      <c r="N944" s="182"/>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106"/>
      <c r="M945" s="106"/>
      <c r="N945" s="182"/>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106"/>
      <c r="M946" s="106"/>
      <c r="N946" s="182"/>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106"/>
      <c r="M947" s="106"/>
      <c r="N947" s="182"/>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106"/>
      <c r="M948" s="106"/>
      <c r="N948" s="182"/>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106"/>
      <c r="M949" s="106"/>
      <c r="N949" s="182"/>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106"/>
      <c r="M950" s="106"/>
      <c r="N950" s="182"/>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106"/>
      <c r="M951" s="106"/>
      <c r="N951" s="182"/>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106"/>
      <c r="M952" s="106"/>
      <c r="N952" s="182"/>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106"/>
      <c r="M953" s="106"/>
      <c r="N953" s="182"/>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106"/>
      <c r="M954" s="106"/>
      <c r="N954" s="182"/>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106"/>
      <c r="M955" s="106"/>
      <c r="N955" s="182"/>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106"/>
      <c r="M956" s="106"/>
      <c r="N956" s="182"/>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106"/>
      <c r="M957" s="106"/>
      <c r="N957" s="182"/>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106"/>
      <c r="M958" s="106"/>
      <c r="N958" s="182"/>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106"/>
      <c r="M959" s="106"/>
      <c r="N959" s="182"/>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106"/>
      <c r="M960" s="106"/>
      <c r="N960" s="182"/>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106"/>
      <c r="M961" s="106"/>
      <c r="N961" s="182"/>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106"/>
      <c r="M962" s="106"/>
      <c r="N962" s="182"/>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106"/>
      <c r="M963" s="106"/>
      <c r="N963" s="182"/>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106"/>
      <c r="M964" s="106"/>
      <c r="N964" s="182"/>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106"/>
      <c r="M965" s="106"/>
      <c r="N965" s="182"/>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106"/>
      <c r="M966" s="106"/>
      <c r="N966" s="182"/>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106"/>
      <c r="M967" s="106"/>
      <c r="N967" s="182"/>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106"/>
      <c r="M968" s="106"/>
      <c r="N968" s="182"/>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106"/>
      <c r="M969" s="106"/>
      <c r="N969" s="182"/>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106"/>
      <c r="M970" s="106"/>
      <c r="N970" s="182"/>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106"/>
      <c r="M971" s="106"/>
      <c r="N971" s="182"/>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106"/>
      <c r="M972" s="106"/>
      <c r="N972" s="182"/>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106"/>
      <c r="M973" s="106"/>
      <c r="N973" s="182"/>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106"/>
      <c r="M974" s="106"/>
      <c r="N974" s="182"/>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106"/>
      <c r="M975" s="106"/>
      <c r="N975" s="182"/>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106"/>
      <c r="M976" s="106"/>
      <c r="N976" s="182"/>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106"/>
      <c r="M977" s="106"/>
      <c r="N977" s="182"/>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106"/>
      <c r="M978" s="106"/>
      <c r="N978" s="182"/>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106"/>
      <c r="M979" s="106"/>
      <c r="N979" s="182"/>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106"/>
      <c r="M980" s="106"/>
      <c r="N980" s="182"/>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106"/>
      <c r="M981" s="106"/>
      <c r="N981" s="182"/>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106"/>
      <c r="M982" s="106"/>
      <c r="N982" s="182"/>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106"/>
      <c r="M983" s="106"/>
      <c r="N983" s="182"/>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106"/>
      <c r="M984" s="106"/>
      <c r="N984" s="182"/>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106"/>
      <c r="M985" s="106"/>
      <c r="N985" s="182"/>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106"/>
      <c r="M986" s="106"/>
      <c r="N986" s="182"/>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106"/>
      <c r="M987" s="106"/>
      <c r="N987" s="182"/>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106"/>
      <c r="M988" s="106"/>
      <c r="N988" s="182"/>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106"/>
      <c r="M989" s="106"/>
      <c r="N989" s="182"/>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106"/>
      <c r="M990" s="106"/>
      <c r="N990" s="182"/>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106"/>
      <c r="M991" s="106"/>
      <c r="N991" s="182"/>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106"/>
      <c r="M992" s="106"/>
      <c r="N992" s="182"/>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106"/>
      <c r="M993" s="106"/>
      <c r="N993" s="182"/>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106"/>
      <c r="M994" s="106"/>
      <c r="N994" s="182"/>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106"/>
      <c r="M995" s="106"/>
      <c r="N995" s="182"/>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106"/>
      <c r="M996" s="106"/>
      <c r="N996" s="182"/>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106"/>
      <c r="M997" s="106"/>
      <c r="N997" s="182"/>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106"/>
      <c r="M998" s="106"/>
      <c r="N998" s="182"/>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106"/>
      <c r="M999" s="106"/>
      <c r="N999" s="182"/>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106"/>
      <c r="M1000" s="106"/>
      <c r="N1000" s="182"/>
      <c r="O1000" s="38"/>
      <c r="P1000" s="38"/>
      <c r="Q1000" s="38"/>
      <c r="R1000" s="38"/>
      <c r="S1000" s="38"/>
      <c r="T1000" s="38"/>
      <c r="U1000" s="38"/>
      <c r="V1000" s="38"/>
      <c r="W1000" s="38"/>
      <c r="X1000" s="38"/>
      <c r="Y1000" s="38"/>
      <c r="Z1000" s="38"/>
    </row>
  </sheetData>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2"/>
    <mergeCell ref="J28:J35"/>
    <mergeCell ref="M20:M27"/>
    <mergeCell ref="N20:N27"/>
    <mergeCell ref="B20:B27"/>
    <mergeCell ref="C20:C27"/>
    <mergeCell ref="D20:D27"/>
    <mergeCell ref="E20:E27"/>
    <mergeCell ref="F20:F27"/>
    <mergeCell ref="I20:I27"/>
    <mergeCell ref="J20:J27"/>
    <mergeCell ref="C14:K14"/>
    <mergeCell ref="C15:K15"/>
    <mergeCell ref="B17:B19"/>
    <mergeCell ref="C17:C19"/>
    <mergeCell ref="D17:D19"/>
    <mergeCell ref="E17:E19"/>
    <mergeCell ref="F17:F19"/>
    <mergeCell ref="K20:K27"/>
    <mergeCell ref="L20:L27"/>
    <mergeCell ref="G17:I17"/>
    <mergeCell ref="J17:J19"/>
    <mergeCell ref="G18:G19"/>
    <mergeCell ref="H18:H19"/>
    <mergeCell ref="I18:I19"/>
    <mergeCell ref="K17:K19"/>
    <mergeCell ref="L17:L19"/>
    <mergeCell ref="M17:M19"/>
    <mergeCell ref="N17:N19"/>
  </mergeCells>
  <dataValidations count="1">
    <dataValidation type="list" allowBlank="1" showErrorMessage="1" sqref="F20 J20 F28 J28 F36 J36 F44 J44 F52 J52 F63 J63 F71 J71 F79 J79 F87 J87 F95 J95 F103 J103 F111 J111 F119 J119 F127 J127" xr:uid="{00000000-0002-0000-0600-000000000000}">
      <formula1>"1.0,2.0,3.0"</formula1>
    </dataValidation>
  </dataValidations>
  <hyperlinks>
    <hyperlink ref="I52" r:id="rId1" xr:uid="{00000000-0004-0000-0600-000000000000}"/>
    <hyperlink ref="I103" r:id="rId2" xr:uid="{00000000-0004-0000-0600-000001000000}"/>
  </hyperlinks>
  <pageMargins left="0.7" right="0.7" top="0.75" bottom="0.75" header="0" footer="0"/>
  <pageSetup orientation="portrait"/>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190"/>
      <c r="B1" s="191"/>
      <c r="C1" s="192"/>
      <c r="D1" s="190"/>
      <c r="E1" s="190"/>
      <c r="F1" s="190"/>
      <c r="G1" s="190"/>
      <c r="H1" s="190"/>
      <c r="I1" s="190"/>
      <c r="J1" s="193"/>
      <c r="K1" s="190"/>
      <c r="L1" s="190"/>
      <c r="M1" s="190"/>
      <c r="N1" s="190"/>
      <c r="O1" s="190"/>
      <c r="P1" s="190"/>
      <c r="Q1" s="190"/>
      <c r="R1" s="190"/>
      <c r="S1" s="190"/>
      <c r="T1" s="190"/>
      <c r="U1" s="190"/>
      <c r="V1" s="190"/>
      <c r="W1" s="190"/>
      <c r="X1" s="190"/>
      <c r="Y1" s="190"/>
      <c r="Z1" s="190"/>
    </row>
    <row r="2" spans="1:26" ht="12.75" customHeight="1" x14ac:dyDescent="0.2">
      <c r="A2" s="190"/>
      <c r="B2" s="191"/>
      <c r="C2" s="192"/>
      <c r="D2" s="190"/>
      <c r="E2" s="190"/>
      <c r="F2" s="190"/>
      <c r="G2" s="190"/>
      <c r="H2" s="190"/>
      <c r="I2" s="190"/>
      <c r="J2" s="193"/>
      <c r="K2" s="190"/>
      <c r="L2" s="190"/>
      <c r="M2" s="190"/>
      <c r="N2" s="190"/>
      <c r="O2" s="190"/>
      <c r="P2" s="190"/>
      <c r="Q2" s="190"/>
      <c r="R2" s="190"/>
      <c r="S2" s="190"/>
      <c r="T2" s="190"/>
      <c r="U2" s="190"/>
      <c r="V2" s="190"/>
      <c r="W2" s="190"/>
      <c r="X2" s="190"/>
      <c r="Y2" s="190"/>
      <c r="Z2" s="190"/>
    </row>
    <row r="3" spans="1:26" ht="12.75" customHeight="1" x14ac:dyDescent="0.2">
      <c r="A3" s="190"/>
      <c r="B3" s="194"/>
      <c r="C3" s="195"/>
      <c r="D3" s="196"/>
      <c r="E3" s="196"/>
      <c r="F3" s="196"/>
      <c r="G3" s="196"/>
      <c r="H3" s="196"/>
      <c r="I3" s="196"/>
      <c r="J3" s="197"/>
      <c r="K3" s="196"/>
      <c r="L3" s="196"/>
      <c r="M3" s="190"/>
      <c r="N3" s="190"/>
      <c r="O3" s="190"/>
      <c r="P3" s="190"/>
      <c r="Q3" s="190"/>
      <c r="R3" s="190"/>
      <c r="S3" s="190"/>
      <c r="T3" s="190"/>
      <c r="U3" s="190"/>
      <c r="V3" s="190"/>
      <c r="W3" s="190"/>
      <c r="X3" s="190"/>
      <c r="Y3" s="190"/>
      <c r="Z3" s="190"/>
    </row>
    <row r="4" spans="1:26" ht="27.75" customHeight="1" x14ac:dyDescent="0.2">
      <c r="A4" s="190"/>
      <c r="B4" s="586" t="s">
        <v>524</v>
      </c>
      <c r="C4" s="587"/>
      <c r="D4" s="587"/>
      <c r="E4" s="587"/>
      <c r="F4" s="587"/>
      <c r="G4" s="587"/>
      <c r="H4" s="587"/>
      <c r="I4" s="587"/>
      <c r="J4" s="587"/>
      <c r="K4" s="587"/>
      <c r="L4" s="588"/>
      <c r="M4" s="190"/>
      <c r="N4" s="190"/>
      <c r="O4" s="190"/>
      <c r="P4" s="190"/>
      <c r="Q4" s="190"/>
      <c r="R4" s="190"/>
      <c r="S4" s="190"/>
      <c r="T4" s="190"/>
      <c r="U4" s="190"/>
      <c r="V4" s="190"/>
      <c r="W4" s="190"/>
      <c r="X4" s="190"/>
      <c r="Y4" s="190"/>
      <c r="Z4" s="190"/>
    </row>
    <row r="5" spans="1:26" ht="12.75" customHeight="1" x14ac:dyDescent="0.2">
      <c r="A5" s="190"/>
      <c r="B5" s="192"/>
      <c r="C5" s="192"/>
      <c r="D5" s="190"/>
      <c r="E5" s="190"/>
      <c r="F5" s="190"/>
      <c r="G5" s="190"/>
      <c r="H5" s="190"/>
      <c r="I5" s="190"/>
      <c r="J5" s="193"/>
      <c r="K5" s="190"/>
      <c r="L5" s="190"/>
      <c r="M5" s="190"/>
      <c r="N5" s="190"/>
      <c r="O5" s="190"/>
      <c r="P5" s="190"/>
      <c r="Q5" s="190"/>
      <c r="R5" s="190"/>
      <c r="S5" s="190"/>
      <c r="T5" s="190"/>
      <c r="U5" s="190"/>
      <c r="V5" s="190"/>
      <c r="W5" s="190"/>
      <c r="X5" s="190"/>
      <c r="Y5" s="190"/>
      <c r="Z5" s="190"/>
    </row>
    <row r="6" spans="1:26" ht="36" customHeight="1" x14ac:dyDescent="0.2">
      <c r="A6" s="190"/>
      <c r="B6" s="589" t="s">
        <v>22</v>
      </c>
      <c r="C6" s="590"/>
      <c r="D6" s="591" t="s">
        <v>5</v>
      </c>
      <c r="E6" s="590"/>
      <c r="F6" s="591" t="s">
        <v>23</v>
      </c>
      <c r="G6" s="588"/>
      <c r="H6" s="190"/>
      <c r="I6" s="190"/>
      <c r="J6" s="193"/>
      <c r="K6" s="190"/>
      <c r="L6" s="190"/>
      <c r="M6" s="190"/>
      <c r="N6" s="190"/>
      <c r="O6" s="190"/>
      <c r="P6" s="190"/>
      <c r="Q6" s="190"/>
      <c r="R6" s="190"/>
      <c r="S6" s="190"/>
      <c r="T6" s="190"/>
      <c r="U6" s="190"/>
      <c r="V6" s="190"/>
      <c r="W6" s="190"/>
      <c r="X6" s="190"/>
      <c r="Y6" s="190"/>
      <c r="Z6" s="190"/>
    </row>
    <row r="7" spans="1:26" ht="75.75" customHeight="1" x14ac:dyDescent="0.2">
      <c r="A7" s="190"/>
      <c r="B7" s="592" t="s">
        <v>24</v>
      </c>
      <c r="C7" s="593"/>
      <c r="D7" s="594" t="s">
        <v>25</v>
      </c>
      <c r="E7" s="595"/>
      <c r="F7" s="594" t="s">
        <v>26</v>
      </c>
      <c r="G7" s="596"/>
      <c r="H7" s="198"/>
      <c r="I7" s="199">
        <v>1</v>
      </c>
      <c r="J7" s="193"/>
      <c r="K7" s="190"/>
      <c r="L7" s="190"/>
      <c r="M7" s="190"/>
      <c r="N7" s="190"/>
      <c r="O7" s="190"/>
      <c r="P7" s="190"/>
      <c r="Q7" s="190"/>
      <c r="R7" s="190"/>
      <c r="S7" s="190"/>
      <c r="T7" s="190"/>
      <c r="U7" s="190"/>
      <c r="V7" s="190"/>
      <c r="W7" s="190"/>
      <c r="X7" s="190"/>
      <c r="Y7" s="190"/>
      <c r="Z7" s="190"/>
    </row>
    <row r="8" spans="1:26" ht="57" customHeight="1" x14ac:dyDescent="0.2">
      <c r="A8" s="190"/>
      <c r="B8" s="601" t="s">
        <v>27</v>
      </c>
      <c r="C8" s="602"/>
      <c r="D8" s="603" t="s">
        <v>28</v>
      </c>
      <c r="E8" s="602"/>
      <c r="F8" s="603" t="s">
        <v>525</v>
      </c>
      <c r="G8" s="604"/>
      <c r="H8" s="199" t="s">
        <v>526</v>
      </c>
      <c r="I8" s="199">
        <v>0.75</v>
      </c>
      <c r="J8" s="193"/>
      <c r="K8" s="190"/>
      <c r="L8" s="190"/>
      <c r="M8" s="190"/>
      <c r="N8" s="190"/>
      <c r="O8" s="190"/>
      <c r="P8" s="190"/>
      <c r="Q8" s="190"/>
      <c r="R8" s="190"/>
      <c r="S8" s="190"/>
      <c r="T8" s="190"/>
      <c r="U8" s="190"/>
      <c r="V8" s="190"/>
      <c r="W8" s="190"/>
      <c r="X8" s="190"/>
      <c r="Y8" s="190"/>
      <c r="Z8" s="190"/>
    </row>
    <row r="9" spans="1:26" ht="71.25" customHeight="1" x14ac:dyDescent="0.2">
      <c r="A9" s="190"/>
      <c r="B9" s="605" t="s">
        <v>30</v>
      </c>
      <c r="C9" s="602"/>
      <c r="D9" s="603" t="s">
        <v>527</v>
      </c>
      <c r="E9" s="602"/>
      <c r="F9" s="603" t="s">
        <v>32</v>
      </c>
      <c r="G9" s="604"/>
      <c r="H9" s="190"/>
      <c r="I9" s="199">
        <v>0.5</v>
      </c>
      <c r="J9" s="193"/>
      <c r="K9" s="190"/>
      <c r="L9" s="190"/>
      <c r="M9" s="190"/>
      <c r="N9" s="190"/>
      <c r="O9" s="190"/>
      <c r="P9" s="190"/>
      <c r="Q9" s="190"/>
      <c r="R9" s="190"/>
      <c r="S9" s="190"/>
      <c r="T9" s="190"/>
      <c r="U9" s="190"/>
      <c r="V9" s="190"/>
      <c r="W9" s="190"/>
      <c r="X9" s="190"/>
      <c r="Y9" s="190"/>
      <c r="Z9" s="190"/>
    </row>
    <row r="10" spans="1:26" ht="97.5" customHeight="1" x14ac:dyDescent="0.2">
      <c r="A10" s="190"/>
      <c r="B10" s="606" t="s">
        <v>33</v>
      </c>
      <c r="C10" s="598"/>
      <c r="D10" s="597" t="s">
        <v>528</v>
      </c>
      <c r="E10" s="598"/>
      <c r="F10" s="597" t="s">
        <v>35</v>
      </c>
      <c r="G10" s="599"/>
      <c r="H10" s="190"/>
      <c r="I10" s="199">
        <v>0.25</v>
      </c>
      <c r="J10" s="193"/>
      <c r="K10" s="190"/>
      <c r="L10" s="190"/>
      <c r="M10" s="190"/>
      <c r="N10" s="190"/>
      <c r="O10" s="190"/>
      <c r="P10" s="190"/>
      <c r="Q10" s="190"/>
      <c r="R10" s="190"/>
      <c r="S10" s="190"/>
      <c r="T10" s="190"/>
      <c r="U10" s="190"/>
      <c r="V10" s="190"/>
      <c r="W10" s="190"/>
      <c r="X10" s="190"/>
      <c r="Y10" s="190"/>
      <c r="Z10" s="190"/>
    </row>
    <row r="11" spans="1:26" ht="26.25" customHeight="1" x14ac:dyDescent="0.2">
      <c r="A11" s="190"/>
      <c r="B11" s="600" t="s">
        <v>529</v>
      </c>
      <c r="C11" s="377"/>
      <c r="D11" s="377"/>
      <c r="E11" s="377"/>
      <c r="F11" s="377"/>
      <c r="G11" s="377"/>
      <c r="H11" s="377"/>
      <c r="I11" s="311"/>
      <c r="J11" s="200"/>
      <c r="K11" s="201"/>
      <c r="L11" s="201"/>
      <c r="M11" s="201"/>
      <c r="N11" s="201"/>
      <c r="O11" s="190"/>
      <c r="P11" s="190"/>
      <c r="Q11" s="190"/>
      <c r="R11" s="190"/>
      <c r="S11" s="190"/>
      <c r="T11" s="190"/>
      <c r="U11" s="190"/>
      <c r="V11" s="190"/>
      <c r="W11" s="190"/>
      <c r="X11" s="190"/>
      <c r="Y11" s="190"/>
      <c r="Z11" s="190"/>
    </row>
    <row r="12" spans="1:26" ht="38.25" customHeight="1" x14ac:dyDescent="0.2">
      <c r="A12" s="190"/>
      <c r="B12" s="192"/>
      <c r="C12" s="192"/>
      <c r="D12" s="190"/>
      <c r="E12" s="190"/>
      <c r="F12" s="190"/>
      <c r="G12" s="190"/>
      <c r="H12" s="190"/>
      <c r="I12" s="190"/>
      <c r="J12" s="193"/>
      <c r="K12" s="190"/>
      <c r="L12" s="190"/>
      <c r="M12" s="190"/>
      <c r="N12" s="190"/>
      <c r="O12" s="190"/>
      <c r="P12" s="190"/>
      <c r="Q12" s="190"/>
      <c r="R12" s="190"/>
      <c r="S12" s="190"/>
      <c r="T12" s="190"/>
      <c r="U12" s="190"/>
      <c r="V12" s="190"/>
      <c r="W12" s="190"/>
      <c r="X12" s="190"/>
      <c r="Y12" s="190"/>
      <c r="Z12" s="190"/>
    </row>
    <row r="13" spans="1:26" ht="42.75" customHeight="1" x14ac:dyDescent="0.2">
      <c r="A13" s="190"/>
      <c r="B13" s="613" t="s">
        <v>530</v>
      </c>
      <c r="C13" s="614" t="s">
        <v>531</v>
      </c>
      <c r="D13" s="615"/>
      <c r="E13" s="615"/>
      <c r="F13" s="616"/>
      <c r="G13" s="617" t="s">
        <v>532</v>
      </c>
      <c r="H13" s="617" t="s">
        <v>533</v>
      </c>
      <c r="I13" s="618" t="s">
        <v>534</v>
      </c>
      <c r="J13" s="193"/>
      <c r="K13" s="620" t="s">
        <v>535</v>
      </c>
      <c r="L13" s="620" t="s">
        <v>536</v>
      </c>
      <c r="M13" s="607" t="s">
        <v>537</v>
      </c>
      <c r="N13" s="609" t="s">
        <v>538</v>
      </c>
      <c r="O13" s="274"/>
      <c r="P13" s="274"/>
      <c r="Q13" s="274"/>
      <c r="R13" s="274"/>
      <c r="S13" s="275"/>
      <c r="T13" s="190"/>
      <c r="U13" s="190"/>
      <c r="V13" s="190"/>
      <c r="W13" s="190"/>
      <c r="X13" s="190"/>
      <c r="Y13" s="190"/>
      <c r="Z13" s="190"/>
    </row>
    <row r="14" spans="1:26" ht="48.75" customHeight="1" x14ac:dyDescent="0.2">
      <c r="A14" s="190"/>
      <c r="B14" s="323"/>
      <c r="C14" s="202" t="s">
        <v>539</v>
      </c>
      <c r="D14" s="202" t="s">
        <v>50</v>
      </c>
      <c r="E14" s="202" t="s">
        <v>540</v>
      </c>
      <c r="F14" s="203" t="s">
        <v>541</v>
      </c>
      <c r="G14" s="327"/>
      <c r="H14" s="327"/>
      <c r="I14" s="619"/>
      <c r="J14" s="193"/>
      <c r="K14" s="441"/>
      <c r="L14" s="441"/>
      <c r="M14" s="608"/>
      <c r="N14" s="204" t="s">
        <v>542</v>
      </c>
      <c r="O14" s="204" t="s">
        <v>543</v>
      </c>
      <c r="P14" s="204" t="s">
        <v>544</v>
      </c>
      <c r="Q14" s="204" t="s">
        <v>545</v>
      </c>
      <c r="R14" s="204" t="s">
        <v>546</v>
      </c>
      <c r="S14" s="205" t="s">
        <v>547</v>
      </c>
      <c r="T14" s="190"/>
      <c r="U14" s="190"/>
      <c r="V14" s="190"/>
      <c r="W14" s="190"/>
      <c r="X14" s="190"/>
      <c r="Y14" s="190"/>
      <c r="Z14" s="190"/>
    </row>
    <row r="15" spans="1:26" ht="99.75" customHeight="1" x14ac:dyDescent="0.2">
      <c r="A15" s="190"/>
      <c r="B15" s="206">
        <f t="shared" ref="B15:B164" si="0">+IF(ISTEXT(D15),J15,"")</f>
        <v>1</v>
      </c>
      <c r="C15" s="207" t="str">
        <f t="array" ref="C15">+IFERROR(INDEX(Hoja1!$A$2:$A$82,MATCH(J15,Hoja1!$H$2:$H$82,0)),"")</f>
        <v>4.6</v>
      </c>
      <c r="D15" s="208" t="str">
        <f>IFERROR(VLOOKUP(C15,Hoja1!$A$2:$H$82,4,0),"")</f>
        <v>Ambiente de Control</v>
      </c>
      <c r="E15" s="208" t="str">
        <f>+IFERROR(VLOOKUP(C15,Hoja1!$A$1:$J$82,10,0),"")</f>
        <v>Compromiso con la competencia de todo el personal, por lo que la gestión del talento humano tiene un carácter estratégico con el despliegue de actividades clave para todo el ciclo de vida del servidor público –ingreso, permanencia y retiro.</v>
      </c>
      <c r="F15" s="208" t="str">
        <f>+IFERROR(VLOOKUP(C15,Hoja1!$A$1:$I$82,3,0),"")</f>
        <v xml:space="preserve"> Evaluar el impacto del Plan Institucional de Capacitación - PI</v>
      </c>
      <c r="G15" s="209">
        <f>+IFERROR(VLOOKUP(C15,Hoja1!$A$1:$K$82,11,0),"")</f>
        <v>3</v>
      </c>
      <c r="H15" s="210" t="str">
        <f>+IFERROR(VLOOKUP(C15,Hoja1!$A$1:$L$82,12,0),"")</f>
        <v/>
      </c>
      <c r="I15" s="211"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No se encuentra presente  por lo tanto no esta funcionando, lo que hace que se requieran acciones dirigidas a fortalecer su diseño y puesta en marcha</v>
      </c>
      <c r="J15" s="193">
        <v>1</v>
      </c>
      <c r="K15" s="212">
        <f>+VLOOKUP(C15,Hoja1!$A$1:$M$82,13,0)</f>
        <v>0</v>
      </c>
      <c r="L15" s="610">
        <f>+AVERAGE(K15:K38)</f>
        <v>0.89583333333333337</v>
      </c>
      <c r="M15" s="213"/>
      <c r="N15" s="214"/>
      <c r="O15" s="214"/>
      <c r="P15" s="214"/>
      <c r="Q15" s="214"/>
      <c r="R15" s="214"/>
      <c r="S15" s="214"/>
      <c r="T15" s="190"/>
      <c r="U15" s="190"/>
      <c r="V15" s="190"/>
      <c r="W15" s="190"/>
      <c r="X15" s="190"/>
      <c r="Y15" s="190"/>
      <c r="Z15" s="190"/>
    </row>
    <row r="16" spans="1:26" ht="99.75" customHeight="1" x14ac:dyDescent="0.2">
      <c r="A16" s="190"/>
      <c r="B16" s="215">
        <f t="shared" si="0"/>
        <v>2</v>
      </c>
      <c r="C16" s="216" t="str">
        <f t="array" ref="C16">+IFERROR(INDEX(Hoja1!$A$2:$A$82,MATCH(J16,Hoja1!$H$2:$H$82,0)),"")</f>
        <v>1.4</v>
      </c>
      <c r="D16" s="217" t="str">
        <f>IFERROR(VLOOKUP(C16,Hoja1!$A$2:$H$82,4,0),"")</f>
        <v>Ambiente de Control</v>
      </c>
      <c r="E16" s="217" t="str">
        <f>+IFERROR(VLOOKUP(C16,Hoja1!$A$1:$J$82,10,0),"")</f>
        <v>La entidad demuestra el compromiso con la integridad (valores) y principios del servicio público</v>
      </c>
      <c r="F16" s="217" t="str">
        <f>+IFERROR(VLOOKUP(C16,Hoja1!$A$1:$I$82,3,0),"")</f>
        <v xml:space="preserve"> La evaluación de las acciones transversales de integridad, mediante el monitoreo permanente de los riesgos de corrupción.</v>
      </c>
      <c r="G16" s="216">
        <f>+IFERROR(VLOOKUP(C16,Hoja1!$A$1:$K$82,11,0),"")</f>
        <v>3</v>
      </c>
      <c r="H16" s="218">
        <f>+IFERROR(VLOOKUP(C16,Hoja1!$A$1:$L$82,12,0),"")</f>
        <v>2</v>
      </c>
      <c r="I16" s="211" t="str">
        <f t="shared" si="1"/>
        <v>Se encuentra presente y funcionando, pero requiere acciones dirigidas a fortalecer  o mejorar su diseño y/o ejecucion.</v>
      </c>
      <c r="J16" s="193">
        <v>2</v>
      </c>
      <c r="K16" s="212">
        <f>+VLOOKUP(C16,Hoja1!$A$1:$M$82,13,0)</f>
        <v>0.5</v>
      </c>
      <c r="L16" s="313"/>
      <c r="M16" s="219"/>
      <c r="N16" s="220"/>
      <c r="O16" s="220"/>
      <c r="P16" s="220"/>
      <c r="Q16" s="220"/>
      <c r="R16" s="220"/>
      <c r="S16" s="220"/>
      <c r="T16" s="190"/>
      <c r="U16" s="190"/>
      <c r="V16" s="190"/>
      <c r="W16" s="190"/>
      <c r="X16" s="190"/>
      <c r="Y16" s="190"/>
      <c r="Z16" s="190"/>
    </row>
    <row r="17" spans="1:26" ht="99.75" customHeight="1" x14ac:dyDescent="0.2">
      <c r="A17" s="190"/>
      <c r="B17" s="215">
        <f t="shared" si="0"/>
        <v>3</v>
      </c>
      <c r="C17" s="216" t="str">
        <f t="array" ref="C17">+IFERROR(INDEX(Hoja1!$A$2:$A$82,MATCH(J17,Hoja1!$H$2:$H$82,0)),"")</f>
        <v>1.5</v>
      </c>
      <c r="D17" s="217" t="str">
        <f>IFERROR(VLOOKUP(C17,Hoja1!$A$2:$H$82,4,0),"")</f>
        <v>Ambiente de Control</v>
      </c>
      <c r="E17" s="217" t="str">
        <f>+IFERROR(VLOOKUP(C17,Hoja1!$A$1:$J$82,10,0),"")</f>
        <v>La entidad demuestra el compromiso con la integridad (valores) y principios del servicio público</v>
      </c>
      <c r="F17" s="217" t="str">
        <f>+IFERROR(VLOOKUP(C17,Hoja1!$A$1:$I$82,3,0),"")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17" s="216">
        <f>+IFERROR(VLOOKUP(C17,Hoja1!$A$1:$K$82,11,0),"")</f>
        <v>2</v>
      </c>
      <c r="H17" s="218">
        <f>+IFERROR(VLOOKUP(C17,Hoja1!$A$1:$L$82,12,0),"")</f>
        <v>2</v>
      </c>
      <c r="I17" s="211" t="str">
        <f t="shared" si="1"/>
        <v>Se encuentra presente y funcionando, pero requiere acciones dirigidas a fortalecer  o mejorar su diseño y/o ejecucion.</v>
      </c>
      <c r="J17" s="193">
        <v>3</v>
      </c>
      <c r="K17" s="212">
        <f>+VLOOKUP(C17,Hoja1!$A$1:$M$82,13,0)</f>
        <v>0.5</v>
      </c>
      <c r="L17" s="313"/>
      <c r="M17" s="219"/>
      <c r="N17" s="220"/>
      <c r="O17" s="220"/>
      <c r="P17" s="220"/>
      <c r="Q17" s="220"/>
      <c r="R17" s="220"/>
      <c r="S17" s="220"/>
      <c r="T17" s="190"/>
      <c r="U17" s="190"/>
      <c r="V17" s="190"/>
      <c r="W17" s="190"/>
      <c r="X17" s="190"/>
      <c r="Y17" s="190"/>
      <c r="Z17" s="190"/>
    </row>
    <row r="18" spans="1:26" ht="99.75" customHeight="1" x14ac:dyDescent="0.2">
      <c r="A18" s="190"/>
      <c r="B18" s="221">
        <f t="shared" si="0"/>
        <v>4</v>
      </c>
      <c r="C18" s="216" t="str">
        <f t="array" ref="C18">+IFERROR(INDEX(Hoja1!$A$2:$A$82,MATCH(J18,Hoja1!$H$2:$H$82,0)),"")</f>
        <v>5.4</v>
      </c>
      <c r="D18" s="217" t="str">
        <f>IFERROR(VLOOKUP(C18,Hoja1!$A$2:$H$82,4,0),"")</f>
        <v>Ambiente de Control</v>
      </c>
      <c r="E18" s="217" t="str">
        <f>+IFERROR(VLOOKUP(C18,Hoja1!$A$1:$J$82,10,0),"")</f>
        <v>La entidad establece líneas de reporte dentro de la entidad para evaluar el funcionamiento del Sistema de Control Interno.</v>
      </c>
      <c r="F18" s="217" t="str">
        <f>+IFERROR(VLOOKUP(C18,Hoja1!$A$1:$I$82,3,0),"")</f>
        <v xml:space="preserve"> Se evalúa la estructura de control a partir de los cambios en procesos, procedimientos, u otras herramientas, a fin de garantizar su adecuada formulación y afectación frente a la gestión del riesgo</v>
      </c>
      <c r="G18" s="216">
        <f>+IFERROR(VLOOKUP(C18,Hoja1!$A$1:$K$82,11,0),"")</f>
        <v>3</v>
      </c>
      <c r="H18" s="218">
        <f>+IFERROR(VLOOKUP(C18,Hoja1!$A$1:$L$82,12,0),"")</f>
        <v>2</v>
      </c>
      <c r="I18" s="211" t="str">
        <f t="shared" si="1"/>
        <v>Se encuentra presente y funcionando, pero requiere acciones dirigidas a fortalecer  o mejorar su diseño y/o ejecucion.</v>
      </c>
      <c r="J18" s="193">
        <v>4</v>
      </c>
      <c r="K18" s="212">
        <f>+VLOOKUP(C18,Hoja1!$A$1:$M$82,13,0)</f>
        <v>0.5</v>
      </c>
      <c r="L18" s="313"/>
      <c r="M18" s="219"/>
      <c r="N18" s="220"/>
      <c r="O18" s="220"/>
      <c r="P18" s="220"/>
      <c r="Q18" s="220"/>
      <c r="R18" s="220"/>
      <c r="S18" s="220"/>
      <c r="T18" s="190"/>
      <c r="U18" s="190"/>
      <c r="V18" s="190"/>
      <c r="W18" s="190"/>
      <c r="X18" s="190"/>
      <c r="Y18" s="190"/>
      <c r="Z18" s="190"/>
    </row>
    <row r="19" spans="1:26" ht="99.75" customHeight="1" x14ac:dyDescent="0.2">
      <c r="A19" s="190"/>
      <c r="B19" s="215">
        <f t="shared" si="0"/>
        <v>5</v>
      </c>
      <c r="C19" s="216" t="str">
        <f t="array" ref="C19">+IFERROR(INDEX(Hoja1!$A$2:$A$82,MATCH(J19,Hoja1!$H$2:$H$82,0)),"")</f>
        <v>1.1</v>
      </c>
      <c r="D19" s="217" t="str">
        <f>IFERROR(VLOOKUP(C19,Hoja1!$A$2:$H$82,4,0),"")</f>
        <v>Ambiente de Control</v>
      </c>
      <c r="E19" s="217" t="str">
        <f>+IFERROR(VLOOKUP(C19,Hoja1!$A$1:$J$82,10,0),"")</f>
        <v>La entidad demuestra el compromiso con la integridad (valores) y principios del servicio público</v>
      </c>
      <c r="F19" s="217" t="str">
        <f>+IFERROR(VLOOKUP(C19,Hoja1!$A$1:$I$82,3,0),"")</f>
        <v xml:space="preserve"> Aplicación del Código de Integridad. (incluye análisis de desviaciones, convivencia laboral, temas disciplinarios internos, quejas o denuncias sobres los servidores de la entidad, u otros temas relacionados)</v>
      </c>
      <c r="G19" s="216">
        <f>+IFERROR(VLOOKUP(C19,Hoja1!$A$1:$K$82,11,0),"")</f>
        <v>3</v>
      </c>
      <c r="H19" s="218">
        <f>+IFERROR(VLOOKUP(C19,Hoja1!$A$1:$L$82,12,0),"")</f>
        <v>3</v>
      </c>
      <c r="I19" s="211" t="str">
        <f t="shared" si="1"/>
        <v>Se encuentra presente y funciona correctamente, por lo tanto se requiere acciones o actividades  dirigidas a su mantenimiento dentro del marco de las lineas de defensa.</v>
      </c>
      <c r="J19" s="193">
        <v>5</v>
      </c>
      <c r="K19" s="212">
        <f>+VLOOKUP(C19,Hoja1!$A$1:$M$82,13,0)</f>
        <v>1</v>
      </c>
      <c r="L19" s="313"/>
      <c r="M19" s="219"/>
      <c r="N19" s="220"/>
      <c r="O19" s="220"/>
      <c r="P19" s="220"/>
      <c r="Q19" s="220"/>
      <c r="R19" s="220"/>
      <c r="S19" s="220"/>
      <c r="T19" s="190"/>
      <c r="U19" s="190"/>
      <c r="V19" s="190"/>
      <c r="W19" s="190"/>
      <c r="X19" s="190"/>
      <c r="Y19" s="190"/>
      <c r="Z19" s="190"/>
    </row>
    <row r="20" spans="1:26" ht="99.75" customHeight="1" x14ac:dyDescent="0.2">
      <c r="A20" s="190"/>
      <c r="B20" s="221">
        <f t="shared" si="0"/>
        <v>6</v>
      </c>
      <c r="C20" s="216" t="str">
        <f t="array" ref="C20">+IFERROR(INDEX(Hoja1!$A$2:$A$82,MATCH(J20,Hoja1!$H$2:$H$82,0)),"")</f>
        <v>1.2</v>
      </c>
      <c r="D20" s="217" t="str">
        <f>IFERROR(VLOOKUP(C20,Hoja1!$A$2:$H$82,4,0),"")</f>
        <v>Ambiente de Control</v>
      </c>
      <c r="E20" s="217" t="str">
        <f>+IFERROR(VLOOKUP(C20,Hoja1!$A$1:$J$82,10,0),"")</f>
        <v>La entidad demuestra el compromiso con la integridad (valores) y principios del servicio público</v>
      </c>
      <c r="F20" s="217" t="str">
        <f>+IFERROR(VLOOKUP(C20,Hoja1!$A$1:$I$82,3,0),"")</f>
        <v xml:space="preserve"> Mecanismos para el manejo de conflictos de interés.</v>
      </c>
      <c r="G20" s="216">
        <f>+IFERROR(VLOOKUP(C20,Hoja1!$A$1:$K$82,11,0),"")</f>
        <v>3</v>
      </c>
      <c r="H20" s="218">
        <f>+IFERROR(VLOOKUP(C20,Hoja1!$A$1:$L$82,12,0),"")</f>
        <v>3</v>
      </c>
      <c r="I20" s="211" t="str">
        <f t="shared" si="1"/>
        <v>Se encuentra presente y funciona correctamente, por lo tanto se requiere acciones o actividades  dirigidas a su mantenimiento dentro del marco de las lineas de defensa.</v>
      </c>
      <c r="J20" s="193">
        <v>6</v>
      </c>
      <c r="K20" s="212">
        <f>+VLOOKUP(C20,Hoja1!$A$1:$M$82,13,0)</f>
        <v>1</v>
      </c>
      <c r="L20" s="313"/>
      <c r="M20" s="219"/>
      <c r="N20" s="220"/>
      <c r="O20" s="220"/>
      <c r="P20" s="220"/>
      <c r="Q20" s="220"/>
      <c r="R20" s="220"/>
      <c r="S20" s="220"/>
      <c r="T20" s="190"/>
      <c r="U20" s="190"/>
      <c r="V20" s="190"/>
      <c r="W20" s="190"/>
      <c r="X20" s="190"/>
      <c r="Y20" s="190"/>
      <c r="Z20" s="190"/>
    </row>
    <row r="21" spans="1:26" ht="99.75" customHeight="1" x14ac:dyDescent="0.2">
      <c r="A21" s="190"/>
      <c r="B21" s="215">
        <f t="shared" si="0"/>
        <v>7</v>
      </c>
      <c r="C21" s="216" t="str">
        <f t="array" ref="C21">+IFERROR(INDEX(Hoja1!$A$2:$A$82,MATCH(J21,Hoja1!$H$2:$H$82,0)),"")</f>
        <v>1.3</v>
      </c>
      <c r="D21" s="217" t="str">
        <f>IFERROR(VLOOKUP(C21,Hoja1!$A$2:$H$82,4,0),"")</f>
        <v>Ambiente de Control</v>
      </c>
      <c r="E21" s="217" t="str">
        <f>+IFERROR(VLOOKUP(C21,Hoja1!$A$1:$J$82,10,0),"")</f>
        <v>La entidad demuestra el compromiso con la integridad (valores) y principios del servicio público</v>
      </c>
      <c r="F21" s="217" t="str">
        <f>+IFERROR(VLOOKUP(C21,Hoja1!$A$1:$I$82,3,0),"")</f>
        <v xml:space="preserve"> Mecanismos frente a la detección y prevención del uso inadecuado de información privilegiada u otras situaciones que puedan implicar riesgos para la entidad</v>
      </c>
      <c r="G21" s="216">
        <f>+IFERROR(VLOOKUP(C21,Hoja1!$A$1:$K$82,11,0),"")</f>
        <v>3</v>
      </c>
      <c r="H21" s="218">
        <f>+IFERROR(VLOOKUP(C21,Hoja1!$A$1:$L$82,12,0),"")</f>
        <v>3</v>
      </c>
      <c r="I21" s="211" t="str">
        <f t="shared" si="1"/>
        <v>Se encuentra presente y funciona correctamente, por lo tanto se requiere acciones o actividades  dirigidas a su mantenimiento dentro del marco de las lineas de defensa.</v>
      </c>
      <c r="J21" s="193">
        <v>7</v>
      </c>
      <c r="K21" s="212">
        <f>+VLOOKUP(C21,Hoja1!$A$1:$M$82,13,0)</f>
        <v>1</v>
      </c>
      <c r="L21" s="313"/>
      <c r="M21" s="219"/>
      <c r="N21" s="220"/>
      <c r="O21" s="220"/>
      <c r="P21" s="220"/>
      <c r="Q21" s="220"/>
      <c r="R21" s="220"/>
      <c r="S21" s="220"/>
      <c r="T21" s="190"/>
      <c r="U21" s="190"/>
      <c r="V21" s="190"/>
      <c r="W21" s="190"/>
      <c r="X21" s="190"/>
      <c r="Y21" s="190"/>
      <c r="Z21" s="190"/>
    </row>
    <row r="22" spans="1:26" ht="99.75" customHeight="1" x14ac:dyDescent="0.2">
      <c r="A22" s="190"/>
      <c r="B22" s="215">
        <f t="shared" si="0"/>
        <v>8</v>
      </c>
      <c r="C22" s="216" t="str">
        <f t="array" ref="C22">+IFERROR(INDEX(Hoja1!$A$2:$A$82,MATCH(J22,Hoja1!$H$2:$H$82,0)),"")</f>
        <v>2.1</v>
      </c>
      <c r="D22" s="217" t="str">
        <f>IFERROR(VLOOKUP(C22,Hoja1!$A$2:$H$82,4,0),"")</f>
        <v>Ambiente de Control</v>
      </c>
      <c r="E22" s="217" t="str">
        <f>+IFERROR(VLOOKUP(C22,Hoja1!$A$1:$J$82,10,0),"")</f>
        <v xml:space="preserve">Aplicación de mecanismos para ejercer una adecuada supervisión del Sistema de Control Interno </v>
      </c>
      <c r="F22" s="217" t="str">
        <f>+IFERROR(VLOOKUP(C22,Hoja1!$A$1:$I$82,3,0),"")</f>
        <v xml:space="preserve"> Creación o actualización del Comité Institucional de Coordinación de Control Interno (incluye ajustes en periodicidad para reunión, articulación con el Comité Institucional de Gestión y Desempeño)</v>
      </c>
      <c r="G22" s="216">
        <f>+IFERROR(VLOOKUP(C22,Hoja1!$A$1:$K$82,11,0),"")</f>
        <v>3</v>
      </c>
      <c r="H22" s="218">
        <f>+IFERROR(VLOOKUP(C22,Hoja1!$A$1:$L$82,12,0),"")</f>
        <v>3</v>
      </c>
      <c r="I22" s="211" t="str">
        <f t="shared" si="1"/>
        <v>Se encuentra presente y funciona correctamente, por lo tanto se requiere acciones o actividades  dirigidas a su mantenimiento dentro del marco de las lineas de defensa.</v>
      </c>
      <c r="J22" s="193">
        <v>8</v>
      </c>
      <c r="K22" s="212">
        <f>+VLOOKUP(C22,Hoja1!$A$1:$M$82,13,0)</f>
        <v>1</v>
      </c>
      <c r="L22" s="313"/>
      <c r="M22" s="219"/>
      <c r="N22" s="220"/>
      <c r="O22" s="220"/>
      <c r="P22" s="220"/>
      <c r="Q22" s="220"/>
      <c r="R22" s="220"/>
      <c r="S22" s="220"/>
      <c r="T22" s="190"/>
      <c r="U22" s="190"/>
      <c r="V22" s="190"/>
      <c r="W22" s="190"/>
      <c r="X22" s="190"/>
      <c r="Y22" s="190"/>
      <c r="Z22" s="190"/>
    </row>
    <row r="23" spans="1:26" ht="99.75" customHeight="1" x14ac:dyDescent="0.2">
      <c r="A23" s="190"/>
      <c r="B23" s="215">
        <f t="shared" si="0"/>
        <v>9</v>
      </c>
      <c r="C23" s="216" t="str">
        <f t="array" ref="C23">+IFERROR(INDEX(Hoja1!$A$2:$A$82,MATCH(J23,Hoja1!$H$2:$H$82,0)),"")</f>
        <v>2.2</v>
      </c>
      <c r="D23" s="217" t="str">
        <f>IFERROR(VLOOKUP(C23,Hoja1!$A$2:$H$82,4,0),"")</f>
        <v>Ambiente de Control</v>
      </c>
      <c r="E23" s="217" t="str">
        <f>+IFERROR(VLOOKUP(C23,Hoja1!$A$1:$J$82,10,0),"")</f>
        <v xml:space="preserve">Aplicación de mecanismos para ejercer una adecuada supervisión del Sistema de Control Interno </v>
      </c>
      <c r="F23" s="217" t="str">
        <f>+IFERROR(VLOOKUP(C23,Hoja1!$A$1:$I$82,3,0),"")</f>
        <v xml:space="preserve"> Definición y documentación del Esquema de Líneas de Defens</v>
      </c>
      <c r="G23" s="216">
        <f>+IFERROR(VLOOKUP(C23,Hoja1!$A$1:$K$82,11,0),"")</f>
        <v>3</v>
      </c>
      <c r="H23" s="218">
        <f>+IFERROR(VLOOKUP(C23,Hoja1!$A$1:$L$82,12,0),"")</f>
        <v>3</v>
      </c>
      <c r="I23" s="211" t="str">
        <f t="shared" si="1"/>
        <v>Se encuentra presente y funciona correctamente, por lo tanto se requiere acciones o actividades  dirigidas a su mantenimiento dentro del marco de las lineas de defensa.</v>
      </c>
      <c r="J23" s="193">
        <v>9</v>
      </c>
      <c r="K23" s="212">
        <f>+VLOOKUP(C23,Hoja1!$A$1:$M$82,13,0)</f>
        <v>1</v>
      </c>
      <c r="L23" s="313"/>
      <c r="M23" s="219"/>
      <c r="N23" s="220"/>
      <c r="O23" s="220"/>
      <c r="P23" s="220"/>
      <c r="Q23" s="220"/>
      <c r="R23" s="220"/>
      <c r="S23" s="220"/>
      <c r="T23" s="190"/>
      <c r="U23" s="190"/>
      <c r="V23" s="190"/>
      <c r="W23" s="190"/>
      <c r="X23" s="190"/>
      <c r="Y23" s="190"/>
      <c r="Z23" s="190"/>
    </row>
    <row r="24" spans="1:26" ht="99.75" customHeight="1" x14ac:dyDescent="0.2">
      <c r="A24" s="190"/>
      <c r="B24" s="221">
        <f t="shared" si="0"/>
        <v>10</v>
      </c>
      <c r="C24" s="216" t="str">
        <f t="array" ref="C24">+IFERROR(INDEX(Hoja1!$A$2:$A$82,MATCH(J24,Hoja1!$H$2:$H$82,0)),"")</f>
        <v>2.3</v>
      </c>
      <c r="D24" s="217" t="str">
        <f>IFERROR(VLOOKUP(C24,Hoja1!$A$2:$H$82,4,0),"")</f>
        <v>Ambiente de Control</v>
      </c>
      <c r="E24" s="217" t="str">
        <f>+IFERROR(VLOOKUP(C24,Hoja1!$A$1:$J$82,10,0),"")</f>
        <v xml:space="preserve">Aplicación de mecanismos para ejercer una adecuada supervisión del Sistema de Control Interno </v>
      </c>
      <c r="F24" s="217" t="str">
        <f>+IFERROR(VLOOKUP(C24,Hoja1!$A$1:$I$82,3,0),"")</f>
        <v xml:space="preserve"> Definición de líneas de reporte en temas clave para la toma de decisiones, atendiendo el Esquema de Líneas de Defens</v>
      </c>
      <c r="G24" s="216">
        <f>+IFERROR(VLOOKUP(C24,Hoja1!$A$1:$K$82,11,0),"")</f>
        <v>3</v>
      </c>
      <c r="H24" s="218">
        <f>+IFERROR(VLOOKUP(C24,Hoja1!$A$1:$L$82,12,0),"")</f>
        <v>3</v>
      </c>
      <c r="I24" s="211" t="str">
        <f t="shared" si="1"/>
        <v>Se encuentra presente y funciona correctamente, por lo tanto se requiere acciones o actividades  dirigidas a su mantenimiento dentro del marco de las lineas de defensa.</v>
      </c>
      <c r="J24" s="193">
        <v>10</v>
      </c>
      <c r="K24" s="212">
        <f>+VLOOKUP(C24,Hoja1!$A$1:$M$82,13,0)</f>
        <v>1</v>
      </c>
      <c r="L24" s="313"/>
      <c r="M24" s="219"/>
      <c r="N24" s="220"/>
      <c r="O24" s="220"/>
      <c r="P24" s="220"/>
      <c r="Q24" s="220"/>
      <c r="R24" s="220"/>
      <c r="S24" s="220"/>
      <c r="T24" s="190"/>
      <c r="U24" s="190"/>
      <c r="V24" s="190"/>
      <c r="W24" s="190"/>
      <c r="X24" s="190"/>
      <c r="Y24" s="190"/>
      <c r="Z24" s="190"/>
    </row>
    <row r="25" spans="1:26" ht="99.75" customHeight="1" x14ac:dyDescent="0.2">
      <c r="A25" s="190"/>
      <c r="B25" s="215">
        <f t="shared" si="0"/>
        <v>11</v>
      </c>
      <c r="C25" s="216" t="str">
        <f t="array" ref="C25">+IFERROR(INDEX(Hoja1!$A$2:$A$82,MATCH(J25,Hoja1!$H$2:$H$82,0)),"")</f>
        <v>3.1</v>
      </c>
      <c r="D25" s="217" t="str">
        <f>IFERROR(VLOOKUP(C25,Hoja1!$A$2:$H$82,4,0),"")</f>
        <v>Ambiente de Control</v>
      </c>
      <c r="E25" s="217"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17" t="str">
        <f>+IFERROR(VLOOKUP(C25,Hoja1!$A$1:$I$82,3,0),"")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5" s="216">
        <f>+IFERROR(VLOOKUP(C25,Hoja1!$A$1:$K$82,11,0),"")</f>
        <v>3</v>
      </c>
      <c r="H25" s="218">
        <f>+IFERROR(VLOOKUP(C25,Hoja1!$A$1:$L$82,12,0),"")</f>
        <v>3</v>
      </c>
      <c r="I25" s="211" t="str">
        <f t="shared" si="1"/>
        <v>Se encuentra presente y funciona correctamente, por lo tanto se requiere acciones o actividades  dirigidas a su mantenimiento dentro del marco de las lineas de defensa.</v>
      </c>
      <c r="J25" s="193">
        <v>11</v>
      </c>
      <c r="K25" s="212">
        <f>+VLOOKUP(C25,Hoja1!$A$1:$M$82,13,0)</f>
        <v>1</v>
      </c>
      <c r="L25" s="313"/>
      <c r="M25" s="219"/>
      <c r="N25" s="220"/>
      <c r="O25" s="220"/>
      <c r="P25" s="220"/>
      <c r="Q25" s="220"/>
      <c r="R25" s="220"/>
      <c r="S25" s="220"/>
      <c r="T25" s="190"/>
      <c r="U25" s="190"/>
      <c r="V25" s="190"/>
      <c r="W25" s="190"/>
      <c r="X25" s="190"/>
      <c r="Y25" s="190"/>
      <c r="Z25" s="190"/>
    </row>
    <row r="26" spans="1:26" ht="99.75" customHeight="1" x14ac:dyDescent="0.2">
      <c r="A26" s="190"/>
      <c r="B26" s="221">
        <f t="shared" si="0"/>
        <v>12</v>
      </c>
      <c r="C26" s="216" t="str">
        <f t="array" ref="C26">+IFERROR(INDEX(Hoja1!$A$2:$A$82,MATCH(J26,Hoja1!$H$2:$H$82,0)),"")</f>
        <v>3.2</v>
      </c>
      <c r="D26" s="217" t="str">
        <f>IFERROR(VLOOKUP(C26,Hoja1!$A$2:$H$82,4,0),"")</f>
        <v>Ambiente de Control</v>
      </c>
      <c r="E26" s="217" t="str">
        <f>+IFERROR(VLOOKUP(C26,Hoja1!$A$1:$J$82,10,0),"")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6" s="217" t="str">
        <f>+IFERROR(VLOOKUP(C26,Hoja1!$A$1:$I$82,3,0),"")</f>
        <v xml:space="preserve"> La Alta Dirección frente a la política de Administración del Riesgo definen los niveles de aceptación del riesgo, teniendo en cuenta cada uno de los objetivos establecidos.</v>
      </c>
      <c r="G26" s="216">
        <f>+IFERROR(VLOOKUP(C26,Hoja1!$A$1:$K$82,11,0),"")</f>
        <v>3</v>
      </c>
      <c r="H26" s="218">
        <f>+IFERROR(VLOOKUP(C26,Hoja1!$A$1:$L$82,12,0),"")</f>
        <v>3</v>
      </c>
      <c r="I26" s="211" t="str">
        <f t="shared" si="1"/>
        <v>Se encuentra presente y funciona correctamente, por lo tanto se requiere acciones o actividades  dirigidas a su mantenimiento dentro del marco de las lineas de defensa.</v>
      </c>
      <c r="J26" s="193">
        <v>12</v>
      </c>
      <c r="K26" s="212">
        <f>+VLOOKUP(C26,Hoja1!$A$1:$M$82,13,0)</f>
        <v>1</v>
      </c>
      <c r="L26" s="313"/>
      <c r="M26" s="219"/>
      <c r="N26" s="220"/>
      <c r="O26" s="220"/>
      <c r="P26" s="220"/>
      <c r="Q26" s="220"/>
      <c r="R26" s="220"/>
      <c r="S26" s="220"/>
      <c r="T26" s="190"/>
      <c r="U26" s="190"/>
      <c r="V26" s="190"/>
      <c r="W26" s="190"/>
      <c r="X26" s="190"/>
      <c r="Y26" s="190"/>
      <c r="Z26" s="190"/>
    </row>
    <row r="27" spans="1:26" ht="99.75" customHeight="1" x14ac:dyDescent="0.2">
      <c r="A27" s="190"/>
      <c r="B27" s="215">
        <f t="shared" si="0"/>
        <v>13</v>
      </c>
      <c r="C27" s="216" t="str">
        <f t="array" ref="C27">+IFERROR(INDEX(Hoja1!$A$2:$A$82,MATCH(J27,Hoja1!$H$2:$H$82,0)),"")</f>
        <v>3.3</v>
      </c>
      <c r="D27" s="217" t="str">
        <f>IFERROR(VLOOKUP(C27,Hoja1!$A$2:$H$82,4,0),"")</f>
        <v>Ambiente de Control</v>
      </c>
      <c r="E27" s="217"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217" t="str">
        <f>+IFERROR(VLOOKUP(C27,Hoja1!$A$1:$I$82,3,0),"")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7" s="216">
        <f>+IFERROR(VLOOKUP(C27,Hoja1!$A$1:$K$82,11,0),"")</f>
        <v>3</v>
      </c>
      <c r="H27" s="218">
        <f>+IFERROR(VLOOKUP(C27,Hoja1!$A$1:$L$82,12,0),"")</f>
        <v>3</v>
      </c>
      <c r="I27" s="211" t="str">
        <f t="shared" si="1"/>
        <v>Se encuentra presente y funciona correctamente, por lo tanto se requiere acciones o actividades  dirigidas a su mantenimiento dentro del marco de las lineas de defensa.</v>
      </c>
      <c r="J27" s="193">
        <v>13</v>
      </c>
      <c r="K27" s="212">
        <f>+VLOOKUP(C27,Hoja1!$A$1:$M$82,13,0)</f>
        <v>1</v>
      </c>
      <c r="L27" s="313"/>
      <c r="M27" s="219"/>
      <c r="N27" s="220"/>
      <c r="O27" s="220"/>
      <c r="P27" s="220"/>
      <c r="Q27" s="220"/>
      <c r="R27" s="220"/>
      <c r="S27" s="220"/>
      <c r="T27" s="190"/>
      <c r="U27" s="190"/>
      <c r="V27" s="190"/>
      <c r="W27" s="190"/>
      <c r="X27" s="190"/>
      <c r="Y27" s="190"/>
      <c r="Z27" s="190"/>
    </row>
    <row r="28" spans="1:26" ht="99.75" customHeight="1" x14ac:dyDescent="0.2">
      <c r="A28" s="190"/>
      <c r="B28" s="215">
        <f t="shared" si="0"/>
        <v>14</v>
      </c>
      <c r="C28" s="216" t="str">
        <f t="array" ref="C28">+IFERROR(INDEX(Hoja1!$A$2:$A$82,MATCH(J28,Hoja1!$H$2:$H$82,0)),"")</f>
        <v>4.1</v>
      </c>
      <c r="D28" s="217" t="str">
        <f>IFERROR(VLOOKUP(C28,Hoja1!$A$2:$H$82,4,0),"")</f>
        <v>Ambiente de Control</v>
      </c>
      <c r="E28" s="217"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217" t="str">
        <f>+IFERROR(VLOOKUP(C28,Hoja1!$A$1:$I$82,3,0),"")</f>
        <v xml:space="preserve"> Evaluación de la Planeación Estratégica del Talento Humano</v>
      </c>
      <c r="G28" s="216">
        <f>+IFERROR(VLOOKUP(C28,Hoja1!$A$1:$K$82,11,0),"")</f>
        <v>3</v>
      </c>
      <c r="H28" s="218">
        <f>+IFERROR(VLOOKUP(C28,Hoja1!$A$1:$L$82,12,0),"")</f>
        <v>3</v>
      </c>
      <c r="I28" s="211" t="str">
        <f t="shared" si="1"/>
        <v>Se encuentra presente y funciona correctamente, por lo tanto se requiere acciones o actividades  dirigidas a su mantenimiento dentro del marco de las lineas de defensa.</v>
      </c>
      <c r="J28" s="193">
        <v>14</v>
      </c>
      <c r="K28" s="212">
        <f>+VLOOKUP(C28,Hoja1!$A$1:$M$82,13,0)</f>
        <v>1</v>
      </c>
      <c r="L28" s="313"/>
      <c r="M28" s="219"/>
      <c r="N28" s="220"/>
      <c r="O28" s="220"/>
      <c r="P28" s="220"/>
      <c r="Q28" s="220"/>
      <c r="R28" s="220"/>
      <c r="S28" s="220"/>
      <c r="T28" s="190"/>
      <c r="U28" s="190"/>
      <c r="V28" s="190"/>
      <c r="W28" s="190"/>
      <c r="X28" s="190"/>
      <c r="Y28" s="190"/>
      <c r="Z28" s="190"/>
    </row>
    <row r="29" spans="1:26" ht="99.75" customHeight="1" x14ac:dyDescent="0.2">
      <c r="A29" s="190"/>
      <c r="B29" s="215">
        <f t="shared" si="0"/>
        <v>15</v>
      </c>
      <c r="C29" s="216" t="str">
        <f t="array" ref="C29">+IFERROR(INDEX(Hoja1!$A$2:$A$82,MATCH(J29,Hoja1!$H$2:$H$82,0)),"")</f>
        <v>4.2</v>
      </c>
      <c r="D29" s="217" t="str">
        <f>IFERROR(VLOOKUP(C29,Hoja1!$A$2:$H$82,4,0),"")</f>
        <v>Ambiente de Control</v>
      </c>
      <c r="E29" s="217"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217" t="str">
        <f>+IFERROR(VLOOKUP(C29,Hoja1!$A$1:$I$82,3,0),"")</f>
        <v xml:space="preserve"> Evaluación de las actividades relacionadas con el Ingreso del personal</v>
      </c>
      <c r="G29" s="216">
        <f>+IFERROR(VLOOKUP(C29,Hoja1!$A$1:$K$82,11,0),"")</f>
        <v>3</v>
      </c>
      <c r="H29" s="218">
        <f>+IFERROR(VLOOKUP(C29,Hoja1!$A$1:$L$82,12,0),"")</f>
        <v>3</v>
      </c>
      <c r="I29" s="211" t="str">
        <f t="shared" si="1"/>
        <v>Se encuentra presente y funciona correctamente, por lo tanto se requiere acciones o actividades  dirigidas a su mantenimiento dentro del marco de las lineas de defensa.</v>
      </c>
      <c r="J29" s="193">
        <v>15</v>
      </c>
      <c r="K29" s="212">
        <f>+VLOOKUP(C29,Hoja1!$A$1:$M$82,13,0)</f>
        <v>1</v>
      </c>
      <c r="L29" s="313"/>
      <c r="M29" s="219"/>
      <c r="N29" s="220"/>
      <c r="O29" s="220"/>
      <c r="P29" s="220"/>
      <c r="Q29" s="220"/>
      <c r="R29" s="220"/>
      <c r="S29" s="220"/>
      <c r="T29" s="190"/>
      <c r="U29" s="190"/>
      <c r="V29" s="190"/>
      <c r="W29" s="190"/>
      <c r="X29" s="190"/>
      <c r="Y29" s="190"/>
      <c r="Z29" s="190"/>
    </row>
    <row r="30" spans="1:26" ht="99.75" customHeight="1" x14ac:dyDescent="0.2">
      <c r="A30" s="190"/>
      <c r="B30" s="221">
        <f t="shared" si="0"/>
        <v>16</v>
      </c>
      <c r="C30" s="216" t="str">
        <f t="array" ref="C30">+IFERROR(INDEX(Hoja1!$A$2:$A$82,MATCH(J30,Hoja1!$H$2:$H$82,0)),"")</f>
        <v>4.3</v>
      </c>
      <c r="D30" s="217" t="str">
        <f>IFERROR(VLOOKUP(C30,Hoja1!$A$2:$H$82,4,0),"")</f>
        <v>Ambiente de Control</v>
      </c>
      <c r="E30" s="217"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217" t="str">
        <f>+IFERROR(VLOOKUP(C30,Hoja1!$A$1:$I$82,3,0),"")</f>
        <v xml:space="preserve"> Evaluación de las actividades relacionadas con la permanencia del personal</v>
      </c>
      <c r="G30" s="216">
        <f>+IFERROR(VLOOKUP(C30,Hoja1!$A$1:$K$82,11,0),"")</f>
        <v>3</v>
      </c>
      <c r="H30" s="218">
        <f>+IFERROR(VLOOKUP(C30,Hoja1!$A$1:$L$82,12,0),"")</f>
        <v>3</v>
      </c>
      <c r="I30" s="211" t="str">
        <f t="shared" si="1"/>
        <v>Se encuentra presente y funciona correctamente, por lo tanto se requiere acciones o actividades  dirigidas a su mantenimiento dentro del marco de las lineas de defensa.</v>
      </c>
      <c r="J30" s="193">
        <v>16</v>
      </c>
      <c r="K30" s="212">
        <f>+VLOOKUP(C30,Hoja1!$A$1:$M$82,13,0)</f>
        <v>1</v>
      </c>
      <c r="L30" s="313"/>
      <c r="M30" s="219"/>
      <c r="N30" s="220"/>
      <c r="O30" s="220"/>
      <c r="P30" s="220"/>
      <c r="Q30" s="220"/>
      <c r="R30" s="220"/>
      <c r="S30" s="220"/>
      <c r="T30" s="190"/>
      <c r="U30" s="190"/>
      <c r="V30" s="190"/>
      <c r="W30" s="190"/>
      <c r="X30" s="190"/>
      <c r="Y30" s="190"/>
      <c r="Z30" s="190"/>
    </row>
    <row r="31" spans="1:26" ht="99.75" customHeight="1" x14ac:dyDescent="0.2">
      <c r="A31" s="190"/>
      <c r="B31" s="215">
        <f t="shared" si="0"/>
        <v>17</v>
      </c>
      <c r="C31" s="216" t="str">
        <f t="array" ref="C31">+IFERROR(INDEX(Hoja1!$A$2:$A$82,MATCH(J31,Hoja1!$H$2:$H$82,0)),"")</f>
        <v>4.4</v>
      </c>
      <c r="D31" s="217" t="str">
        <f>IFERROR(VLOOKUP(C31,Hoja1!$A$2:$H$82,4,0),"")</f>
        <v>Ambiente de Control</v>
      </c>
      <c r="E31" s="217"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217" t="str">
        <f>+IFERROR(VLOOKUP(C31,Hoja1!$A$1:$I$82,3,0),"")</f>
        <v>Analizar si se cuenta con políticas claras y comunicadas relacionadas con la responsabilidad de cada servidor sobre el desarrollo y mantenimiento del control interno (1a línea de defensa</v>
      </c>
      <c r="G31" s="216">
        <f>+IFERROR(VLOOKUP(C31,Hoja1!$A$1:$K$82,11,0),"")</f>
        <v>3</v>
      </c>
      <c r="H31" s="218">
        <f>+IFERROR(VLOOKUP(C31,Hoja1!$A$1:$L$82,12,0),"")</f>
        <v>3</v>
      </c>
      <c r="I31" s="211" t="str">
        <f t="shared" si="1"/>
        <v>Se encuentra presente y funciona correctamente, por lo tanto se requiere acciones o actividades  dirigidas a su mantenimiento dentro del marco de las lineas de defensa.</v>
      </c>
      <c r="J31" s="193">
        <v>17</v>
      </c>
      <c r="K31" s="212">
        <f>+VLOOKUP(C31,Hoja1!$A$1:$M$82,13,0)</f>
        <v>1</v>
      </c>
      <c r="L31" s="313"/>
      <c r="M31" s="219"/>
      <c r="N31" s="220"/>
      <c r="O31" s="220"/>
      <c r="P31" s="220"/>
      <c r="Q31" s="220"/>
      <c r="R31" s="220"/>
      <c r="S31" s="220"/>
      <c r="T31" s="190"/>
      <c r="U31" s="190"/>
      <c r="V31" s="190"/>
      <c r="W31" s="190"/>
      <c r="X31" s="190"/>
      <c r="Y31" s="190"/>
      <c r="Z31" s="190"/>
    </row>
    <row r="32" spans="1:26" ht="99.75" customHeight="1" x14ac:dyDescent="0.2">
      <c r="A32" s="190"/>
      <c r="B32" s="221">
        <f t="shared" si="0"/>
        <v>18</v>
      </c>
      <c r="C32" s="216" t="str">
        <f t="array" ref="C32">+IFERROR(INDEX(Hoja1!$A$2:$A$82,MATCH(J32,Hoja1!$H$2:$H$82,0)),"")</f>
        <v>4.5</v>
      </c>
      <c r="D32" s="217" t="str">
        <f>IFERROR(VLOOKUP(C32,Hoja1!$A$2:$H$82,4,0),"")</f>
        <v>Ambiente de Control</v>
      </c>
      <c r="E32" s="217"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217" t="str">
        <f>+IFERROR(VLOOKUP(C32,Hoja1!$A$1:$I$82,3,0),"")</f>
        <v xml:space="preserve"> Evaluación de las actividades relacionadas con el retiro del personal</v>
      </c>
      <c r="G32" s="216">
        <f>+IFERROR(VLOOKUP(C32,Hoja1!$A$1:$K$82,11,0),"")</f>
        <v>3</v>
      </c>
      <c r="H32" s="218">
        <f>+IFERROR(VLOOKUP(C32,Hoja1!$A$1:$L$82,12,0),"")</f>
        <v>3</v>
      </c>
      <c r="I32" s="211" t="str">
        <f t="shared" si="1"/>
        <v>Se encuentra presente y funciona correctamente, por lo tanto se requiere acciones o actividades  dirigidas a su mantenimiento dentro del marco de las lineas de defensa.</v>
      </c>
      <c r="J32" s="193">
        <v>18</v>
      </c>
      <c r="K32" s="212">
        <f>+VLOOKUP(C32,Hoja1!$A$1:$M$82,13,0)</f>
        <v>1</v>
      </c>
      <c r="L32" s="313"/>
      <c r="M32" s="219"/>
      <c r="N32" s="220"/>
      <c r="O32" s="220"/>
      <c r="P32" s="220"/>
      <c r="Q32" s="220"/>
      <c r="R32" s="220"/>
      <c r="S32" s="220"/>
      <c r="T32" s="190"/>
      <c r="U32" s="190"/>
      <c r="V32" s="190"/>
      <c r="W32" s="190"/>
      <c r="X32" s="190"/>
      <c r="Y32" s="190"/>
      <c r="Z32" s="190"/>
    </row>
    <row r="33" spans="1:26" ht="99.75" customHeight="1" x14ac:dyDescent="0.2">
      <c r="A33" s="190"/>
      <c r="B33" s="215">
        <f t="shared" si="0"/>
        <v>19</v>
      </c>
      <c r="C33" s="216" t="str">
        <f t="array" ref="C33">+IFERROR(INDEX(Hoja1!$A$2:$A$82,MATCH(J33,Hoja1!$H$2:$H$82,0)),"")</f>
        <v>5.1</v>
      </c>
      <c r="D33" s="217" t="str">
        <f>IFERROR(VLOOKUP(C33,Hoja1!$A$2:$H$82,4,0),"")</f>
        <v>Ambiente de Control</v>
      </c>
      <c r="E33" s="217" t="str">
        <f>+IFERROR(VLOOKUP(C33,Hoja1!$A$1:$J$82,10,0),"")</f>
        <v>La entidad establece líneas de reporte dentro de la entidad para evaluar el funcionamiento del Sistema de Control Interno.</v>
      </c>
      <c r="F33" s="217" t="str">
        <f>+IFERROR(VLOOKUP(C33,Hoja1!$A$1:$I$82,3,0),"")</f>
        <v xml:space="preserve"> Acorde con la estructura del Esquema de Líneas de Defensa se han definido estándares de reporte, periodicidad y responsables frente a diferentes temas críticos de la entidad</v>
      </c>
      <c r="G33" s="216">
        <f>+IFERROR(VLOOKUP(C33,Hoja1!$A$1:$K$82,11,0),"")</f>
        <v>3</v>
      </c>
      <c r="H33" s="218">
        <f>+IFERROR(VLOOKUP(C33,Hoja1!$A$1:$L$82,12,0),"")</f>
        <v>3</v>
      </c>
      <c r="I33" s="211" t="str">
        <f t="shared" si="1"/>
        <v>Se encuentra presente y funciona correctamente, por lo tanto se requiere acciones o actividades  dirigidas a su mantenimiento dentro del marco de las lineas de defensa.</v>
      </c>
      <c r="J33" s="193">
        <v>19</v>
      </c>
      <c r="K33" s="212">
        <f>+VLOOKUP(C33,Hoja1!$A$1:$M$82,13,0)</f>
        <v>1</v>
      </c>
      <c r="L33" s="313"/>
      <c r="M33" s="219"/>
      <c r="N33" s="220"/>
      <c r="O33" s="220"/>
      <c r="P33" s="220"/>
      <c r="Q33" s="220"/>
      <c r="R33" s="220"/>
      <c r="S33" s="220"/>
      <c r="T33" s="190"/>
      <c r="U33" s="190"/>
      <c r="V33" s="190"/>
      <c r="W33" s="190"/>
      <c r="X33" s="190"/>
      <c r="Y33" s="190"/>
      <c r="Z33" s="190"/>
    </row>
    <row r="34" spans="1:26" ht="99.75" customHeight="1" x14ac:dyDescent="0.2">
      <c r="A34" s="190"/>
      <c r="B34" s="215">
        <f t="shared" si="0"/>
        <v>20</v>
      </c>
      <c r="C34" s="216" t="str">
        <f t="array" ref="C34">+IFERROR(INDEX(Hoja1!$A$2:$A$82,MATCH(J34,Hoja1!$H$2:$H$82,0)),"")</f>
        <v>5.2</v>
      </c>
      <c r="D34" s="217" t="str">
        <f>IFERROR(VLOOKUP(C34,Hoja1!$A$2:$H$82,4,0),"")</f>
        <v>Ambiente de Control</v>
      </c>
      <c r="E34" s="217" t="str">
        <f>+IFERROR(VLOOKUP(C34,Hoja1!$A$1:$J$82,10,0),"")</f>
        <v>La entidad establece líneas de reporte dentro de la entidad para evaluar el funcionamiento del Sistema de Control Interno.</v>
      </c>
      <c r="F34" s="217" t="str">
        <f>+IFERROR(VLOOKUP(C34,Hoja1!$A$1:$I$82,3,0),"")</f>
        <v xml:space="preserve"> La Alta Dirección analiza la información asociada con la generación de reportes financieros</v>
      </c>
      <c r="G34" s="216">
        <f>+IFERROR(VLOOKUP(C34,Hoja1!$A$1:$K$82,11,0),"")</f>
        <v>3</v>
      </c>
      <c r="H34" s="218">
        <f>+IFERROR(VLOOKUP(C34,Hoja1!$A$1:$L$82,12,0),"")</f>
        <v>3</v>
      </c>
      <c r="I34" s="211" t="str">
        <f t="shared" si="1"/>
        <v>Se encuentra presente y funciona correctamente, por lo tanto se requiere acciones o actividades  dirigidas a su mantenimiento dentro del marco de las lineas de defensa.</v>
      </c>
      <c r="J34" s="193">
        <v>20</v>
      </c>
      <c r="K34" s="212">
        <f>+VLOOKUP(C34,Hoja1!$A$1:$M$82,13,0)</f>
        <v>1</v>
      </c>
      <c r="L34" s="313"/>
      <c r="M34" s="219"/>
      <c r="N34" s="220"/>
      <c r="O34" s="220"/>
      <c r="P34" s="220"/>
      <c r="Q34" s="220"/>
      <c r="R34" s="220"/>
      <c r="S34" s="220"/>
      <c r="T34" s="190"/>
      <c r="U34" s="190"/>
      <c r="V34" s="190"/>
      <c r="W34" s="190"/>
      <c r="X34" s="190"/>
      <c r="Y34" s="190"/>
      <c r="Z34" s="190"/>
    </row>
    <row r="35" spans="1:26" ht="99.75" customHeight="1" x14ac:dyDescent="0.2">
      <c r="A35" s="190"/>
      <c r="B35" s="215">
        <f t="shared" si="0"/>
        <v>21</v>
      </c>
      <c r="C35" s="216" t="str">
        <f t="array" ref="C35">+IFERROR(INDEX(Hoja1!$A$2:$A$82,MATCH(J35,Hoja1!$H$2:$H$82,0)),"")</f>
        <v>5.3</v>
      </c>
      <c r="D35" s="217" t="str">
        <f>IFERROR(VLOOKUP(C35,Hoja1!$A$2:$H$82,4,0),"")</f>
        <v>Ambiente de Control</v>
      </c>
      <c r="E35" s="217" t="str">
        <f>+IFERROR(VLOOKUP(C35,Hoja1!$A$1:$J$82,10,0),"")</f>
        <v>La entidad establece líneas de reporte dentro de la entidad para evaluar el funcionamiento del Sistema de Control Interno.</v>
      </c>
      <c r="F35" s="217" t="str">
        <f>+IFERROR(VLOOKUP(C35,Hoja1!$A$1:$I$82,3,0),"")</f>
        <v xml:space="preserve"> Teniendo en cuenta la información suministrada por la 2a y 3a línea de defensa se toman decisiones a tiempo para garantizar el cumplimiento de las metas y objetivos</v>
      </c>
      <c r="G35" s="216">
        <f>+IFERROR(VLOOKUP(C35,Hoja1!$A$1:$K$82,11,0),"")</f>
        <v>3</v>
      </c>
      <c r="H35" s="218">
        <f>+IFERROR(VLOOKUP(C35,Hoja1!$A$1:$L$82,12,0),"")</f>
        <v>3</v>
      </c>
      <c r="I35" s="211" t="str">
        <f t="shared" si="1"/>
        <v>Se encuentra presente y funciona correctamente, por lo tanto se requiere acciones o actividades  dirigidas a su mantenimiento dentro del marco de las lineas de defensa.</v>
      </c>
      <c r="J35" s="193">
        <v>21</v>
      </c>
      <c r="K35" s="212">
        <f>+VLOOKUP(C35,Hoja1!$A$1:$M$82,13,0)</f>
        <v>1</v>
      </c>
      <c r="L35" s="313"/>
      <c r="M35" s="219"/>
      <c r="N35" s="220"/>
      <c r="O35" s="220"/>
      <c r="P35" s="220"/>
      <c r="Q35" s="220"/>
      <c r="R35" s="220"/>
      <c r="S35" s="220"/>
      <c r="T35" s="190"/>
      <c r="U35" s="190"/>
      <c r="V35" s="190"/>
      <c r="W35" s="190"/>
      <c r="X35" s="190"/>
      <c r="Y35" s="190"/>
      <c r="Z35" s="190"/>
    </row>
    <row r="36" spans="1:26" ht="99.75" customHeight="1" x14ac:dyDescent="0.2">
      <c r="A36" s="190"/>
      <c r="B36" s="221">
        <f t="shared" si="0"/>
        <v>22</v>
      </c>
      <c r="C36" s="216" t="str">
        <f t="array" ref="C36">+IFERROR(INDEX(Hoja1!$A$2:$A$82,MATCH(J36,Hoja1!$H$2:$H$82,0)),"")</f>
        <v>5.5</v>
      </c>
      <c r="D36" s="217" t="str">
        <f>IFERROR(VLOOKUP(C36,Hoja1!$A$2:$H$82,4,0),"")</f>
        <v>Ambiente de Control</v>
      </c>
      <c r="E36" s="217" t="str">
        <f>+IFERROR(VLOOKUP(C36,Hoja1!$A$1:$J$82,10,0),"")</f>
        <v>La entidad establece líneas de reporte dentro de la entidad para evaluar el funcionamiento del Sistema de Control Interno.</v>
      </c>
      <c r="F36" s="217" t="str">
        <f>+IFERROR(VLOOKUP(C36,Hoja1!$A$1:$I$82,3,0),"")</f>
        <v xml:space="preserve"> La entidad aprueba y hace seguimiento al Plan Anual de Auditoría presentado y ejecutado por parte de la Oficina de Control Interno</v>
      </c>
      <c r="G36" s="216">
        <f>+IFERROR(VLOOKUP(C36,Hoja1!$A$1:$K$82,11,0),"")</f>
        <v>3</v>
      </c>
      <c r="H36" s="218">
        <f>+IFERROR(VLOOKUP(C36,Hoja1!$A$1:$L$82,12,0),"")</f>
        <v>3</v>
      </c>
      <c r="I36" s="211" t="str">
        <f t="shared" si="1"/>
        <v>Se encuentra presente y funciona correctamente, por lo tanto se requiere acciones o actividades  dirigidas a su mantenimiento dentro del marco de las lineas de defensa.</v>
      </c>
      <c r="J36" s="193">
        <v>22</v>
      </c>
      <c r="K36" s="212">
        <f>+VLOOKUP(C36,Hoja1!$A$1:$M$82,13,0)</f>
        <v>1</v>
      </c>
      <c r="L36" s="313"/>
      <c r="M36" s="219"/>
      <c r="N36" s="220"/>
      <c r="O36" s="220"/>
      <c r="P36" s="220"/>
      <c r="Q36" s="220"/>
      <c r="R36" s="220"/>
      <c r="S36" s="220"/>
      <c r="T36" s="190"/>
      <c r="U36" s="190"/>
      <c r="V36" s="190"/>
      <c r="W36" s="190"/>
      <c r="X36" s="190"/>
      <c r="Y36" s="190"/>
      <c r="Z36" s="190"/>
    </row>
    <row r="37" spans="1:26" ht="99.75" customHeight="1" x14ac:dyDescent="0.2">
      <c r="A37" s="190"/>
      <c r="B37" s="215">
        <f t="shared" si="0"/>
        <v>23</v>
      </c>
      <c r="C37" s="216" t="str">
        <f t="array" ref="C37">+IFERROR(INDEX(Hoja1!$A$2:$A$82,MATCH(J37,Hoja1!$H$2:$H$82,0)),"")</f>
        <v>5.6</v>
      </c>
      <c r="D37" s="217" t="str">
        <f>IFERROR(VLOOKUP(C37,Hoja1!$A$2:$H$82,4,0),"")</f>
        <v>Ambiente de Control</v>
      </c>
      <c r="E37" s="217" t="str">
        <f>+IFERROR(VLOOKUP(C37,Hoja1!$A$1:$J$82,10,0),"")</f>
        <v>La entidad establece líneas de reporte dentro de la entidad para evaluar el funcionamiento del Sistema de Control Interno.</v>
      </c>
      <c r="F37" s="217" t="str">
        <f>+IFERROR(VLOOKUP(C37,Hoja1!$A$1:$I$82,3,0),"")</f>
        <v xml:space="preserve"> La entidad analiza los informes presentados por la Oficina de Control Interno y evalúa su impacto en relación con la mejora institucional</v>
      </c>
      <c r="G37" s="216">
        <f>+IFERROR(VLOOKUP(C37,Hoja1!$A$1:$K$82,11,0),"")</f>
        <v>3</v>
      </c>
      <c r="H37" s="218">
        <f>+IFERROR(VLOOKUP(C37,Hoja1!$A$1:$L$82,12,0),"")</f>
        <v>3</v>
      </c>
      <c r="I37" s="211" t="str">
        <f t="shared" si="1"/>
        <v>Se encuentra presente y funciona correctamente, por lo tanto se requiere acciones o actividades  dirigidas a su mantenimiento dentro del marco de las lineas de defensa.</v>
      </c>
      <c r="J37" s="193">
        <v>23</v>
      </c>
      <c r="K37" s="212">
        <f>+VLOOKUP(C37,Hoja1!$A$1:$M$82,13,0)</f>
        <v>1</v>
      </c>
      <c r="L37" s="313"/>
      <c r="M37" s="219"/>
      <c r="N37" s="220"/>
      <c r="O37" s="220"/>
      <c r="P37" s="220"/>
      <c r="Q37" s="220"/>
      <c r="R37" s="220"/>
      <c r="S37" s="220"/>
      <c r="T37" s="190"/>
      <c r="U37" s="190"/>
      <c r="V37" s="190"/>
      <c r="W37" s="190"/>
      <c r="X37" s="190"/>
      <c r="Y37" s="190"/>
      <c r="Z37" s="190"/>
    </row>
    <row r="38" spans="1:26" ht="99.75" customHeight="1" x14ac:dyDescent="0.2">
      <c r="A38" s="190"/>
      <c r="B38" s="221">
        <f t="shared" si="0"/>
        <v>24</v>
      </c>
      <c r="C38" s="216" t="str">
        <f t="array" ref="C38">+IFERROR(INDEX(Hoja1!$A$2:$A$82,MATCH(J38,Hoja1!$H$2:$H$82,0)),"")</f>
        <v>4.7</v>
      </c>
      <c r="D38" s="217" t="str">
        <f>IFERROR(VLOOKUP(C38,Hoja1!$A$2:$H$82,4,0),"")</f>
        <v>Ambiente de Control</v>
      </c>
      <c r="E38" s="217"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217" t="str">
        <f>+IFERROR(VLOOKUP(C38,Hoja1!$A$1:$I$82,3,0),"")</f>
        <v xml:space="preserve"> Evaluación frente a los productos y servicios en los cuales participan los contratistas de apoyo</v>
      </c>
      <c r="G38" s="216">
        <f>+IFERROR(VLOOKUP(C38,Hoja1!$A$1:$K$82,11,0),"")</f>
        <v>3</v>
      </c>
      <c r="H38" s="218">
        <f>+IFERROR(VLOOKUP(C38,Hoja1!$A$1:$L$82,12,0),"")</f>
        <v>3</v>
      </c>
      <c r="I38" s="211" t="str">
        <f t="shared" si="1"/>
        <v>Se encuentra presente y funciona correctamente, por lo tanto se requiere acciones o actividades  dirigidas a su mantenimiento dentro del marco de las lineas de defensa.</v>
      </c>
      <c r="J38" s="193">
        <v>24</v>
      </c>
      <c r="K38" s="212">
        <f>+VLOOKUP(C38,Hoja1!$A$1:$M$82,13,0)</f>
        <v>1</v>
      </c>
      <c r="L38" s="314"/>
      <c r="M38" s="219"/>
      <c r="N38" s="220"/>
      <c r="O38" s="220"/>
      <c r="P38" s="220"/>
      <c r="Q38" s="220"/>
      <c r="R38" s="220"/>
      <c r="S38" s="220"/>
      <c r="T38" s="190"/>
      <c r="U38" s="190"/>
      <c r="V38" s="190"/>
      <c r="W38" s="190"/>
      <c r="X38" s="190"/>
      <c r="Y38" s="190"/>
      <c r="Z38" s="190"/>
    </row>
    <row r="39" spans="1:26" ht="99.75" customHeight="1" x14ac:dyDescent="0.2">
      <c r="A39" s="190"/>
      <c r="B39" s="215">
        <f t="shared" si="0"/>
        <v>25</v>
      </c>
      <c r="C39" s="216" t="str">
        <f t="array" ref="C39">+IFERROR(INDEX(Hoja1!$A$2:$A$82,MATCH(J39,Hoja1!$H$2:$H$82,0)),"")</f>
        <v>6.1</v>
      </c>
      <c r="D39" s="217" t="str">
        <f>IFERROR(VLOOKUP(C39,Hoja1!$A$2:$H$82,4,0),"")</f>
        <v>Evaluación de riesgos</v>
      </c>
      <c r="E39" s="217" t="str">
        <f>+IFERROR(VLOOKUP(C39,Hoja1!$A$1:$J$82,10,0),"")</f>
        <v xml:space="preserve">Definición de objetivos con suficiente claridad para identificar y evaluar los riesgos relacionados: i)Estratégicos; ii)Operativos; iii)Legales y Presupuestales; iv)De Información Financiera y no Financiera.
</v>
      </c>
      <c r="F39" s="217" t="str">
        <f>+IFERROR(VLOOKUP(C39,Hoja1!$A$1:$I$82,3,0),"")</f>
        <v xml:space="preserve">  La Entidad cuenta con mecanismos para vincular o relacionar el plan estratégico con los objetivos estratégicos y estos a su vez con los objetivos operativos</v>
      </c>
      <c r="G39" s="216">
        <f>+IFERROR(VLOOKUP(C39,Hoja1!$A$1:$K$82,11,0),"")</f>
        <v>3</v>
      </c>
      <c r="H39" s="218">
        <f>+IFERROR(VLOOKUP(C39,Hoja1!$A$1:$L$82,12,0),"")</f>
        <v>3</v>
      </c>
      <c r="I39" s="211" t="str">
        <f t="shared" si="1"/>
        <v>Se encuentra presente y funciona correctamente, por lo tanto se requiere acciones o actividades  dirigidas a su mantenimiento dentro del marco de las lineas de defensa.</v>
      </c>
      <c r="J39" s="193">
        <v>25</v>
      </c>
      <c r="K39" s="212">
        <f>+VLOOKUP(C39,Hoja1!$A$1:$M$82,13,0)</f>
        <v>1</v>
      </c>
      <c r="L39" s="611">
        <f>+AVERAGE(K39:K55)</f>
        <v>1</v>
      </c>
      <c r="M39" s="219"/>
      <c r="N39" s="220"/>
      <c r="O39" s="220"/>
      <c r="P39" s="220"/>
      <c r="Q39" s="220"/>
      <c r="R39" s="220"/>
      <c r="S39" s="220"/>
      <c r="T39" s="190"/>
      <c r="U39" s="190"/>
      <c r="V39" s="190"/>
      <c r="W39" s="190"/>
      <c r="X39" s="190"/>
      <c r="Y39" s="190"/>
      <c r="Z39" s="190"/>
    </row>
    <row r="40" spans="1:26" ht="99.75" customHeight="1" x14ac:dyDescent="0.2">
      <c r="A40" s="190"/>
      <c r="B40" s="215">
        <f t="shared" si="0"/>
        <v>26</v>
      </c>
      <c r="C40" s="216" t="str">
        <f t="array" ref="C40">+IFERROR(INDEX(Hoja1!$A$2:$A$82,MATCH(J40,Hoja1!$H$2:$H$82,0)),"")</f>
        <v>6.2</v>
      </c>
      <c r="D40" s="217" t="str">
        <f>IFERROR(VLOOKUP(C40,Hoja1!$A$2:$H$82,4,0),"")</f>
        <v>Evaluación de riesgos</v>
      </c>
      <c r="E40" s="217" t="str">
        <f>+IFERROR(VLOOKUP(C40,Hoja1!$A$1:$J$82,10,0),"")</f>
        <v xml:space="preserve">Definición de objetivos con suficiente claridad para identificar y evaluar los riesgos relacionados: i)Estratégicos; ii)Operativos; iii)Legales y Presupuestales; iv)De Información Financiera y no Financiera.
</v>
      </c>
      <c r="F40" s="217" t="str">
        <f>+IFERROR(VLOOKUP(C40,Hoja1!$A$1:$I$82,3,0),"")</f>
        <v xml:space="preserve"> Los objetivos de los procesos, programas o proyectos (según aplique) que están definidos, son específicos, medibles, alcanzables, relevantes, delimitados en el tiempo</v>
      </c>
      <c r="G40" s="216">
        <f>+IFERROR(VLOOKUP(C40,Hoja1!$A$1:$K$82,11,0),"")</f>
        <v>3</v>
      </c>
      <c r="H40" s="218">
        <f>+IFERROR(VLOOKUP(C40,Hoja1!$A$1:$L$82,12,0),"")</f>
        <v>3</v>
      </c>
      <c r="I40" s="211" t="str">
        <f t="shared" si="1"/>
        <v>Se encuentra presente y funciona correctamente, por lo tanto se requiere acciones o actividades  dirigidas a su mantenimiento dentro del marco de las lineas de defensa.</v>
      </c>
      <c r="J40" s="193">
        <v>26</v>
      </c>
      <c r="K40" s="212">
        <f>+VLOOKUP(C40,Hoja1!$A$1:$M$82,13,0)</f>
        <v>1</v>
      </c>
      <c r="L40" s="313"/>
      <c r="M40" s="219"/>
      <c r="N40" s="220"/>
      <c r="O40" s="220"/>
      <c r="P40" s="220"/>
      <c r="Q40" s="220"/>
      <c r="R40" s="220"/>
      <c r="S40" s="220"/>
      <c r="T40" s="190"/>
      <c r="U40" s="190"/>
      <c r="V40" s="190"/>
      <c r="W40" s="190"/>
      <c r="X40" s="190"/>
      <c r="Y40" s="190"/>
      <c r="Z40" s="190"/>
    </row>
    <row r="41" spans="1:26" ht="99.75" customHeight="1" x14ac:dyDescent="0.2">
      <c r="A41" s="190"/>
      <c r="B41" s="215">
        <f t="shared" si="0"/>
        <v>27</v>
      </c>
      <c r="C41" s="216" t="str">
        <f t="array" ref="C41">+IFERROR(INDEX(Hoja1!$A$2:$A$82,MATCH(J41,Hoja1!$H$2:$H$82,0)),"")</f>
        <v>6.3</v>
      </c>
      <c r="D41" s="217" t="str">
        <f>IFERROR(VLOOKUP(C41,Hoja1!$A$2:$H$82,4,0),"")</f>
        <v>Evaluación de riesgos</v>
      </c>
      <c r="E41" s="217" t="str">
        <f>+IFERROR(VLOOKUP(C41,Hoja1!$A$1:$J$82,10,0),"")</f>
        <v xml:space="preserve">Definición de objetivos con suficiente claridad para identificar y evaluar los riesgos relacionados: i)Estratégicos; ii)Operativos; iii)Legales y Presupuestales; iv)De Información Financiera y no Financiera.
</v>
      </c>
      <c r="F41" s="217" t="str">
        <f>+IFERROR(VLOOKUP(C41,Hoja1!$A$1:$I$82,3,0),"")</f>
        <v xml:space="preserve"> La Alta Dirección evalúa periódicamente los objetivos establecidos para asegurar que estos continúan siendo consistentes y apropiados para la Entidad</v>
      </c>
      <c r="G41" s="216">
        <f>+IFERROR(VLOOKUP(C41,Hoja1!$A$1:$K$82,11,0),"")</f>
        <v>3</v>
      </c>
      <c r="H41" s="218">
        <f>+IFERROR(VLOOKUP(C41,Hoja1!$A$1:$L$82,12,0),"")</f>
        <v>3</v>
      </c>
      <c r="I41" s="211" t="str">
        <f t="shared" si="1"/>
        <v>Se encuentra presente y funciona correctamente, por lo tanto se requiere acciones o actividades  dirigidas a su mantenimiento dentro del marco de las lineas de defensa.</v>
      </c>
      <c r="J41" s="193">
        <v>27</v>
      </c>
      <c r="K41" s="212">
        <f>+VLOOKUP(C41,Hoja1!$A$1:$M$82,13,0)</f>
        <v>1</v>
      </c>
      <c r="L41" s="313"/>
      <c r="M41" s="219"/>
      <c r="N41" s="220"/>
      <c r="O41" s="220"/>
      <c r="P41" s="220"/>
      <c r="Q41" s="220"/>
      <c r="R41" s="220"/>
      <c r="S41" s="220"/>
      <c r="T41" s="190"/>
      <c r="U41" s="190"/>
      <c r="V41" s="190"/>
      <c r="W41" s="190"/>
      <c r="X41" s="190"/>
      <c r="Y41" s="190"/>
      <c r="Z41" s="190"/>
    </row>
    <row r="42" spans="1:26" ht="99.75" customHeight="1" x14ac:dyDescent="0.2">
      <c r="A42" s="190"/>
      <c r="B42" s="221">
        <f t="shared" si="0"/>
        <v>28</v>
      </c>
      <c r="C42" s="216" t="str">
        <f t="array" ref="C42">+IFERROR(INDEX(Hoja1!$A$2:$A$82,MATCH(J42,Hoja1!$H$2:$H$82,0)),"")</f>
        <v>7.1</v>
      </c>
      <c r="D42" s="217" t="str">
        <f>IFERROR(VLOOKUP(C42,Hoja1!$A$2:$H$82,4,0),"")</f>
        <v>Evaluación de riesgos</v>
      </c>
      <c r="E42" s="217" t="str">
        <f>+IFERROR(VLOOKUP(C42,Hoja1!$A$1:$J$82,10,0),"")</f>
        <v xml:space="preserve">Identificación y análisis de riesgos (Analiza factores internos y externos; Implica a los niveles apropiados de la dirección; Determina cómo responder a los riesgos; Determina la importancia de los riesgos). </v>
      </c>
      <c r="F42" s="217" t="str">
        <f>+IFERROR(VLOOKUP(C42,Hoja1!$A$1:$I$82,3,0),"")</f>
        <v xml:space="preserve"> Teniendo en cuenta la estructura de la política de Administración del Riesgo, su alcance define lineamientos para toda la entidad, incluyendo regionales, áreas tercerizadas u otras instancias que afectan la prestación del servicio</v>
      </c>
      <c r="G42" s="216">
        <f>+IFERROR(VLOOKUP(C42,Hoja1!$A$1:$K$82,11,0),"")</f>
        <v>3</v>
      </c>
      <c r="H42" s="218">
        <f>+IFERROR(VLOOKUP(C42,Hoja1!$A$1:$L$82,12,0),"")</f>
        <v>3</v>
      </c>
      <c r="I42" s="211" t="str">
        <f t="shared" si="1"/>
        <v>Se encuentra presente y funciona correctamente, por lo tanto se requiere acciones o actividades  dirigidas a su mantenimiento dentro del marco de las lineas de defensa.</v>
      </c>
      <c r="J42" s="193">
        <v>28</v>
      </c>
      <c r="K42" s="212">
        <f>+VLOOKUP(C42,Hoja1!$A$1:$M$82,13,0)</f>
        <v>1</v>
      </c>
      <c r="L42" s="313"/>
      <c r="M42" s="219"/>
      <c r="N42" s="220"/>
      <c r="O42" s="220"/>
      <c r="P42" s="220"/>
      <c r="Q42" s="220"/>
      <c r="R42" s="220"/>
      <c r="S42" s="220"/>
      <c r="T42" s="190"/>
      <c r="U42" s="190"/>
      <c r="V42" s="190"/>
      <c r="W42" s="190"/>
      <c r="X42" s="190"/>
      <c r="Y42" s="190"/>
      <c r="Z42" s="190"/>
    </row>
    <row r="43" spans="1:26" ht="99.75" customHeight="1" x14ac:dyDescent="0.2">
      <c r="A43" s="190"/>
      <c r="B43" s="215">
        <f t="shared" si="0"/>
        <v>29</v>
      </c>
      <c r="C43" s="216" t="str">
        <f t="array" ref="C43">+IFERROR(INDEX(Hoja1!$A$2:$A$82,MATCH(J43,Hoja1!$H$2:$H$82,0)),"")</f>
        <v>7.2</v>
      </c>
      <c r="D43" s="217" t="str">
        <f>IFERROR(VLOOKUP(C43,Hoja1!$A$2:$H$82,4,0),"")</f>
        <v>Evaluación de riesgos</v>
      </c>
      <c r="E43" s="217" t="str">
        <f>+IFERROR(VLOOKUP(C43,Hoja1!$A$1:$J$82,10,0),"")</f>
        <v xml:space="preserve">Identificación y análisis de riesgos (Analiza factores internos y externos; Implica a los niveles apropiados de la dirección; Determina cómo responder a los riesgos; Determina la importancia de los riesgos). </v>
      </c>
      <c r="F43" s="217" t="str">
        <f>+IFERROR(VLOOKUP(C43,Hoja1!$A$1:$I$82,3,0),"")</f>
        <v xml:space="preserve"> La Oficina de Planeación, Gerencia de Riesgos (donde existan), como 2a línea de defensa, consolidan información clave frente a la gestión del riesgo</v>
      </c>
      <c r="G43" s="216">
        <f>+IFERROR(VLOOKUP(C43,Hoja1!$A$1:$K$82,11,0),"")</f>
        <v>3</v>
      </c>
      <c r="H43" s="218">
        <f>+IFERROR(VLOOKUP(C43,Hoja1!$A$1:$L$82,12,0),"")</f>
        <v>3</v>
      </c>
      <c r="I43" s="211" t="str">
        <f t="shared" si="1"/>
        <v>Se encuentra presente y funciona correctamente, por lo tanto se requiere acciones o actividades  dirigidas a su mantenimiento dentro del marco de las lineas de defensa.</v>
      </c>
      <c r="J43" s="193">
        <v>29</v>
      </c>
      <c r="K43" s="212">
        <f>+VLOOKUP(C43,Hoja1!$A$1:$M$82,13,0)</f>
        <v>1</v>
      </c>
      <c r="L43" s="313"/>
      <c r="M43" s="219"/>
      <c r="N43" s="220"/>
      <c r="O43" s="220"/>
      <c r="P43" s="220"/>
      <c r="Q43" s="220"/>
      <c r="R43" s="220"/>
      <c r="S43" s="220"/>
      <c r="T43" s="190"/>
      <c r="U43" s="190"/>
      <c r="V43" s="190"/>
      <c r="W43" s="190"/>
      <c r="X43" s="190"/>
      <c r="Y43" s="190"/>
      <c r="Z43" s="190"/>
    </row>
    <row r="44" spans="1:26" ht="99.75" customHeight="1" x14ac:dyDescent="0.2">
      <c r="A44" s="190"/>
      <c r="B44" s="221">
        <f t="shared" si="0"/>
        <v>30</v>
      </c>
      <c r="C44" s="216" t="str">
        <f t="array" ref="C44">+IFERROR(INDEX(Hoja1!$A$2:$A$82,MATCH(J44,Hoja1!$H$2:$H$82,0)),"")</f>
        <v>7.3</v>
      </c>
      <c r="D44" s="217" t="str">
        <f>IFERROR(VLOOKUP(C44,Hoja1!$A$2:$H$82,4,0),"")</f>
        <v>Evaluación de riesgos</v>
      </c>
      <c r="E44" s="217" t="str">
        <f>+IFERROR(VLOOKUP(C44,Hoja1!$A$1:$J$82,10,0),"")</f>
        <v xml:space="preserve">Identificación y análisis de riesgos (Analiza factores internos y externos; Implica a los niveles apropiados de la dirección; Determina cómo responder a los riesgos; Determina la importancia de los riesgos). </v>
      </c>
      <c r="F44" s="217" t="str">
        <f>+IFERROR(VLOOKUP(C44,Hoja1!$A$1:$I$82,3,0),"")</f>
        <v xml:space="preserve"> A partir de la información consolidada y reportada por la 2a línea de defensa (7.2), la Alta Dirección analiza sus resultados y en especial considera si se han presentado materializaciones de riesgo</v>
      </c>
      <c r="G44" s="216">
        <f>+IFERROR(VLOOKUP(C44,Hoja1!$A$1:$K$82,11,0),"")</f>
        <v>3</v>
      </c>
      <c r="H44" s="218">
        <f>+IFERROR(VLOOKUP(C44,Hoja1!$A$1:$L$82,12,0),"")</f>
        <v>3</v>
      </c>
      <c r="I44" s="211" t="str">
        <f t="shared" si="1"/>
        <v>Se encuentra presente y funciona correctamente, por lo tanto se requiere acciones o actividades  dirigidas a su mantenimiento dentro del marco de las lineas de defensa.</v>
      </c>
      <c r="J44" s="193">
        <v>30</v>
      </c>
      <c r="K44" s="212">
        <f>+VLOOKUP(C44,Hoja1!$A$1:$M$82,13,0)</f>
        <v>1</v>
      </c>
      <c r="L44" s="313"/>
      <c r="M44" s="219"/>
      <c r="N44" s="220"/>
      <c r="O44" s="220"/>
      <c r="P44" s="220"/>
      <c r="Q44" s="220"/>
      <c r="R44" s="220"/>
      <c r="S44" s="220"/>
      <c r="T44" s="190"/>
      <c r="U44" s="190"/>
      <c r="V44" s="190"/>
      <c r="W44" s="190"/>
      <c r="X44" s="190"/>
      <c r="Y44" s="190"/>
      <c r="Z44" s="190"/>
    </row>
    <row r="45" spans="1:26" ht="99.75" customHeight="1" x14ac:dyDescent="0.2">
      <c r="A45" s="190"/>
      <c r="B45" s="215">
        <f t="shared" si="0"/>
        <v>31</v>
      </c>
      <c r="C45" s="216" t="str">
        <f t="array" ref="C45">+IFERROR(INDEX(Hoja1!$A$2:$A$82,MATCH(J45,Hoja1!$H$2:$H$82,0)),"")</f>
        <v>7.4</v>
      </c>
      <c r="D45" s="217" t="str">
        <f>IFERROR(VLOOKUP(C45,Hoja1!$A$2:$H$82,4,0),"")</f>
        <v>Evaluación de riesgos</v>
      </c>
      <c r="E45" s="217" t="str">
        <f>+IFERROR(VLOOKUP(C45,Hoja1!$A$1:$J$82,10,0),"")</f>
        <v xml:space="preserve">Identificación y análisis de riesgos (Analiza factores internos y externos; Implica a los niveles apropiados de la dirección; Determina cómo responder a los riesgos; Determina la importancia de los riesgos). </v>
      </c>
      <c r="F45" s="217" t="str">
        <f>+IFERROR(VLOOKUP(C45,Hoja1!$A$1:$I$82,3,0),"")</f>
        <v xml:space="preserve"> Cuando se detectan materializaciones de riesgo, se definen los cursos de acción en relación con la revisión y actualización del mapa de riesgos correspondiente</v>
      </c>
      <c r="G45" s="216">
        <f>+IFERROR(VLOOKUP(C45,Hoja1!$A$1:$K$82,11,0),"")</f>
        <v>3</v>
      </c>
      <c r="H45" s="218">
        <f>+IFERROR(VLOOKUP(C45,Hoja1!$A$1:$L$82,12,0),"")</f>
        <v>3</v>
      </c>
      <c r="I45" s="211" t="str">
        <f t="shared" si="1"/>
        <v>Se encuentra presente y funciona correctamente, por lo tanto se requiere acciones o actividades  dirigidas a su mantenimiento dentro del marco de las lineas de defensa.</v>
      </c>
      <c r="J45" s="193">
        <v>31</v>
      </c>
      <c r="K45" s="212">
        <f>+VLOOKUP(C45,Hoja1!$A$1:$M$82,13,0)</f>
        <v>1</v>
      </c>
      <c r="L45" s="313"/>
      <c r="M45" s="219"/>
      <c r="N45" s="220"/>
      <c r="O45" s="220"/>
      <c r="P45" s="220"/>
      <c r="Q45" s="220"/>
      <c r="R45" s="220"/>
      <c r="S45" s="220"/>
      <c r="T45" s="190"/>
      <c r="U45" s="190"/>
      <c r="V45" s="190"/>
      <c r="W45" s="190"/>
      <c r="X45" s="190"/>
      <c r="Y45" s="190"/>
      <c r="Z45" s="190"/>
    </row>
    <row r="46" spans="1:26" ht="99.75" customHeight="1" x14ac:dyDescent="0.2">
      <c r="A46" s="190"/>
      <c r="B46" s="215">
        <f t="shared" si="0"/>
        <v>32</v>
      </c>
      <c r="C46" s="216" t="str">
        <f t="array" ref="C46">+IFERROR(INDEX(Hoja1!$A$2:$A$82,MATCH(J46,Hoja1!$H$2:$H$82,0)),"")</f>
        <v>7.5</v>
      </c>
      <c r="D46" s="217" t="str">
        <f>IFERROR(VLOOKUP(C46,Hoja1!$A$2:$H$82,4,0),"")</f>
        <v>Evaluación de riesgos</v>
      </c>
      <c r="E46" s="217" t="str">
        <f>+IFERROR(VLOOKUP(C46,Hoja1!$A$1:$J$82,10,0),"")</f>
        <v xml:space="preserve">Identificación y análisis de riesgos (Analiza factores internos y externos; Implica a los niveles apropiados de la dirección; Determina cómo responder a los riesgos; Determina la importancia de los riesgos). </v>
      </c>
      <c r="F46" s="217" t="str">
        <f>+IFERROR(VLOOKUP(C46,Hoja1!$A$1:$I$82,3,0),"")</f>
        <v xml:space="preserve"> Se llevan a cabo seguimientos a las acciones definidas para resolver materializaciones de riesgo detectadas</v>
      </c>
      <c r="G46" s="216">
        <f>+IFERROR(VLOOKUP(C46,Hoja1!$A$1:$K$82,11,0),"")</f>
        <v>3</v>
      </c>
      <c r="H46" s="218">
        <f>+IFERROR(VLOOKUP(C46,Hoja1!$A$1:$L$82,12,0),"")</f>
        <v>3</v>
      </c>
      <c r="I46" s="211" t="str">
        <f t="shared" si="1"/>
        <v>Se encuentra presente y funciona correctamente, por lo tanto se requiere acciones o actividades  dirigidas a su mantenimiento dentro del marco de las lineas de defensa.</v>
      </c>
      <c r="J46" s="193">
        <v>32</v>
      </c>
      <c r="K46" s="212">
        <f>+VLOOKUP(C46,Hoja1!$A$1:$M$82,13,0)</f>
        <v>1</v>
      </c>
      <c r="L46" s="313"/>
      <c r="M46" s="219"/>
      <c r="N46" s="220"/>
      <c r="O46" s="220"/>
      <c r="P46" s="220"/>
      <c r="Q46" s="220"/>
      <c r="R46" s="220"/>
      <c r="S46" s="220"/>
      <c r="T46" s="190"/>
      <c r="U46" s="190"/>
      <c r="V46" s="190"/>
      <c r="W46" s="190"/>
      <c r="X46" s="190"/>
      <c r="Y46" s="190"/>
      <c r="Z46" s="190"/>
    </row>
    <row r="47" spans="1:26" ht="99.75" customHeight="1" x14ac:dyDescent="0.2">
      <c r="A47" s="190"/>
      <c r="B47" s="215">
        <f t="shared" si="0"/>
        <v>33</v>
      </c>
      <c r="C47" s="216" t="str">
        <f t="array" ref="C47">+IFERROR(INDEX(Hoja1!$A$2:$A$82,MATCH(J47,Hoja1!$H$2:$H$82,0)),"")</f>
        <v>8.1</v>
      </c>
      <c r="D47" s="217" t="str">
        <f>IFERROR(VLOOKUP(C47,Hoja1!$A$2:$H$82,4,0),"")</f>
        <v>Evaluación de riesgos</v>
      </c>
      <c r="E47" s="217" t="str">
        <f>+IFERROR(VLOOKUP(C47,Hoja1!$A$1:$J$82,10,0),"")</f>
        <v xml:space="preserve">Evaluación del riesgo de fraude o corrupción. 
Cumplimiento artículo 73 de la Ley 1474 de 2011, relacionado con la prevención de los riesgos de corrupción.
</v>
      </c>
      <c r="F47" s="217" t="str">
        <f>+IFERROR(VLOOKUP(C47,Hoja1!$A$1:$I$82,3,0),"")</f>
        <v xml:space="preserve"> La Alta Dirección acorde con el análisis del entorno interno y externo, define los procesos, programas o proyectos (según aplique), susceptibles de posibles actos de corrupción</v>
      </c>
      <c r="G47" s="216">
        <f>+IFERROR(VLOOKUP(C47,Hoja1!$A$1:$K$82,11,0),"")</f>
        <v>3</v>
      </c>
      <c r="H47" s="218">
        <f>+IFERROR(VLOOKUP(C47,Hoja1!$A$1:$L$82,12,0),"")</f>
        <v>3</v>
      </c>
      <c r="I47" s="211" t="str">
        <f t="shared" si="1"/>
        <v>Se encuentra presente y funciona correctamente, por lo tanto se requiere acciones o actividades  dirigidas a su mantenimiento dentro del marco de las lineas de defensa.</v>
      </c>
      <c r="J47" s="193">
        <v>33</v>
      </c>
      <c r="K47" s="212">
        <f>+VLOOKUP(C47,Hoja1!$A$1:$M$82,13,0)</f>
        <v>1</v>
      </c>
      <c r="L47" s="313"/>
      <c r="M47" s="219"/>
      <c r="N47" s="220"/>
      <c r="O47" s="220"/>
      <c r="P47" s="220"/>
      <c r="Q47" s="220"/>
      <c r="R47" s="220"/>
      <c r="S47" s="220"/>
      <c r="T47" s="190"/>
      <c r="U47" s="190"/>
      <c r="V47" s="190"/>
      <c r="W47" s="190"/>
      <c r="X47" s="190"/>
      <c r="Y47" s="190"/>
      <c r="Z47" s="190"/>
    </row>
    <row r="48" spans="1:26" ht="99.75" customHeight="1" x14ac:dyDescent="0.2">
      <c r="A48" s="190"/>
      <c r="B48" s="221">
        <f t="shared" si="0"/>
        <v>34</v>
      </c>
      <c r="C48" s="216" t="str">
        <f t="array" ref="C48">+IFERROR(INDEX(Hoja1!$A$2:$A$82,MATCH(J48,Hoja1!$H$2:$H$82,0)),"")</f>
        <v>8.2</v>
      </c>
      <c r="D48" s="217" t="str">
        <f>IFERROR(VLOOKUP(C48,Hoja1!$A$2:$H$82,4,0),"")</f>
        <v>Evaluación de riesgos</v>
      </c>
      <c r="E48" s="217" t="str">
        <f>+IFERROR(VLOOKUP(C48,Hoja1!$A$1:$J$82,10,0),"")</f>
        <v xml:space="preserve">Evaluación del riesgo de fraude o corrupción. 
Cumplimiento artículo 73 de la Ley 1474 de 2011, relacionado con la prevención de los riesgos de corrupción.
</v>
      </c>
      <c r="F48" s="217" t="str">
        <f>+IFERROR(VLOOKUP(C48,Hoja1!$A$1:$I$82,3,0),"")</f>
        <v xml:space="preserve"> La Alta Dirección monitorea los riesgos de corrupción con la periodicidad establecida en la Política de Administración del Riesgo</v>
      </c>
      <c r="G48" s="216">
        <f>+IFERROR(VLOOKUP(C48,Hoja1!$A$1:$K$82,11,0),"")</f>
        <v>3</v>
      </c>
      <c r="H48" s="218">
        <f>+IFERROR(VLOOKUP(C48,Hoja1!$A$1:$L$82,12,0),"")</f>
        <v>3</v>
      </c>
      <c r="I48" s="211" t="str">
        <f t="shared" si="1"/>
        <v>Se encuentra presente y funciona correctamente, por lo tanto se requiere acciones o actividades  dirigidas a su mantenimiento dentro del marco de las lineas de defensa.</v>
      </c>
      <c r="J48" s="193">
        <v>34</v>
      </c>
      <c r="K48" s="212">
        <f>+VLOOKUP(C48,Hoja1!$A$1:$M$82,13,0)</f>
        <v>1</v>
      </c>
      <c r="L48" s="313"/>
      <c r="M48" s="219"/>
      <c r="N48" s="220"/>
      <c r="O48" s="220"/>
      <c r="P48" s="220"/>
      <c r="Q48" s="220"/>
      <c r="R48" s="220"/>
      <c r="S48" s="220"/>
      <c r="T48" s="190"/>
      <c r="U48" s="190"/>
      <c r="V48" s="190"/>
      <c r="W48" s="190"/>
      <c r="X48" s="190"/>
      <c r="Y48" s="190"/>
      <c r="Z48" s="190"/>
    </row>
    <row r="49" spans="1:26" ht="99.75" customHeight="1" x14ac:dyDescent="0.2">
      <c r="A49" s="190"/>
      <c r="B49" s="215">
        <f t="shared" si="0"/>
        <v>35</v>
      </c>
      <c r="C49" s="216" t="str">
        <f t="array" ref="C49">+IFERROR(INDEX(Hoja1!$A$2:$A$82,MATCH(J49,Hoja1!$H$2:$H$82,0)),"")</f>
        <v>8.3</v>
      </c>
      <c r="D49" s="217" t="str">
        <f>IFERROR(VLOOKUP(C49,Hoja1!$A$2:$H$82,4,0),"")</f>
        <v>Evaluación de riesgos</v>
      </c>
      <c r="E49" s="217" t="str">
        <f>+IFERROR(VLOOKUP(C49,Hoja1!$A$1:$J$82,10,0),"")</f>
        <v xml:space="preserve">Evaluación del riesgo de fraude o corrupción. 
Cumplimiento artículo 73 de la Ley 1474 de 2011, relacionado con la prevención de los riesgos de corrupción.
</v>
      </c>
      <c r="F49" s="217" t="str">
        <f>+IFERROR(VLOOKUP(C49,Hoja1!$A$1:$I$82,3,0),"")</f>
        <v xml:space="preserve"> Para el desarrollo de las actividades de control, la entidad considera la adecuada división de las funciones y que éstas se encuentren segregadas en diferentes personas para reducir el riesgo de acciones fraudulentas</v>
      </c>
      <c r="G49" s="216">
        <f>+IFERROR(VLOOKUP(C49,Hoja1!$A$1:$K$82,11,0),"")</f>
        <v>3</v>
      </c>
      <c r="H49" s="218">
        <f>+IFERROR(VLOOKUP(C49,Hoja1!$A$1:$L$82,12,0),"")</f>
        <v>3</v>
      </c>
      <c r="I49" s="211" t="str">
        <f t="shared" si="1"/>
        <v>Se encuentra presente y funciona correctamente, por lo tanto se requiere acciones o actividades  dirigidas a su mantenimiento dentro del marco de las lineas de defensa.</v>
      </c>
      <c r="J49" s="193">
        <v>35</v>
      </c>
      <c r="K49" s="212">
        <f>+VLOOKUP(C49,Hoja1!$A$1:$M$82,13,0)</f>
        <v>1</v>
      </c>
      <c r="L49" s="313"/>
      <c r="M49" s="219"/>
      <c r="N49" s="220"/>
      <c r="O49" s="220"/>
      <c r="P49" s="220"/>
      <c r="Q49" s="220"/>
      <c r="R49" s="220"/>
      <c r="S49" s="220"/>
      <c r="T49" s="190"/>
      <c r="U49" s="190"/>
      <c r="V49" s="190"/>
      <c r="W49" s="190"/>
      <c r="X49" s="190"/>
      <c r="Y49" s="190"/>
      <c r="Z49" s="190"/>
    </row>
    <row r="50" spans="1:26" ht="99.75" customHeight="1" x14ac:dyDescent="0.2">
      <c r="A50" s="190"/>
      <c r="B50" s="221">
        <f t="shared" si="0"/>
        <v>36</v>
      </c>
      <c r="C50" s="216" t="str">
        <f t="array" ref="C50">+IFERROR(INDEX(Hoja1!$A$2:$A$82,MATCH(J50,Hoja1!$H$2:$H$82,0)),"")</f>
        <v>8.4</v>
      </c>
      <c r="D50" s="217" t="str">
        <f>IFERROR(VLOOKUP(C50,Hoja1!$A$2:$H$82,4,0),"")</f>
        <v>Evaluación de riesgos</v>
      </c>
      <c r="E50" s="217" t="str">
        <f>+IFERROR(VLOOKUP(C50,Hoja1!$A$1:$J$82,10,0),"")</f>
        <v xml:space="preserve">Evaluación del riesgo de fraude o corrupción. 
Cumplimiento artículo 73 de la Ley 1474 de 2011, relacionado con la prevención de los riesgos de corrupción.
</v>
      </c>
      <c r="F50" s="217" t="str">
        <f>+IFERROR(VLOOKUP(C50,Hoja1!$A$1:$I$82,3,0),"")</f>
        <v xml:space="preserve"> La Alta Dirección evalúa fallas en los controles (diseño y ejecución) para definir cursos de acción apropiados para su mejora</v>
      </c>
      <c r="G50" s="216">
        <f>+IFERROR(VLOOKUP(C50,Hoja1!$A$1:$K$82,11,0),"")</f>
        <v>3</v>
      </c>
      <c r="H50" s="218">
        <f>+IFERROR(VLOOKUP(C50,Hoja1!$A$1:$L$82,12,0),"")</f>
        <v>3</v>
      </c>
      <c r="I50" s="211" t="str">
        <f t="shared" si="1"/>
        <v>Se encuentra presente y funciona correctamente, por lo tanto se requiere acciones o actividades  dirigidas a su mantenimiento dentro del marco de las lineas de defensa.</v>
      </c>
      <c r="J50" s="193">
        <v>36</v>
      </c>
      <c r="K50" s="212">
        <f>+VLOOKUP(C50,Hoja1!$A$1:$M$82,13,0)</f>
        <v>1</v>
      </c>
      <c r="L50" s="313"/>
      <c r="M50" s="219"/>
      <c r="N50" s="220"/>
      <c r="O50" s="220"/>
      <c r="P50" s="220"/>
      <c r="Q50" s="220"/>
      <c r="R50" s="220"/>
      <c r="S50" s="220"/>
      <c r="T50" s="190"/>
      <c r="U50" s="190"/>
      <c r="V50" s="190"/>
      <c r="W50" s="190"/>
      <c r="X50" s="190"/>
      <c r="Y50" s="190"/>
      <c r="Z50" s="190"/>
    </row>
    <row r="51" spans="1:26" ht="99.75" customHeight="1" x14ac:dyDescent="0.2">
      <c r="A51" s="190"/>
      <c r="B51" s="215">
        <f t="shared" si="0"/>
        <v>37</v>
      </c>
      <c r="C51" s="216" t="str">
        <f t="array" ref="C51">+IFERROR(INDEX(Hoja1!$A$2:$A$82,MATCH(J51,Hoja1!$H$2:$H$82,0)),"")</f>
        <v>9.1</v>
      </c>
      <c r="D51" s="217" t="str">
        <f>IFERROR(VLOOKUP(C51,Hoja1!$A$2:$H$82,4,0),"")</f>
        <v>Evaluación de riesgos</v>
      </c>
      <c r="E51" s="217" t="str">
        <f>+IFERROR(VLOOKUP(C51,Hoja1!$A$1:$J$82,10,0),"")</f>
        <v xml:space="preserve">Identificación y análisis de cambios significativos </v>
      </c>
      <c r="F51" s="217"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16">
        <f>+IFERROR(VLOOKUP(C51,Hoja1!$A$1:$K$82,11,0),"")</f>
        <v>3</v>
      </c>
      <c r="H51" s="218">
        <f>+IFERROR(VLOOKUP(C51,Hoja1!$A$1:$L$82,12,0),"")</f>
        <v>3</v>
      </c>
      <c r="I51" s="211" t="str">
        <f t="shared" si="1"/>
        <v>Se encuentra presente y funciona correctamente, por lo tanto se requiere acciones o actividades  dirigidas a su mantenimiento dentro del marco de las lineas de defensa.</v>
      </c>
      <c r="J51" s="193">
        <v>37</v>
      </c>
      <c r="K51" s="212">
        <f>+VLOOKUP(C51,Hoja1!$A$1:$M$82,13,0)</f>
        <v>1</v>
      </c>
      <c r="L51" s="313"/>
      <c r="M51" s="219"/>
      <c r="N51" s="220"/>
      <c r="O51" s="220"/>
      <c r="P51" s="220"/>
      <c r="Q51" s="220"/>
      <c r="R51" s="220"/>
      <c r="S51" s="220"/>
      <c r="T51" s="190"/>
      <c r="U51" s="190"/>
      <c r="V51" s="190"/>
      <c r="W51" s="190"/>
      <c r="X51" s="190"/>
      <c r="Y51" s="190"/>
      <c r="Z51" s="190"/>
    </row>
    <row r="52" spans="1:26" ht="99.75" customHeight="1" x14ac:dyDescent="0.2">
      <c r="A52" s="190"/>
      <c r="B52" s="215">
        <f t="shared" si="0"/>
        <v>38</v>
      </c>
      <c r="C52" s="216" t="str">
        <f t="array" ref="C52">+IFERROR(INDEX(Hoja1!$A$2:$A$82,MATCH(J52,Hoja1!$H$2:$H$82,0)),"")</f>
        <v>9.2</v>
      </c>
      <c r="D52" s="217" t="str">
        <f>IFERROR(VLOOKUP(C52,Hoja1!$A$2:$H$82,4,0),"")</f>
        <v>Evaluación de riesgos</v>
      </c>
      <c r="E52" s="217" t="str">
        <f>+IFERROR(VLOOKUP(C52,Hoja1!$A$1:$J$82,10,0),"")</f>
        <v xml:space="preserve">Identificación y análisis de cambios significativos </v>
      </c>
      <c r="F52" s="217" t="str">
        <f>+IFERROR(VLOOKUP(C52,Hoja1!$A$1:$I$82,3,0),"")</f>
        <v xml:space="preserve"> La Alta Dirección analiza los riesgos asociados a actividades tercerizadas, regionales u otras figuras externas que afecten la prestación del servicio a los usuarios, basados en los informes de la segunda y tercera linea de defensa</v>
      </c>
      <c r="G52" s="216">
        <f>+IFERROR(VLOOKUP(C52,Hoja1!$A$1:$K$82,11,0),"")</f>
        <v>3</v>
      </c>
      <c r="H52" s="218">
        <f>+IFERROR(VLOOKUP(C52,Hoja1!$A$1:$L$82,12,0),"")</f>
        <v>3</v>
      </c>
      <c r="I52" s="211" t="str">
        <f t="shared" si="1"/>
        <v>Se encuentra presente y funciona correctamente, por lo tanto se requiere acciones o actividades  dirigidas a su mantenimiento dentro del marco de las lineas de defensa.</v>
      </c>
      <c r="J52" s="193">
        <v>38</v>
      </c>
      <c r="K52" s="212">
        <f>+VLOOKUP(C52,Hoja1!$A$1:$M$82,13,0)</f>
        <v>1</v>
      </c>
      <c r="L52" s="313"/>
      <c r="M52" s="219"/>
      <c r="N52" s="220"/>
      <c r="O52" s="220"/>
      <c r="P52" s="220"/>
      <c r="Q52" s="220"/>
      <c r="R52" s="220"/>
      <c r="S52" s="220"/>
      <c r="T52" s="190"/>
      <c r="U52" s="190"/>
      <c r="V52" s="190"/>
      <c r="W52" s="190"/>
      <c r="X52" s="190"/>
      <c r="Y52" s="190"/>
      <c r="Z52" s="190"/>
    </row>
    <row r="53" spans="1:26" ht="99.75" customHeight="1" x14ac:dyDescent="0.2">
      <c r="A53" s="190"/>
      <c r="B53" s="215">
        <f t="shared" si="0"/>
        <v>39</v>
      </c>
      <c r="C53" s="216" t="str">
        <f t="array" ref="C53">+IFERROR(INDEX(Hoja1!$A$2:$A$82,MATCH(J53,Hoja1!$H$2:$H$82,0)),"")</f>
        <v>9.3</v>
      </c>
      <c r="D53" s="217" t="str">
        <f>IFERROR(VLOOKUP(C53,Hoja1!$A$2:$H$82,4,0),"")</f>
        <v>Evaluación de riesgos</v>
      </c>
      <c r="E53" s="217" t="str">
        <f>+IFERROR(VLOOKUP(C53,Hoja1!$A$1:$J$82,10,0),"")</f>
        <v xml:space="preserve">Identificación y análisis de cambios significativos </v>
      </c>
      <c r="F53" s="217" t="str">
        <f>+IFERROR(VLOOKUP(C53,Hoja1!$A$1:$I$82,3,0),"")</f>
        <v xml:space="preserve"> La Alta Dirección monitorea los riesgos aceptados revisando que sus condiciones no hayan cambiado y definir su pertinencia para sostenerlos o ajustarlos</v>
      </c>
      <c r="G53" s="216">
        <f>+IFERROR(VLOOKUP(C53,Hoja1!$A$1:$K$82,11,0),"")</f>
        <v>3</v>
      </c>
      <c r="H53" s="218">
        <f>+IFERROR(VLOOKUP(C53,Hoja1!$A$1:$L$82,12,0),"")</f>
        <v>3</v>
      </c>
      <c r="I53" s="211" t="str">
        <f t="shared" si="1"/>
        <v>Se encuentra presente y funciona correctamente, por lo tanto se requiere acciones o actividades  dirigidas a su mantenimiento dentro del marco de las lineas de defensa.</v>
      </c>
      <c r="J53" s="193">
        <v>39</v>
      </c>
      <c r="K53" s="212">
        <f>+VLOOKUP(C53,Hoja1!$A$1:$M$82,13,0)</f>
        <v>1</v>
      </c>
      <c r="L53" s="313"/>
      <c r="M53" s="219"/>
      <c r="N53" s="220"/>
      <c r="O53" s="220"/>
      <c r="P53" s="220"/>
      <c r="Q53" s="220"/>
      <c r="R53" s="220"/>
      <c r="S53" s="220"/>
      <c r="T53" s="190"/>
      <c r="U53" s="190"/>
      <c r="V53" s="190"/>
      <c r="W53" s="190"/>
      <c r="X53" s="190"/>
      <c r="Y53" s="190"/>
      <c r="Z53" s="190"/>
    </row>
    <row r="54" spans="1:26" ht="99.75" customHeight="1" x14ac:dyDescent="0.2">
      <c r="A54" s="190"/>
      <c r="B54" s="221">
        <f t="shared" si="0"/>
        <v>40</v>
      </c>
      <c r="C54" s="216" t="str">
        <f t="array" ref="C54">+IFERROR(INDEX(Hoja1!$A$2:$A$82,MATCH(J54,Hoja1!$H$2:$H$82,0)),"")</f>
        <v>9.4</v>
      </c>
      <c r="D54" s="217" t="str">
        <f>IFERROR(VLOOKUP(C54,Hoja1!$A$2:$H$82,4,0),"")</f>
        <v>Evaluación de riesgos</v>
      </c>
      <c r="E54" s="217" t="str">
        <f>+IFERROR(VLOOKUP(C54,Hoja1!$A$1:$J$82,10,0),"")</f>
        <v xml:space="preserve">Identificación y análisis de cambios significativos </v>
      </c>
      <c r="F54" s="217" t="str">
        <f>+IFERROR(VLOOKUP(C54,Hoja1!$A$1:$I$82,3,0),"")</f>
        <v xml:space="preserve"> La Alta Dirección evalúa fallas en los controles (diseño y ejecución) para definir cursos de acción apropiados para su mejora, basados en los informes de la segunda y tercera linea de defensa</v>
      </c>
      <c r="G54" s="216">
        <f>+IFERROR(VLOOKUP(C54,Hoja1!$A$1:$K$82,11,0),"")</f>
        <v>3</v>
      </c>
      <c r="H54" s="218">
        <f>+IFERROR(VLOOKUP(C54,Hoja1!$A$1:$L$82,12,0),"")</f>
        <v>3</v>
      </c>
      <c r="I54" s="211" t="str">
        <f t="shared" si="1"/>
        <v>Se encuentra presente y funciona correctamente, por lo tanto se requiere acciones o actividades  dirigidas a su mantenimiento dentro del marco de las lineas de defensa.</v>
      </c>
      <c r="J54" s="193">
        <v>40</v>
      </c>
      <c r="K54" s="212">
        <f>+VLOOKUP(C54,Hoja1!$A$1:$M$82,13,0)</f>
        <v>1</v>
      </c>
      <c r="L54" s="313"/>
      <c r="M54" s="219"/>
      <c r="N54" s="220"/>
      <c r="O54" s="220"/>
      <c r="P54" s="220"/>
      <c r="Q54" s="220"/>
      <c r="R54" s="220"/>
      <c r="S54" s="220"/>
      <c r="T54" s="190"/>
      <c r="U54" s="190"/>
      <c r="V54" s="190"/>
      <c r="W54" s="190"/>
      <c r="X54" s="190"/>
      <c r="Y54" s="190"/>
      <c r="Z54" s="190"/>
    </row>
    <row r="55" spans="1:26" ht="99.75" customHeight="1" x14ac:dyDescent="0.2">
      <c r="A55" s="190"/>
      <c r="B55" s="215">
        <f t="shared" si="0"/>
        <v>41</v>
      </c>
      <c r="C55" s="216" t="str">
        <f t="array" ref="C55">+IFERROR(INDEX(Hoja1!$A$2:$A$82,MATCH(J55,Hoja1!$H$2:$H$82,0)),"")</f>
        <v>9.5</v>
      </c>
      <c r="D55" s="217" t="str">
        <f>IFERROR(VLOOKUP(C55,Hoja1!$A$2:$H$82,4,0),"")</f>
        <v>Evaluación de riesgos</v>
      </c>
      <c r="E55" s="217" t="str">
        <f>+IFERROR(VLOOKUP(C55,Hoja1!$A$1:$J$82,10,0),"")</f>
        <v xml:space="preserve">Identificación y análisis de cambios significativos </v>
      </c>
      <c r="F55" s="217" t="str">
        <f>+IFERROR(VLOOKUP(C55,Hoja1!$A$1:$I$82,3,0),"")</f>
        <v xml:space="preserve"> La entidad analiza el impacto sobre el control interno por cambios en los diferentes niveles organizacionales</v>
      </c>
      <c r="G55" s="216">
        <f>+IFERROR(VLOOKUP(C55,Hoja1!$A$1:$K$82,11,0),"")</f>
        <v>3</v>
      </c>
      <c r="H55" s="218">
        <f>+IFERROR(VLOOKUP(C55,Hoja1!$A$1:$L$82,12,0),"")</f>
        <v>3</v>
      </c>
      <c r="I55" s="211" t="str">
        <f t="shared" si="1"/>
        <v>Se encuentra presente y funciona correctamente, por lo tanto se requiere acciones o actividades  dirigidas a su mantenimiento dentro del marco de las lineas de defensa.</v>
      </c>
      <c r="J55" s="193">
        <v>41</v>
      </c>
      <c r="K55" s="212">
        <f>+VLOOKUP(C55,Hoja1!$A$1:$M$82,13,0)</f>
        <v>1</v>
      </c>
      <c r="L55" s="368"/>
      <c r="M55" s="219"/>
      <c r="N55" s="220"/>
      <c r="O55" s="220"/>
      <c r="P55" s="220"/>
      <c r="Q55" s="220"/>
      <c r="R55" s="220"/>
      <c r="S55" s="220"/>
      <c r="T55" s="190"/>
      <c r="U55" s="190"/>
      <c r="V55" s="190"/>
      <c r="W55" s="190"/>
      <c r="X55" s="190"/>
      <c r="Y55" s="190"/>
      <c r="Z55" s="190"/>
    </row>
    <row r="56" spans="1:26" ht="99.75" customHeight="1" x14ac:dyDescent="0.2">
      <c r="A56" s="190"/>
      <c r="B56" s="221">
        <f t="shared" si="0"/>
        <v>42</v>
      </c>
      <c r="C56" s="216" t="str">
        <f t="array" ref="C56">+IFERROR(INDEX(Hoja1!$A$2:$A$82,MATCH(J56,Hoja1!$H$2:$H$82,0)),"")</f>
        <v>11.4</v>
      </c>
      <c r="D56" s="217" t="str">
        <f>IFERROR(VLOOKUP(C56,Hoja1!$A$2:$H$82,4,0),"")</f>
        <v>Actividades de control</v>
      </c>
      <c r="E56" s="217" t="str">
        <f>+IFERROR(VLOOKUP(C56,Hoja1!$A$1:$J$82,10,0),"")</f>
        <v>Seleccionar y Desarrolla controles generales sobre TI para apoyar la consecución de los objetivos .</v>
      </c>
      <c r="F56" s="217" t="str">
        <f>+IFERROR(VLOOKUP(C56,Hoja1!$A$1:$I$82,3,0),"")</f>
        <v xml:space="preserve"> Se cuenta con información de la 3a línea de defensa, como evaluador independiente en relación con los controles implementados por el proveedor de servicios, para  asegurar que los riesgos relacionados se mitigan.</v>
      </c>
      <c r="G56" s="216">
        <f>+IFERROR(VLOOKUP(C56,Hoja1!$A$1:$K$82,11,0),"")</f>
        <v>3</v>
      </c>
      <c r="H56" s="218">
        <f>+IFERROR(VLOOKUP(C56,Hoja1!$A$1:$L$82,12,0),"")</f>
        <v>2</v>
      </c>
      <c r="I56" s="211" t="str">
        <f t="shared" si="1"/>
        <v>Se encuentra presente y funcionando, pero requiere acciones dirigidas a fortalecer  o mejorar su diseño y/o ejecucion.</v>
      </c>
      <c r="J56" s="193">
        <v>42</v>
      </c>
      <c r="K56" s="212">
        <f>+VLOOKUP(C56,Hoja1!$A$1:$M$82,13,0)</f>
        <v>0.5</v>
      </c>
      <c r="L56" s="612">
        <f>+AVERAGE(K56:K67)</f>
        <v>0.95833333333333337</v>
      </c>
      <c r="M56" s="219"/>
      <c r="N56" s="220"/>
      <c r="O56" s="220"/>
      <c r="P56" s="220"/>
      <c r="Q56" s="220"/>
      <c r="R56" s="220"/>
      <c r="S56" s="220"/>
      <c r="T56" s="190"/>
      <c r="U56" s="190"/>
      <c r="V56" s="190"/>
      <c r="W56" s="190"/>
      <c r="X56" s="190"/>
      <c r="Y56" s="190"/>
      <c r="Z56" s="190"/>
    </row>
    <row r="57" spans="1:26" ht="99.75" customHeight="1" x14ac:dyDescent="0.2">
      <c r="A57" s="190"/>
      <c r="B57" s="215">
        <f t="shared" si="0"/>
        <v>43</v>
      </c>
      <c r="C57" s="216" t="str">
        <f t="array" ref="C57">+IFERROR(INDEX(Hoja1!$A$2:$A$82,MATCH(J57,Hoja1!$H$2:$H$82,0)),"")</f>
        <v>10.1</v>
      </c>
      <c r="D57" s="217" t="str">
        <f>IFERROR(VLOOKUP(C57,Hoja1!$A$2:$H$82,4,0),"")</f>
        <v>Actividades de control</v>
      </c>
      <c r="E57" s="217" t="str">
        <f>+IFERROR(VLOOKUP(C57,Hoja1!$A$1:$J$82,10,0),"")</f>
        <v>Diseño y desarrollo de actividades de control (Integra el desarrollo de controles con la evaluación de riesgos; tiene en cuenta a qué nivel se aplican las actividades; facilita la segregación de funciones).</v>
      </c>
      <c r="F57" s="217" t="str">
        <f>+IFERROR(VLOOKUP(C57,Hoja1!$A$1:$I$82,3,0),"")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7" s="216">
        <f>+IFERROR(VLOOKUP(C57,Hoja1!$A$1:$K$82,11,0),"")</f>
        <v>3</v>
      </c>
      <c r="H57" s="218">
        <f>+IFERROR(VLOOKUP(C57,Hoja1!$A$1:$L$82,12,0),"")</f>
        <v>3</v>
      </c>
      <c r="I57" s="211" t="str">
        <f t="shared" si="1"/>
        <v>Se encuentra presente y funciona correctamente, por lo tanto se requiere acciones o actividades  dirigidas a su mantenimiento dentro del marco de las lineas de defensa.</v>
      </c>
      <c r="J57" s="193">
        <v>43</v>
      </c>
      <c r="K57" s="212">
        <f>+VLOOKUP(C57,Hoja1!$A$1:$M$82,13,0)</f>
        <v>1</v>
      </c>
      <c r="L57" s="313"/>
      <c r="M57" s="219"/>
      <c r="N57" s="220"/>
      <c r="O57" s="220"/>
      <c r="P57" s="220"/>
      <c r="Q57" s="220"/>
      <c r="R57" s="220"/>
      <c r="S57" s="220"/>
      <c r="T57" s="190"/>
      <c r="U57" s="190"/>
      <c r="V57" s="190"/>
      <c r="W57" s="190"/>
      <c r="X57" s="190"/>
      <c r="Y57" s="190"/>
      <c r="Z57" s="190"/>
    </row>
    <row r="58" spans="1:26" ht="99.75" customHeight="1" x14ac:dyDescent="0.2">
      <c r="A58" s="190"/>
      <c r="B58" s="215">
        <f t="shared" si="0"/>
        <v>44</v>
      </c>
      <c r="C58" s="216" t="str">
        <f t="array" ref="C58">+IFERROR(INDEX(Hoja1!$A$2:$A$82,MATCH(J58,Hoja1!$H$2:$H$82,0)),"")</f>
        <v>10.2</v>
      </c>
      <c r="D58" s="217" t="str">
        <f>IFERROR(VLOOKUP(C58,Hoja1!$A$2:$H$82,4,0),"")</f>
        <v>Actividades de control</v>
      </c>
      <c r="E58" s="217" t="str">
        <f>+IFERROR(VLOOKUP(C58,Hoja1!$A$1:$J$82,10,0),"")</f>
        <v>Diseño y desarrollo de actividades de control (Integra el desarrollo de controles con la evaluación de riesgos; tiene en cuenta a qué nivel se aplican las actividades; facilita la segregación de funciones).</v>
      </c>
      <c r="F58" s="217" t="str">
        <f>+IFERROR(VLOOKUP(C58,Hoja1!$A$1:$I$82,3,0),"")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8" s="216">
        <f>+IFERROR(VLOOKUP(C58,Hoja1!$A$1:$K$82,11,0),"")</f>
        <v>3</v>
      </c>
      <c r="H58" s="218">
        <f>+IFERROR(VLOOKUP(C58,Hoja1!$A$1:$L$82,12,0),"")</f>
        <v>3</v>
      </c>
      <c r="I58" s="211" t="str">
        <f t="shared" si="1"/>
        <v>Se encuentra presente y funciona correctamente, por lo tanto se requiere acciones o actividades  dirigidas a su mantenimiento dentro del marco de las lineas de defensa.</v>
      </c>
      <c r="J58" s="193">
        <v>44</v>
      </c>
      <c r="K58" s="212">
        <f>+VLOOKUP(C58,Hoja1!$A$1:$M$82,13,0)</f>
        <v>1</v>
      </c>
      <c r="L58" s="313"/>
      <c r="M58" s="219"/>
      <c r="N58" s="220"/>
      <c r="O58" s="220"/>
      <c r="P58" s="220"/>
      <c r="Q58" s="220"/>
      <c r="R58" s="220"/>
      <c r="S58" s="220"/>
      <c r="T58" s="190"/>
      <c r="U58" s="190"/>
      <c r="V58" s="190"/>
      <c r="W58" s="190"/>
      <c r="X58" s="190"/>
      <c r="Y58" s="190"/>
      <c r="Z58" s="190"/>
    </row>
    <row r="59" spans="1:26" ht="99.75" customHeight="1" x14ac:dyDescent="0.2">
      <c r="A59" s="190"/>
      <c r="B59" s="215">
        <f t="shared" si="0"/>
        <v>45</v>
      </c>
      <c r="C59" s="216" t="str">
        <f t="array" ref="C59">+IFERROR(INDEX(Hoja1!$A$2:$A$82,MATCH(J59,Hoja1!$H$2:$H$82,0)),"")</f>
        <v>10.3</v>
      </c>
      <c r="D59" s="217" t="str">
        <f>IFERROR(VLOOKUP(C59,Hoja1!$A$2:$H$82,4,0),"")</f>
        <v>Actividades de control</v>
      </c>
      <c r="E59" s="217" t="str">
        <f>+IFERROR(VLOOKUP(C59,Hoja1!$A$1:$J$82,10,0),"")</f>
        <v>Diseño y desarrollo de actividades de control (Integra el desarrollo de controles con la evaluación de riesgos; tiene en cuenta a qué nivel se aplican las actividades; facilita la segregación de funciones).</v>
      </c>
      <c r="F59" s="217" t="str">
        <f>+IFERROR(VLOOKUP(C59,Hoja1!$A$1:$I$82,3,0),"")</f>
        <v xml:space="preserve"> El diseño de otros  sistemas de gestión (bajo normas o estándares internacionales como la ISO), se intregan de forma adecuada a la estructura de control de la entidad</v>
      </c>
      <c r="G59" s="216">
        <f>+IFERROR(VLOOKUP(C59,Hoja1!$A$1:$K$82,11,0),"")</f>
        <v>3</v>
      </c>
      <c r="H59" s="218">
        <f>+IFERROR(VLOOKUP(C59,Hoja1!$A$1:$L$82,12,0),"")</f>
        <v>3</v>
      </c>
      <c r="I59" s="211" t="str">
        <f t="shared" si="1"/>
        <v>Se encuentra presente y funciona correctamente, por lo tanto se requiere acciones o actividades  dirigidas a su mantenimiento dentro del marco de las lineas de defensa.</v>
      </c>
      <c r="J59" s="193">
        <v>45</v>
      </c>
      <c r="K59" s="212">
        <f>+VLOOKUP(C59,Hoja1!$A$1:$M$82,13,0)</f>
        <v>1</v>
      </c>
      <c r="L59" s="313"/>
      <c r="M59" s="219"/>
      <c r="N59" s="220"/>
      <c r="O59" s="220"/>
      <c r="P59" s="220"/>
      <c r="Q59" s="220"/>
      <c r="R59" s="220"/>
      <c r="S59" s="220"/>
      <c r="T59" s="190"/>
      <c r="U59" s="190"/>
      <c r="V59" s="190"/>
      <c r="W59" s="190"/>
      <c r="X59" s="190"/>
      <c r="Y59" s="190"/>
      <c r="Z59" s="190"/>
    </row>
    <row r="60" spans="1:26" ht="99.75" customHeight="1" x14ac:dyDescent="0.2">
      <c r="A60" s="190"/>
      <c r="B60" s="221">
        <f t="shared" si="0"/>
        <v>46</v>
      </c>
      <c r="C60" s="216" t="str">
        <f t="array" ref="C60">+IFERROR(INDEX(Hoja1!$A$2:$A$82,MATCH(J60,Hoja1!$H$2:$H$82,0)),"")</f>
        <v>11.1</v>
      </c>
      <c r="D60" s="217" t="str">
        <f>IFERROR(VLOOKUP(C60,Hoja1!$A$2:$H$82,4,0),"")</f>
        <v>Actividades de control</v>
      </c>
      <c r="E60" s="217" t="str">
        <f>+IFERROR(VLOOKUP(C60,Hoja1!$A$1:$J$82,10,0),"")</f>
        <v>Seleccionar y Desarrolla controles generales sobre TI para apoyar la consecución de los objetivos .</v>
      </c>
      <c r="F60" s="217" t="str">
        <f>+IFERROR(VLOOKUP(C60,Hoja1!$A$1:$I$82,3,0),"")</f>
        <v xml:space="preserve"> La entidad establece actividades de control relevantes sobre las infraestructuras tecnológicas; los procesos de gestión de la seguridad y sobre los procesos de adquisición, desarrollo y mantenimiento de tecnologías</v>
      </c>
      <c r="G60" s="216">
        <f>+IFERROR(VLOOKUP(C60,Hoja1!$A$1:$K$82,11,0),"")</f>
        <v>3</v>
      </c>
      <c r="H60" s="218">
        <f>+IFERROR(VLOOKUP(C60,Hoja1!$A$1:$L$82,12,0),"")</f>
        <v>3</v>
      </c>
      <c r="I60" s="211" t="str">
        <f t="shared" si="1"/>
        <v>Se encuentra presente y funciona correctamente, por lo tanto se requiere acciones o actividades  dirigidas a su mantenimiento dentro del marco de las lineas de defensa.</v>
      </c>
      <c r="J60" s="193">
        <v>46</v>
      </c>
      <c r="K60" s="212">
        <f>+VLOOKUP(C60,Hoja1!$A$1:$M$82,13,0)</f>
        <v>1</v>
      </c>
      <c r="L60" s="313"/>
      <c r="M60" s="219"/>
      <c r="N60" s="220"/>
      <c r="O60" s="220"/>
      <c r="P60" s="220"/>
      <c r="Q60" s="220"/>
      <c r="R60" s="220"/>
      <c r="S60" s="220"/>
      <c r="T60" s="190"/>
      <c r="U60" s="190"/>
      <c r="V60" s="190"/>
      <c r="W60" s="190"/>
      <c r="X60" s="190"/>
      <c r="Y60" s="190"/>
      <c r="Z60" s="190"/>
    </row>
    <row r="61" spans="1:26" ht="99.75" customHeight="1" x14ac:dyDescent="0.2">
      <c r="A61" s="190"/>
      <c r="B61" s="215">
        <f t="shared" si="0"/>
        <v>47</v>
      </c>
      <c r="C61" s="216" t="str">
        <f t="array" ref="C61">+IFERROR(INDEX(Hoja1!$A$2:$A$82,MATCH(J61,Hoja1!$H$2:$H$82,0)),"")</f>
        <v>11.2</v>
      </c>
      <c r="D61" s="217" t="str">
        <f>IFERROR(VLOOKUP(C61,Hoja1!$A$2:$H$82,4,0),"")</f>
        <v>Actividades de control</v>
      </c>
      <c r="E61" s="217" t="str">
        <f>+IFERROR(VLOOKUP(C61,Hoja1!$A$1:$J$82,10,0),"")</f>
        <v>Seleccionar y Desarrolla controles generales sobre TI para apoyar la consecución de los objetivos .</v>
      </c>
      <c r="F61" s="217" t="str">
        <f>+IFERROR(VLOOKUP(C61,Hoja1!$A$1:$I$82,3,0),"")</f>
        <v xml:space="preserve">  Para los proveedores de tecnología  selecciona y desarrolla actividades de control internas sobre las actividades realizadas por el proveedor de servicios</v>
      </c>
      <c r="G61" s="216">
        <f>+IFERROR(VLOOKUP(C61,Hoja1!$A$1:$K$82,11,0),"")</f>
        <v>3</v>
      </c>
      <c r="H61" s="218">
        <f>+IFERROR(VLOOKUP(C61,Hoja1!$A$1:$L$82,12,0),"")</f>
        <v>3</v>
      </c>
      <c r="I61" s="211" t="str">
        <f t="shared" si="1"/>
        <v>Se encuentra presente y funciona correctamente, por lo tanto se requiere acciones o actividades  dirigidas a su mantenimiento dentro del marco de las lineas de defensa.</v>
      </c>
      <c r="J61" s="193">
        <v>47</v>
      </c>
      <c r="K61" s="212">
        <f>+VLOOKUP(C61,Hoja1!$A$1:$M$82,13,0)</f>
        <v>1</v>
      </c>
      <c r="L61" s="313"/>
      <c r="M61" s="219"/>
      <c r="N61" s="220"/>
      <c r="O61" s="220"/>
      <c r="P61" s="220"/>
      <c r="Q61" s="220"/>
      <c r="R61" s="220"/>
      <c r="S61" s="220"/>
      <c r="T61" s="190"/>
      <c r="U61" s="190"/>
      <c r="V61" s="190"/>
      <c r="W61" s="190"/>
      <c r="X61" s="190"/>
      <c r="Y61" s="190"/>
      <c r="Z61" s="190"/>
    </row>
    <row r="62" spans="1:26" ht="99.75" customHeight="1" x14ac:dyDescent="0.2">
      <c r="A62" s="190"/>
      <c r="B62" s="221">
        <f t="shared" si="0"/>
        <v>48</v>
      </c>
      <c r="C62" s="216" t="str">
        <f t="array" ref="C62">+IFERROR(INDEX(Hoja1!$A$2:$A$82,MATCH(J62,Hoja1!$H$2:$H$82,0)),"")</f>
        <v>11.3</v>
      </c>
      <c r="D62" s="217" t="str">
        <f>IFERROR(VLOOKUP(C62,Hoja1!$A$2:$H$82,4,0),"")</f>
        <v>Actividades de control</v>
      </c>
      <c r="E62" s="217" t="str">
        <f>+IFERROR(VLOOKUP(C62,Hoja1!$A$1:$J$82,10,0),"")</f>
        <v>Seleccionar y Desarrolla controles generales sobre TI para apoyar la consecución de los objetivos .</v>
      </c>
      <c r="F62" s="217" t="str">
        <f>+IFERROR(VLOOKUP(C62,Hoja1!$A$1:$I$82,3,0),"")</f>
        <v xml:space="preserve"> Se cuenta con matrices de roles y usuarios siguiendo los principios de segregación de funciones.</v>
      </c>
      <c r="G62" s="216">
        <f>+IFERROR(VLOOKUP(C62,Hoja1!$A$1:$K$82,11,0),"")</f>
        <v>3</v>
      </c>
      <c r="H62" s="218">
        <f>+IFERROR(VLOOKUP(C62,Hoja1!$A$1:$L$82,12,0),"")</f>
        <v>3</v>
      </c>
      <c r="I62" s="211" t="str">
        <f t="shared" si="1"/>
        <v>Se encuentra presente y funciona correctamente, por lo tanto se requiere acciones o actividades  dirigidas a su mantenimiento dentro del marco de las lineas de defensa.</v>
      </c>
      <c r="J62" s="193">
        <v>48</v>
      </c>
      <c r="K62" s="212">
        <f>+VLOOKUP(C62,Hoja1!$A$1:$M$82,13,0)</f>
        <v>1</v>
      </c>
      <c r="L62" s="313"/>
      <c r="M62" s="219"/>
      <c r="N62" s="220"/>
      <c r="O62" s="220"/>
      <c r="P62" s="220"/>
      <c r="Q62" s="220"/>
      <c r="R62" s="220"/>
      <c r="S62" s="220"/>
      <c r="T62" s="190"/>
      <c r="U62" s="190"/>
      <c r="V62" s="190"/>
      <c r="W62" s="190"/>
      <c r="X62" s="190"/>
      <c r="Y62" s="190"/>
      <c r="Z62" s="190"/>
    </row>
    <row r="63" spans="1:26" ht="99.75" customHeight="1" x14ac:dyDescent="0.2">
      <c r="A63" s="190"/>
      <c r="B63" s="215">
        <f t="shared" si="0"/>
        <v>49</v>
      </c>
      <c r="C63" s="216" t="str">
        <f t="array" ref="C63">+IFERROR(INDEX(Hoja1!$A$2:$A$82,MATCH(J63,Hoja1!$H$2:$H$82,0)),"")</f>
        <v>12.1</v>
      </c>
      <c r="D63" s="217" t="str">
        <f>IFERROR(VLOOKUP(C63,Hoja1!$A$2:$H$82,4,0),"")</f>
        <v>Actividades de control</v>
      </c>
      <c r="E63" s="217" t="str">
        <f>+IFERROR(VLOOKUP(C63,Hoja1!$A$1:$J$82,10,0),"")</f>
        <v>Despliegue de políticas y procedimientos (Establece responsabilidades sobre la ejecución de las políticas y procedimientos; Adopta medidas correctivas; Revisa las políticas y procedimientos).</v>
      </c>
      <c r="F63" s="217" t="str">
        <f>+IFERROR(VLOOKUP(C63,Hoja1!$A$1:$I$82,3,0),"")</f>
        <v xml:space="preserve"> Se evalúa la actualización de procesos, procedimientos, políticas de operación, instructivos, manuales u otras herramientas para garantizar la aplicación adecuada de las principales actividades de control.
</v>
      </c>
      <c r="G63" s="216">
        <f>+IFERROR(VLOOKUP(C63,Hoja1!$A$1:$K$82,11,0),"")</f>
        <v>3</v>
      </c>
      <c r="H63" s="218">
        <f>+IFERROR(VLOOKUP(C63,Hoja1!$A$1:$L$82,12,0),"")</f>
        <v>3</v>
      </c>
      <c r="I63" s="211" t="str">
        <f t="shared" si="1"/>
        <v>Se encuentra presente y funciona correctamente, por lo tanto se requiere acciones o actividades  dirigidas a su mantenimiento dentro del marco de las lineas de defensa.</v>
      </c>
      <c r="J63" s="193">
        <v>49</v>
      </c>
      <c r="K63" s="212">
        <f>+VLOOKUP(C63,Hoja1!$A$1:$M$82,13,0)</f>
        <v>1</v>
      </c>
      <c r="L63" s="313"/>
      <c r="M63" s="219"/>
      <c r="N63" s="220"/>
      <c r="O63" s="220"/>
      <c r="P63" s="220"/>
      <c r="Q63" s="220"/>
      <c r="R63" s="220"/>
      <c r="S63" s="220"/>
      <c r="T63" s="190"/>
      <c r="U63" s="190"/>
      <c r="V63" s="190"/>
      <c r="W63" s="190"/>
      <c r="X63" s="190"/>
      <c r="Y63" s="190"/>
      <c r="Z63" s="190"/>
    </row>
    <row r="64" spans="1:26" ht="99.75" customHeight="1" x14ac:dyDescent="0.2">
      <c r="A64" s="190"/>
      <c r="B64" s="215">
        <f t="shared" si="0"/>
        <v>50</v>
      </c>
      <c r="C64" s="216" t="str">
        <f t="array" ref="C64">+IFERROR(INDEX(Hoja1!$A$2:$A$82,MATCH(J64,Hoja1!$H$2:$H$82,0)),"")</f>
        <v>12.2</v>
      </c>
      <c r="D64" s="217" t="str">
        <f>IFERROR(VLOOKUP(C64,Hoja1!$A$2:$H$82,4,0),"")</f>
        <v>Actividades de control</v>
      </c>
      <c r="E64" s="217" t="str">
        <f>+IFERROR(VLOOKUP(C64,Hoja1!$A$1:$J$82,10,0),"")</f>
        <v>Despliegue de políticas y procedimientos (Establece responsabilidades sobre la ejecución de las políticas y procedimientos; Adopta medidas correctivas; Revisa las políticas y procedimientos).</v>
      </c>
      <c r="F64" s="217" t="str">
        <f>+IFERROR(VLOOKUP(C64,Hoja1!$A$1:$I$82,3,0),"")</f>
        <v xml:space="preserve"> El diseño de controles se evalúa frente a la gestión del riesgo</v>
      </c>
      <c r="G64" s="216">
        <f>+IFERROR(VLOOKUP(C64,Hoja1!$A$1:$K$82,11,0),"")</f>
        <v>3</v>
      </c>
      <c r="H64" s="218">
        <f>+IFERROR(VLOOKUP(C64,Hoja1!$A$1:$L$82,12,0),"")</f>
        <v>3</v>
      </c>
      <c r="I64" s="211" t="str">
        <f t="shared" si="1"/>
        <v>Se encuentra presente y funciona correctamente, por lo tanto se requiere acciones o actividades  dirigidas a su mantenimiento dentro del marco de las lineas de defensa.</v>
      </c>
      <c r="J64" s="193">
        <v>50</v>
      </c>
      <c r="K64" s="212">
        <f>+VLOOKUP(C64,Hoja1!$A$1:$M$82,13,0)</f>
        <v>1</v>
      </c>
      <c r="L64" s="313"/>
      <c r="M64" s="219"/>
      <c r="N64" s="220"/>
      <c r="O64" s="220"/>
      <c r="P64" s="220"/>
      <c r="Q64" s="220"/>
      <c r="R64" s="220"/>
      <c r="S64" s="220"/>
      <c r="T64" s="190"/>
      <c r="U64" s="190"/>
      <c r="V64" s="190"/>
      <c r="W64" s="190"/>
      <c r="X64" s="190"/>
      <c r="Y64" s="190"/>
      <c r="Z64" s="190"/>
    </row>
    <row r="65" spans="1:26" ht="99.75" customHeight="1" x14ac:dyDescent="0.2">
      <c r="A65" s="190"/>
      <c r="B65" s="215">
        <f t="shared" si="0"/>
        <v>51</v>
      </c>
      <c r="C65" s="216" t="str">
        <f t="array" ref="C65">+IFERROR(INDEX(Hoja1!$A$2:$A$82,MATCH(J65,Hoja1!$H$2:$H$82,0)),"")</f>
        <v>12.3</v>
      </c>
      <c r="D65" s="217" t="str">
        <f>IFERROR(VLOOKUP(C65,Hoja1!$A$2:$H$82,4,0),"")</f>
        <v>Actividades de control</v>
      </c>
      <c r="E65" s="217" t="str">
        <f>+IFERROR(VLOOKUP(C65,Hoja1!$A$1:$J$82,10,0),"")</f>
        <v>Despliegue de políticas y procedimientos (Establece responsabilidades sobre la ejecución de las políticas y procedimientos; Adopta medidas correctivas; Revisa las políticas y procedimientos).</v>
      </c>
      <c r="F65" s="217" t="str">
        <f>+IFERROR(VLOOKUP(C65,Hoja1!$A$1:$I$82,3,0),"")</f>
        <v xml:space="preserve"> Monitoreo a los riesgos acorde con la política de administración de riesgo establecida para la entidad.</v>
      </c>
      <c r="G65" s="216">
        <f>+IFERROR(VLOOKUP(C65,Hoja1!$A$1:$K$82,11,0),"")</f>
        <v>3</v>
      </c>
      <c r="H65" s="218">
        <f>+IFERROR(VLOOKUP(C65,Hoja1!$A$1:$L$82,12,0),"")</f>
        <v>3</v>
      </c>
      <c r="I65" s="211" t="str">
        <f t="shared" si="1"/>
        <v>Se encuentra presente y funciona correctamente, por lo tanto se requiere acciones o actividades  dirigidas a su mantenimiento dentro del marco de las lineas de defensa.</v>
      </c>
      <c r="J65" s="193">
        <v>51</v>
      </c>
      <c r="K65" s="212">
        <f>+VLOOKUP(C65,Hoja1!$A$1:$M$82,13,0)</f>
        <v>1</v>
      </c>
      <c r="L65" s="313"/>
      <c r="M65" s="219"/>
      <c r="N65" s="220"/>
      <c r="O65" s="220"/>
      <c r="P65" s="220"/>
      <c r="Q65" s="220"/>
      <c r="R65" s="220"/>
      <c r="S65" s="220"/>
      <c r="T65" s="190"/>
      <c r="U65" s="190"/>
      <c r="V65" s="190"/>
      <c r="W65" s="190"/>
      <c r="X65" s="190"/>
      <c r="Y65" s="190"/>
      <c r="Z65" s="190"/>
    </row>
    <row r="66" spans="1:26" ht="99.75" customHeight="1" x14ac:dyDescent="0.2">
      <c r="A66" s="190"/>
      <c r="B66" s="221">
        <f t="shared" si="0"/>
        <v>52</v>
      </c>
      <c r="C66" s="216" t="str">
        <f t="array" ref="C66">+IFERROR(INDEX(Hoja1!$A$2:$A$82,MATCH(J66,Hoja1!$H$2:$H$82,0)),"")</f>
        <v>12.4</v>
      </c>
      <c r="D66" s="217" t="str">
        <f>IFERROR(VLOOKUP(C66,Hoja1!$A$2:$H$82,4,0),"")</f>
        <v>Actividades de control</v>
      </c>
      <c r="E66" s="217" t="str">
        <f>+IFERROR(VLOOKUP(C66,Hoja1!$A$1:$J$82,10,0),"")</f>
        <v>Despliegue de políticas y procedimientos (Establece responsabilidades sobre la ejecución de las políticas y procedimientos; Adopta medidas correctivas; Revisa las políticas y procedimientos).</v>
      </c>
      <c r="F66" s="217" t="str">
        <f>+IFERROR(VLOOKUP(C66,Hoja1!$A$1:$I$82,3,0),"")</f>
        <v>Verificación de que los responsables estén ejecutando los controles tal como han sido diseñados</v>
      </c>
      <c r="G66" s="216">
        <f>+IFERROR(VLOOKUP(C66,Hoja1!$A$1:$K$82,11,0),"")</f>
        <v>3</v>
      </c>
      <c r="H66" s="218">
        <f>+IFERROR(VLOOKUP(C66,Hoja1!$A$1:$L$82,12,0),"")</f>
        <v>3</v>
      </c>
      <c r="I66" s="211" t="str">
        <f t="shared" si="1"/>
        <v>Se encuentra presente y funciona correctamente, por lo tanto se requiere acciones o actividades  dirigidas a su mantenimiento dentro del marco de las lineas de defensa.</v>
      </c>
      <c r="J66" s="193">
        <v>52</v>
      </c>
      <c r="K66" s="212">
        <f>+VLOOKUP(C66,Hoja1!$A$1:$M$82,13,0)</f>
        <v>1</v>
      </c>
      <c r="L66" s="313"/>
      <c r="M66" s="219"/>
      <c r="N66" s="220"/>
      <c r="O66" s="220"/>
      <c r="P66" s="220"/>
      <c r="Q66" s="220"/>
      <c r="R66" s="220"/>
      <c r="S66" s="220"/>
      <c r="T66" s="190"/>
      <c r="U66" s="190"/>
      <c r="V66" s="190"/>
      <c r="W66" s="190"/>
      <c r="X66" s="190"/>
      <c r="Y66" s="190"/>
      <c r="Z66" s="190"/>
    </row>
    <row r="67" spans="1:26" ht="99.75" customHeight="1" x14ac:dyDescent="0.2">
      <c r="A67" s="190"/>
      <c r="B67" s="215">
        <f t="shared" si="0"/>
        <v>53</v>
      </c>
      <c r="C67" s="216" t="str">
        <f t="array" ref="C67">+IFERROR(INDEX(Hoja1!$A$2:$A$82,MATCH(J67,Hoja1!$H$2:$H$82,0)),"")</f>
        <v>12.5</v>
      </c>
      <c r="D67" s="217" t="str">
        <f>IFERROR(VLOOKUP(C67,Hoja1!$A$2:$H$82,4,0),"")</f>
        <v>Actividades de control</v>
      </c>
      <c r="E67" s="217" t="str">
        <f>+IFERROR(VLOOKUP(C67,Hoja1!$A$1:$J$82,10,0),"")</f>
        <v>Despliegue de políticas y procedimientos (Establece responsabilidades sobre la ejecución de las políticas y procedimientos; Adopta medidas correctivas; Revisa las políticas y procedimientos).</v>
      </c>
      <c r="F67" s="217" t="str">
        <f>+IFERROR(VLOOKUP(C67,Hoja1!$A$1:$I$82,3,0),"")</f>
        <v xml:space="preserve"> Se evalúa la adecuación de los controles a las especificidades de cada proceso, considerando cambios en regulaciones, estructuras internas u otros aspectos que determinen cambios en su diseño</v>
      </c>
      <c r="G67" s="216">
        <f>+IFERROR(VLOOKUP(C67,Hoja1!$A$1:$K$82,11,0),"")</f>
        <v>3</v>
      </c>
      <c r="H67" s="218">
        <f>+IFERROR(VLOOKUP(C67,Hoja1!$A$1:$L$82,12,0),"")</f>
        <v>3</v>
      </c>
      <c r="I67" s="211" t="str">
        <f t="shared" si="1"/>
        <v>Se encuentra presente y funciona correctamente, por lo tanto se requiere acciones o actividades  dirigidas a su mantenimiento dentro del marco de las lineas de defensa.</v>
      </c>
      <c r="J67" s="193">
        <v>53</v>
      </c>
      <c r="K67" s="212">
        <f>+VLOOKUP(C67,Hoja1!$A$1:$M$82,13,0)</f>
        <v>1</v>
      </c>
      <c r="L67" s="368"/>
      <c r="M67" s="219"/>
      <c r="N67" s="220"/>
      <c r="O67" s="220"/>
      <c r="P67" s="220"/>
      <c r="Q67" s="220"/>
      <c r="R67" s="220"/>
      <c r="S67" s="220"/>
      <c r="T67" s="190"/>
      <c r="U67" s="190"/>
      <c r="V67" s="190"/>
      <c r="W67" s="190"/>
      <c r="X67" s="190"/>
      <c r="Y67" s="190"/>
      <c r="Z67" s="190"/>
    </row>
    <row r="68" spans="1:26" ht="99.75" customHeight="1" x14ac:dyDescent="0.2">
      <c r="A68" s="190"/>
      <c r="B68" s="221">
        <f t="shared" si="0"/>
        <v>54</v>
      </c>
      <c r="C68" s="216" t="str">
        <f t="array" ref="C68">+IFERROR(INDEX(Hoja1!$A$2:$A$82,MATCH(J68,Hoja1!$H$2:$H$82,0)),"")</f>
        <v>13.2</v>
      </c>
      <c r="D68" s="217" t="str">
        <f>IFERROR(VLOOKUP(C68,Hoja1!$A$2:$H$82,4,0),"")</f>
        <v>Info y Comunicación</v>
      </c>
      <c r="E68" s="217" t="str">
        <f>+IFERROR(VLOOKUP(C68,Hoja1!$A$1:$J$82,10,0),"")</f>
        <v>Utilización de información relevante (Identifica requisitos de información; Capta fuentes de datos internas y externas; Procesa datos relevantes y los transforma en información).</v>
      </c>
      <c r="F68" s="217" t="str">
        <f>+IFERROR(VLOOKUP(C68,Hoja1!$A$1:$I$82,3,0),"")</f>
        <v xml:space="preserve"> La entidad cuenta con el inventario de información relevante (interno/externa) y cuenta con un mecanismo que permita su actualización</v>
      </c>
      <c r="G68" s="216">
        <f>+IFERROR(VLOOKUP(C68,Hoja1!$A$1:$K$82,11,0),"")</f>
        <v>3</v>
      </c>
      <c r="H68" s="218">
        <f>+IFERROR(VLOOKUP(C68,Hoja1!$A$1:$L$82,12,0),"")</f>
        <v>2</v>
      </c>
      <c r="I68" s="211" t="str">
        <f t="shared" si="1"/>
        <v>Se encuentra presente y funcionando, pero requiere acciones dirigidas a fortalecer  o mejorar su diseño y/o ejecucion.</v>
      </c>
      <c r="J68" s="193">
        <v>54</v>
      </c>
      <c r="K68" s="212">
        <f>+VLOOKUP(C68,Hoja1!$A$1:$M$82,13,0)</f>
        <v>0.5</v>
      </c>
      <c r="L68" s="612">
        <f>+AVERAGE(K68:K81)</f>
        <v>0.8214285714285714</v>
      </c>
      <c r="M68" s="219"/>
      <c r="N68" s="220"/>
      <c r="O68" s="220"/>
      <c r="P68" s="220"/>
      <c r="Q68" s="220"/>
      <c r="R68" s="220"/>
      <c r="S68" s="220"/>
      <c r="T68" s="190"/>
      <c r="U68" s="190"/>
      <c r="V68" s="190"/>
      <c r="W68" s="190"/>
      <c r="X68" s="190"/>
      <c r="Y68" s="190"/>
      <c r="Z68" s="190"/>
    </row>
    <row r="69" spans="1:26" ht="99.75" customHeight="1" x14ac:dyDescent="0.2">
      <c r="A69" s="190"/>
      <c r="B69" s="215">
        <f t="shared" si="0"/>
        <v>55</v>
      </c>
      <c r="C69" s="216" t="str">
        <f t="array" ref="C69">+IFERROR(INDEX(Hoja1!$A$2:$A$82,MATCH(J69,Hoja1!$H$2:$H$82,0)),"")</f>
        <v>13.4</v>
      </c>
      <c r="D69" s="217" t="str">
        <f>IFERROR(VLOOKUP(C69,Hoja1!$A$2:$H$82,4,0),"")</f>
        <v>Info y Comunicación</v>
      </c>
      <c r="E69" s="217" t="str">
        <f>+IFERROR(VLOOKUP(C69,Hoja1!$A$1:$J$82,10,0),"")</f>
        <v>Utilización de información relevante (Identifica requisitos de información; Capta fuentes de datos internas y externas; Procesa datos relevantes y los transforma en información).</v>
      </c>
      <c r="F69" s="217" t="str">
        <f>+IFERROR(VLOOKUP(C69,Hoja1!$A$1:$I$82,3,0),"")</f>
        <v>La entidad ha desarrollado e implementado actividades de control sobre la integridad, confidencialidad y disponibilidad de los datos e información definidos como relevantes</v>
      </c>
      <c r="G69" s="216">
        <f>+IFERROR(VLOOKUP(C69,Hoja1!$A$1:$K$82,11,0),"")</f>
        <v>3</v>
      </c>
      <c r="H69" s="218">
        <f>+IFERROR(VLOOKUP(C69,Hoja1!$A$1:$L$82,12,0),"")</f>
        <v>2</v>
      </c>
      <c r="I69" s="211" t="str">
        <f t="shared" si="1"/>
        <v>Se encuentra presente y funcionando, pero requiere acciones dirigidas a fortalecer  o mejorar su diseño y/o ejecucion.</v>
      </c>
      <c r="J69" s="193">
        <v>55</v>
      </c>
      <c r="K69" s="212">
        <f>+VLOOKUP(C69,Hoja1!$A$1:$M$82,13,0)</f>
        <v>0.5</v>
      </c>
      <c r="L69" s="313"/>
      <c r="M69" s="219"/>
      <c r="N69" s="220"/>
      <c r="O69" s="220"/>
      <c r="P69" s="220"/>
      <c r="Q69" s="220"/>
      <c r="R69" s="220"/>
      <c r="S69" s="220"/>
      <c r="T69" s="190"/>
      <c r="U69" s="190"/>
      <c r="V69" s="190"/>
      <c r="W69" s="190"/>
      <c r="X69" s="190"/>
      <c r="Y69" s="190"/>
      <c r="Z69" s="190"/>
    </row>
    <row r="70" spans="1:26" ht="99.75" customHeight="1" x14ac:dyDescent="0.2">
      <c r="A70" s="190"/>
      <c r="B70" s="215">
        <f t="shared" si="0"/>
        <v>56</v>
      </c>
      <c r="C70" s="216" t="str">
        <f t="array" ref="C70">+IFERROR(INDEX(Hoja1!$A$2:$A$82,MATCH(J70,Hoja1!$H$2:$H$82,0)),"")</f>
        <v>14.2</v>
      </c>
      <c r="D70" s="217" t="str">
        <f>IFERROR(VLOOKUP(C70,Hoja1!$A$2:$H$82,4,0),"")</f>
        <v>Info y Comunicación</v>
      </c>
      <c r="E70" s="217" t="str">
        <f>+IFERROR(VLOOKUP(C70,Hoja1!$A$1:$J$82,10,0),"")</f>
        <v>Comunicación Interna (Se comunica con el Comité Institucional de Coordinación de Control Interno o su equivalente; Facilita líneas de comunicación en todos los niveles; Selecciona el método de comunicación pertinente).</v>
      </c>
      <c r="F70" s="217" t="str">
        <f>+IFERROR(VLOOKUP(C70,Hoja1!$A$1:$I$82,3,0),"")</f>
        <v>La entidad cuenta con políticas de operación relacionadas con la administración de la información (niveles de autoridad y responsabilidad</v>
      </c>
      <c r="G70" s="216">
        <f>+IFERROR(VLOOKUP(C70,Hoja1!$A$1:$K$82,11,0),"")</f>
        <v>3</v>
      </c>
      <c r="H70" s="218">
        <f>+IFERROR(VLOOKUP(C70,Hoja1!$A$1:$L$82,12,0),"")</f>
        <v>2</v>
      </c>
      <c r="I70" s="211" t="str">
        <f t="shared" si="1"/>
        <v>Se encuentra presente y funcionando, pero requiere acciones dirigidas a fortalecer  o mejorar su diseño y/o ejecucion.</v>
      </c>
      <c r="J70" s="193">
        <v>56</v>
      </c>
      <c r="K70" s="212">
        <f>+VLOOKUP(C70,Hoja1!$A$1:$M$82,13,0)</f>
        <v>0.5</v>
      </c>
      <c r="L70" s="313"/>
      <c r="M70" s="219"/>
      <c r="N70" s="220"/>
      <c r="O70" s="220"/>
      <c r="P70" s="220"/>
      <c r="Q70" s="220"/>
      <c r="R70" s="220"/>
      <c r="S70" s="220"/>
      <c r="T70" s="190"/>
      <c r="U70" s="190"/>
      <c r="V70" s="190"/>
      <c r="W70" s="190"/>
      <c r="X70" s="190"/>
      <c r="Y70" s="190"/>
      <c r="Z70" s="190"/>
    </row>
    <row r="71" spans="1:26" ht="99.75" customHeight="1" x14ac:dyDescent="0.2">
      <c r="A71" s="190"/>
      <c r="B71" s="215">
        <f t="shared" si="0"/>
        <v>57</v>
      </c>
      <c r="C71" s="216" t="str">
        <f t="array" ref="C71">+IFERROR(INDEX(Hoja1!$A$2:$A$82,MATCH(J71,Hoja1!$H$2:$H$82,0)),"")</f>
        <v>15.3</v>
      </c>
      <c r="D71" s="217" t="str">
        <f>IFERROR(VLOOKUP(C71,Hoja1!$A$2:$H$82,4,0),"")</f>
        <v>Info y Comunicación</v>
      </c>
      <c r="E71" s="217" t="str">
        <f>+IFERROR(VLOOKUP(C71,Hoja1!$A$1:$J$82,10,0),"")</f>
        <v>Comunicación con el exterior (Se comunica con los grupos de valor y con terceros externos interesados; Facilita líneas de comunicación).</v>
      </c>
      <c r="F71" s="217" t="str">
        <f>+IFERROR(VLOOKUP(C71,Hoja1!$A$1:$I$82,3,0),"")</f>
        <v>La entidad cuenta con procesos o procedimiento para el manejo de la información entrante (quién la recibe, quién la clasifica, quién la analiza), y a la respuesta requierida (quién la canaliza y la responde)</v>
      </c>
      <c r="G71" s="216">
        <f>+IFERROR(VLOOKUP(C71,Hoja1!$A$1:$K$82,11,0),"")</f>
        <v>3</v>
      </c>
      <c r="H71" s="218">
        <f>+IFERROR(VLOOKUP(C71,Hoja1!$A$1:$L$82,12,0),"")</f>
        <v>2</v>
      </c>
      <c r="I71" s="211" t="str">
        <f t="shared" si="1"/>
        <v>Se encuentra presente y funcionando, pero requiere acciones dirigidas a fortalecer  o mejorar su diseño y/o ejecucion.</v>
      </c>
      <c r="J71" s="193">
        <v>57</v>
      </c>
      <c r="K71" s="212">
        <f>+VLOOKUP(C71,Hoja1!$A$1:$M$82,13,0)</f>
        <v>0.5</v>
      </c>
      <c r="L71" s="313"/>
      <c r="M71" s="219"/>
      <c r="N71" s="220"/>
      <c r="O71" s="220"/>
      <c r="P71" s="220"/>
      <c r="Q71" s="220"/>
      <c r="R71" s="220"/>
      <c r="S71" s="220"/>
      <c r="T71" s="190"/>
      <c r="U71" s="190"/>
      <c r="V71" s="190"/>
      <c r="W71" s="190"/>
      <c r="X71" s="190"/>
      <c r="Y71" s="190"/>
      <c r="Z71" s="190"/>
    </row>
    <row r="72" spans="1:26" ht="99.75" customHeight="1" x14ac:dyDescent="0.2">
      <c r="A72" s="190"/>
      <c r="B72" s="221">
        <f t="shared" si="0"/>
        <v>58</v>
      </c>
      <c r="C72" s="216" t="str">
        <f t="array" ref="C72">+IFERROR(INDEX(Hoja1!$A$2:$A$82,MATCH(J72,Hoja1!$H$2:$H$82,0)),"")</f>
        <v>15.4</v>
      </c>
      <c r="D72" s="217" t="str">
        <f>IFERROR(VLOOKUP(C72,Hoja1!$A$2:$H$82,4,0),"")</f>
        <v>Info y Comunicación</v>
      </c>
      <c r="E72" s="217" t="str">
        <f>+IFERROR(VLOOKUP(C72,Hoja1!$A$1:$J$82,10,0),"")</f>
        <v>Comunicación con el exterior (Se comunica con los grupos de valor y con terceros externos interesados; Facilita líneas de comunicación).</v>
      </c>
      <c r="F72" s="217" t="str">
        <f>+IFERROR(VLOOKUP(C72,Hoja1!$A$1:$I$82,3,0),"")</f>
        <v>La entidad cuenta con procesos o procedimientos encaminados a evaluar periodicamente la efectividad de los canales de comunicación con partes externas, así como sus contenidos, de tal forma que se puedan mejorar.</v>
      </c>
      <c r="G72" s="216">
        <f>+IFERROR(VLOOKUP(C72,Hoja1!$A$1:$K$82,11,0),"")</f>
        <v>3</v>
      </c>
      <c r="H72" s="218">
        <f>+IFERROR(VLOOKUP(C72,Hoja1!$A$1:$L$82,12,0),"")</f>
        <v>2</v>
      </c>
      <c r="I72" s="211" t="str">
        <f t="shared" si="1"/>
        <v>Se encuentra presente y funcionando, pero requiere acciones dirigidas a fortalecer  o mejorar su diseño y/o ejecucion.</v>
      </c>
      <c r="J72" s="193">
        <v>58</v>
      </c>
      <c r="K72" s="212">
        <f>+VLOOKUP(C72,Hoja1!$A$1:$M$82,13,0)</f>
        <v>0.5</v>
      </c>
      <c r="L72" s="313"/>
      <c r="M72" s="219"/>
      <c r="N72" s="220"/>
      <c r="O72" s="220"/>
      <c r="P72" s="220"/>
      <c r="Q72" s="220"/>
      <c r="R72" s="220"/>
      <c r="S72" s="220"/>
      <c r="T72" s="190"/>
      <c r="U72" s="190"/>
      <c r="V72" s="190"/>
      <c r="W72" s="190"/>
      <c r="X72" s="190"/>
      <c r="Y72" s="190"/>
      <c r="Z72" s="190"/>
    </row>
    <row r="73" spans="1:26" ht="99.75" customHeight="1" x14ac:dyDescent="0.2">
      <c r="A73" s="190"/>
      <c r="B73" s="215">
        <f t="shared" si="0"/>
        <v>59</v>
      </c>
      <c r="C73" s="216" t="str">
        <f t="array" ref="C73">+IFERROR(INDEX(Hoja1!$A$2:$A$82,MATCH(J73,Hoja1!$H$2:$H$82,0)),"")</f>
        <v>13.1</v>
      </c>
      <c r="D73" s="217" t="str">
        <f>IFERROR(VLOOKUP(C73,Hoja1!$A$2:$H$82,4,0),"")</f>
        <v>Info y Comunicación</v>
      </c>
      <c r="E73" s="217" t="str">
        <f>+IFERROR(VLOOKUP(C73,Hoja1!$A$1:$J$82,10,0),"")</f>
        <v>Utilización de información relevante (Identifica requisitos de información; Capta fuentes de datos internas y externas; Procesa datos relevantes y los transforma en información).</v>
      </c>
      <c r="F73" s="217" t="str">
        <f>+IFERROR(VLOOKUP(C73,Hoja1!$A$1:$I$82,3,0),"")</f>
        <v>La entidad ha diseñado sistemas de información para capturar y procesar datos y transformarlos en información para alcanzar los requerimientos de información definidos</v>
      </c>
      <c r="G73" s="216">
        <f>+IFERROR(VLOOKUP(C73,Hoja1!$A$1:$K$82,11,0),"")</f>
        <v>3</v>
      </c>
      <c r="H73" s="218">
        <f>+IFERROR(VLOOKUP(C73,Hoja1!$A$1:$L$82,12,0),"")</f>
        <v>3</v>
      </c>
      <c r="I73" s="211" t="str">
        <f t="shared" si="1"/>
        <v>Se encuentra presente y funciona correctamente, por lo tanto se requiere acciones o actividades  dirigidas a su mantenimiento dentro del marco de las lineas de defensa.</v>
      </c>
      <c r="J73" s="193">
        <v>59</v>
      </c>
      <c r="K73" s="212">
        <f>+VLOOKUP(C73,Hoja1!$A$1:$M$82,13,0)</f>
        <v>1</v>
      </c>
      <c r="L73" s="313"/>
      <c r="M73" s="219"/>
      <c r="N73" s="220"/>
      <c r="O73" s="220"/>
      <c r="P73" s="220"/>
      <c r="Q73" s="220"/>
      <c r="R73" s="220"/>
      <c r="S73" s="220"/>
      <c r="T73" s="190"/>
      <c r="U73" s="190"/>
      <c r="V73" s="190"/>
      <c r="W73" s="190"/>
      <c r="X73" s="190"/>
      <c r="Y73" s="190"/>
      <c r="Z73" s="190"/>
    </row>
    <row r="74" spans="1:26" ht="99.75" customHeight="1" x14ac:dyDescent="0.2">
      <c r="A74" s="190"/>
      <c r="B74" s="221">
        <f t="shared" si="0"/>
        <v>60</v>
      </c>
      <c r="C74" s="216" t="str">
        <f t="array" ref="C74">+IFERROR(INDEX(Hoja1!$A$2:$A$82,MATCH(J74,Hoja1!$H$2:$H$82,0)),"")</f>
        <v>13.3</v>
      </c>
      <c r="D74" s="217" t="str">
        <f>IFERROR(VLOOKUP(C74,Hoja1!$A$2:$H$82,4,0),"")</f>
        <v>Info y Comunicación</v>
      </c>
      <c r="E74" s="217" t="str">
        <f>+IFERROR(VLOOKUP(C74,Hoja1!$A$1:$J$82,10,0),"")</f>
        <v>Utilización de información relevante (Identifica requisitos de información; Capta fuentes de datos internas y externas; Procesa datos relevantes y los transforma en información).</v>
      </c>
      <c r="F74" s="217" t="str">
        <f>+IFERROR(VLOOKUP(C74,Hoja1!$A$1:$I$82,3,0),"")</f>
        <v>La entidad considera un ámbito amplio de fuentes de datos (internas y externas), para la captura y procesamiento posterior de información clave para la consecución de metas y objetivos</v>
      </c>
      <c r="G74" s="216">
        <f>+IFERROR(VLOOKUP(C74,Hoja1!$A$1:$K$82,11,0),"")</f>
        <v>3</v>
      </c>
      <c r="H74" s="218">
        <f>+IFERROR(VLOOKUP(C74,Hoja1!$A$1:$L$82,12,0),"")</f>
        <v>3</v>
      </c>
      <c r="I74" s="211" t="str">
        <f t="shared" si="1"/>
        <v>Se encuentra presente y funciona correctamente, por lo tanto se requiere acciones o actividades  dirigidas a su mantenimiento dentro del marco de las lineas de defensa.</v>
      </c>
      <c r="J74" s="193">
        <v>60</v>
      </c>
      <c r="K74" s="212">
        <f>+VLOOKUP(C74,Hoja1!$A$1:$M$82,13,0)</f>
        <v>1</v>
      </c>
      <c r="L74" s="313"/>
      <c r="M74" s="219"/>
      <c r="N74" s="220"/>
      <c r="O74" s="220"/>
      <c r="P74" s="220"/>
      <c r="Q74" s="220"/>
      <c r="R74" s="220"/>
      <c r="S74" s="220"/>
      <c r="T74" s="190"/>
      <c r="U74" s="190"/>
      <c r="V74" s="190"/>
      <c r="W74" s="190"/>
      <c r="X74" s="190"/>
      <c r="Y74" s="190"/>
      <c r="Z74" s="190"/>
    </row>
    <row r="75" spans="1:26" ht="99.75" customHeight="1" x14ac:dyDescent="0.2">
      <c r="A75" s="190"/>
      <c r="B75" s="215">
        <f t="shared" si="0"/>
        <v>61</v>
      </c>
      <c r="C75" s="216" t="str">
        <f t="array" ref="C75">+IFERROR(INDEX(Hoja1!$A$2:$A$82,MATCH(J75,Hoja1!$H$2:$H$82,0)),"")</f>
        <v>14.1</v>
      </c>
      <c r="D75" s="217" t="str">
        <f>IFERROR(VLOOKUP(C75,Hoja1!$A$2:$H$82,4,0),"")</f>
        <v>Info y Comunicación</v>
      </c>
      <c r="E75" s="217" t="str">
        <f>+IFERROR(VLOOKUP(C75,Hoja1!$A$1:$J$82,10,0),"")</f>
        <v>Comunicación Interna (Se comunica con el Comité Institucional de Coordinación de Control Interno o su equivalente; Facilita líneas de comunicación en todos los niveles; Selecciona el método de comunicación pertinente).</v>
      </c>
      <c r="F75" s="217" t="str">
        <f>+IFERROR(VLOOKUP(C75,Hoja1!$A$1:$I$82,3,0),"")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5" s="216">
        <f>+IFERROR(VLOOKUP(C75,Hoja1!$A$1:$K$82,11,0),"")</f>
        <v>3</v>
      </c>
      <c r="H75" s="218">
        <f>+IFERROR(VLOOKUP(C75,Hoja1!$A$1:$L$82,12,0),"")</f>
        <v>3</v>
      </c>
      <c r="I75" s="211" t="str">
        <f t="shared" si="1"/>
        <v>Se encuentra presente y funciona correctamente, por lo tanto se requiere acciones o actividades  dirigidas a su mantenimiento dentro del marco de las lineas de defensa.</v>
      </c>
      <c r="J75" s="193">
        <v>61</v>
      </c>
      <c r="K75" s="212">
        <f>+VLOOKUP(C75,Hoja1!$A$1:$M$82,13,0)</f>
        <v>1</v>
      </c>
      <c r="L75" s="313"/>
      <c r="M75" s="219"/>
      <c r="N75" s="220"/>
      <c r="O75" s="220"/>
      <c r="P75" s="220"/>
      <c r="Q75" s="220"/>
      <c r="R75" s="220"/>
      <c r="S75" s="220"/>
      <c r="T75" s="190"/>
      <c r="U75" s="190"/>
      <c r="V75" s="190"/>
      <c r="W75" s="190"/>
      <c r="X75" s="190"/>
      <c r="Y75" s="190"/>
      <c r="Z75" s="190"/>
    </row>
    <row r="76" spans="1:26" ht="99.75" customHeight="1" x14ac:dyDescent="0.2">
      <c r="A76" s="190"/>
      <c r="B76" s="215">
        <f t="shared" si="0"/>
        <v>62</v>
      </c>
      <c r="C76" s="216" t="str">
        <f t="array" ref="C76">+IFERROR(INDEX(Hoja1!$A$2:$A$82,MATCH(J76,Hoja1!$H$2:$H$82,0)),"")</f>
        <v>14.3</v>
      </c>
      <c r="D76" s="217" t="str">
        <f>IFERROR(VLOOKUP(C76,Hoja1!$A$2:$H$82,4,0),"")</f>
        <v>Info y Comunicación</v>
      </c>
      <c r="E76" s="217" t="str">
        <f>+IFERROR(VLOOKUP(C76,Hoja1!$A$1:$J$82,10,0),"")</f>
        <v>Comunicación Interna (Se comunica con el Comité Institucional de Coordinación de Control Interno o su equivalente; Facilita líneas de comunicación en todos los niveles; Selecciona el método de comunicación pertinente).</v>
      </c>
      <c r="F76" s="217" t="str">
        <f>+IFERROR(VLOOKUP(C76,Hoja1!$A$1:$I$82,3,0),"")</f>
        <v>La entidad cuenta con canales de información internos para la denuncia anónima o confidencial de posibles situaciones irregulares y se cuenta con mecanismos específicos para su manejo, de manera tal que generen la confianza para utilizarlos</v>
      </c>
      <c r="G76" s="216">
        <f>+IFERROR(VLOOKUP(C76,Hoja1!$A$1:$K$82,11,0),"")</f>
        <v>3</v>
      </c>
      <c r="H76" s="218">
        <f>+IFERROR(VLOOKUP(C76,Hoja1!$A$1:$L$82,12,0),"")</f>
        <v>3</v>
      </c>
      <c r="I76" s="211" t="str">
        <f t="shared" si="1"/>
        <v>Se encuentra presente y funciona correctamente, por lo tanto se requiere acciones o actividades  dirigidas a su mantenimiento dentro del marco de las lineas de defensa.</v>
      </c>
      <c r="J76" s="193">
        <v>62</v>
      </c>
      <c r="K76" s="212">
        <f>+VLOOKUP(C76,Hoja1!$A$1:$M$82,13,0)</f>
        <v>1</v>
      </c>
      <c r="L76" s="313"/>
      <c r="M76" s="219"/>
      <c r="N76" s="220"/>
      <c r="O76" s="220"/>
      <c r="P76" s="220"/>
      <c r="Q76" s="220"/>
      <c r="R76" s="220"/>
      <c r="S76" s="220"/>
      <c r="T76" s="190"/>
      <c r="U76" s="190"/>
      <c r="V76" s="190"/>
      <c r="W76" s="190"/>
      <c r="X76" s="190"/>
      <c r="Y76" s="190"/>
      <c r="Z76" s="190"/>
    </row>
    <row r="77" spans="1:26" ht="99.75" customHeight="1" x14ac:dyDescent="0.2">
      <c r="A77" s="190"/>
      <c r="B77" s="215">
        <f t="shared" si="0"/>
        <v>63</v>
      </c>
      <c r="C77" s="216" t="str">
        <f t="array" ref="C77">+IFERROR(INDEX(Hoja1!$A$2:$A$82,MATCH(J77,Hoja1!$H$2:$H$82,0)),"")</f>
        <v>14.4</v>
      </c>
      <c r="D77" s="217" t="str">
        <f>IFERROR(VLOOKUP(C77,Hoja1!$A$2:$H$82,4,0),"")</f>
        <v>Info y Comunicación</v>
      </c>
      <c r="E77" s="217" t="str">
        <f>+IFERROR(VLOOKUP(C77,Hoja1!$A$1:$J$82,10,0),"")</f>
        <v>Comunicación Interna (Se comunica con el Comité Institucional de Coordinación de Control Interno o su equivalente; Facilita líneas de comunicación en todos los niveles; Selecciona el método de comunicación pertinente).</v>
      </c>
      <c r="F77" s="217" t="str">
        <f>+IFERROR(VLOOKUP(C77,Hoja1!$A$1:$I$82,3,0),"")</f>
        <v>La entidad establece e implementa políticas y procedimientos para facilitar una comunicación interna efectiva</v>
      </c>
      <c r="G77" s="216">
        <f>+IFERROR(VLOOKUP(C77,Hoja1!$A$1:$K$82,11,0),"")</f>
        <v>3</v>
      </c>
      <c r="H77" s="218">
        <f>+IFERROR(VLOOKUP(C77,Hoja1!$A$1:$L$82,12,0),"")</f>
        <v>3</v>
      </c>
      <c r="I77" s="211" t="str">
        <f t="shared" si="1"/>
        <v>Se encuentra presente y funciona correctamente, por lo tanto se requiere acciones o actividades  dirigidas a su mantenimiento dentro del marco de las lineas de defensa.</v>
      </c>
      <c r="J77" s="193">
        <v>63</v>
      </c>
      <c r="K77" s="212">
        <f>+VLOOKUP(C77,Hoja1!$A$1:$M$82,13,0)</f>
        <v>1</v>
      </c>
      <c r="L77" s="313"/>
      <c r="M77" s="219"/>
      <c r="N77" s="220"/>
      <c r="O77" s="220"/>
      <c r="P77" s="220"/>
      <c r="Q77" s="220"/>
      <c r="R77" s="220"/>
      <c r="S77" s="220"/>
      <c r="T77" s="190"/>
      <c r="U77" s="190"/>
      <c r="V77" s="190"/>
      <c r="W77" s="190"/>
      <c r="X77" s="190"/>
      <c r="Y77" s="190"/>
      <c r="Z77" s="190"/>
    </row>
    <row r="78" spans="1:26" ht="99.75" customHeight="1" x14ac:dyDescent="0.2">
      <c r="A78" s="190"/>
      <c r="B78" s="221">
        <f t="shared" si="0"/>
        <v>64</v>
      </c>
      <c r="C78" s="216" t="str">
        <f t="array" ref="C78">+IFERROR(INDEX(Hoja1!$A$2:$A$82,MATCH(J78,Hoja1!$H$2:$H$82,0)),"")</f>
        <v>15.1</v>
      </c>
      <c r="D78" s="217" t="str">
        <f>IFERROR(VLOOKUP(C78,Hoja1!$A$2:$H$82,4,0),"")</f>
        <v>Info y Comunicación</v>
      </c>
      <c r="E78" s="217" t="str">
        <f>+IFERROR(VLOOKUP(C78,Hoja1!$A$1:$J$82,10,0),"")</f>
        <v>Comunicación con el exterior (Se comunica con los grupos de valor y con terceros externos interesados; Facilita líneas de comunicación).</v>
      </c>
      <c r="F78" s="217" t="str">
        <f>+IFERROR(VLOOKUP(C78,Hoja1!$A$1:$I$82,3,0),"")</f>
        <v>La entidad desarrolla e implementa controles que facilitan la comunicación externa, la cual incluye  políticas y procedimientos. 
Incluye contratistas y proveedores de servicios tercerizados (cuando aplique).</v>
      </c>
      <c r="G78" s="216">
        <f>+IFERROR(VLOOKUP(C78,Hoja1!$A$1:$K$82,11,0),"")</f>
        <v>3</v>
      </c>
      <c r="H78" s="218">
        <f>+IFERROR(VLOOKUP(C78,Hoja1!$A$1:$L$82,12,0),"")</f>
        <v>3</v>
      </c>
      <c r="I78" s="211" t="str">
        <f t="shared" si="1"/>
        <v>Se encuentra presente y funciona correctamente, por lo tanto se requiere acciones o actividades  dirigidas a su mantenimiento dentro del marco de las lineas de defensa.</v>
      </c>
      <c r="J78" s="193">
        <v>64</v>
      </c>
      <c r="K78" s="212">
        <f>+VLOOKUP(C78,Hoja1!$A$1:$M$82,13,0)</f>
        <v>1</v>
      </c>
      <c r="L78" s="313"/>
      <c r="M78" s="219"/>
      <c r="N78" s="220"/>
      <c r="O78" s="220"/>
      <c r="P78" s="220"/>
      <c r="Q78" s="220"/>
      <c r="R78" s="220"/>
      <c r="S78" s="220"/>
      <c r="T78" s="190"/>
      <c r="U78" s="190"/>
      <c r="V78" s="190"/>
      <c r="W78" s="190"/>
      <c r="X78" s="190"/>
      <c r="Y78" s="190"/>
      <c r="Z78" s="190"/>
    </row>
    <row r="79" spans="1:26" ht="99.75" customHeight="1" x14ac:dyDescent="0.2">
      <c r="A79" s="190"/>
      <c r="B79" s="215">
        <f t="shared" si="0"/>
        <v>65</v>
      </c>
      <c r="C79" s="216" t="str">
        <f t="array" ref="C79">+IFERROR(INDEX(Hoja1!$A$2:$A$82,MATCH(J79,Hoja1!$H$2:$H$82,0)),"")</f>
        <v>15.2</v>
      </c>
      <c r="D79" s="217" t="str">
        <f>IFERROR(VLOOKUP(C79,Hoja1!$A$2:$H$82,4,0),"")</f>
        <v>Info y Comunicación</v>
      </c>
      <c r="E79" s="217" t="str">
        <f>+IFERROR(VLOOKUP(C79,Hoja1!$A$1:$J$82,10,0),"")</f>
        <v>Comunicación con el exterior (Se comunica con los grupos de valor y con terceros externos interesados; Facilita líneas de comunicación).</v>
      </c>
      <c r="F79" s="217" t="str">
        <f>+IFERROR(VLOOKUP(C79,Hoja1!$A$1:$I$82,3,0),"")</f>
        <v>La entidad cuenta con canales externos definidos de comunicación, asociados con el tipo de información a divulgar, y éstos son reconocidos a todo nivel de la organización.</v>
      </c>
      <c r="G79" s="216">
        <f>+IFERROR(VLOOKUP(C79,Hoja1!$A$1:$K$82,11,0),"")</f>
        <v>3</v>
      </c>
      <c r="H79" s="218">
        <f>+IFERROR(VLOOKUP(C79,Hoja1!$A$1:$L$82,12,0),"")</f>
        <v>3</v>
      </c>
      <c r="I79" s="211" t="str">
        <f t="shared" si="1"/>
        <v>Se encuentra presente y funciona correctamente, por lo tanto se requiere acciones o actividades  dirigidas a su mantenimiento dentro del marco de las lineas de defensa.</v>
      </c>
      <c r="J79" s="193">
        <v>65</v>
      </c>
      <c r="K79" s="212">
        <f>+VLOOKUP(C79,Hoja1!$A$1:$M$82,13,0)</f>
        <v>1</v>
      </c>
      <c r="L79" s="313"/>
      <c r="M79" s="219"/>
      <c r="N79" s="220"/>
      <c r="O79" s="220"/>
      <c r="P79" s="220"/>
      <c r="Q79" s="220"/>
      <c r="R79" s="220"/>
      <c r="S79" s="220"/>
      <c r="T79" s="190"/>
      <c r="U79" s="190"/>
      <c r="V79" s="190"/>
      <c r="W79" s="190"/>
      <c r="X79" s="190"/>
      <c r="Y79" s="190"/>
      <c r="Z79" s="190"/>
    </row>
    <row r="80" spans="1:26" ht="99.75" customHeight="1" x14ac:dyDescent="0.2">
      <c r="A80" s="190"/>
      <c r="B80" s="221">
        <f t="shared" si="0"/>
        <v>66</v>
      </c>
      <c r="C80" s="216" t="str">
        <f t="array" ref="C80">+IFERROR(INDEX(Hoja1!$A$2:$A$82,MATCH(J80,Hoja1!$H$2:$H$82,0)),"")</f>
        <v>15.5</v>
      </c>
      <c r="D80" s="217" t="str">
        <f>IFERROR(VLOOKUP(C80,Hoja1!$A$2:$H$82,4,0),"")</f>
        <v>Info y Comunicación</v>
      </c>
      <c r="E80" s="217" t="str">
        <f>+IFERROR(VLOOKUP(C80,Hoja1!$A$1:$J$82,10,0),"")</f>
        <v>Comunicación con el exterior (Se comunica con los grupos de valor y con terceros externos interesados; Facilita líneas de comunicación).</v>
      </c>
      <c r="F80" s="217" t="str">
        <f>+IFERROR(VLOOKUP(C80,Hoja1!$A$1:$I$82,3,0),"")</f>
        <v>La entidad analiza periodicamente su caracterización de usuarios o grupos de valor, a fin de actualizarla cuando sea pertinente</v>
      </c>
      <c r="G80" s="216">
        <f>+IFERROR(VLOOKUP(C80,Hoja1!$A$1:$K$82,11,0),"")</f>
        <v>3</v>
      </c>
      <c r="H80" s="218">
        <f>+IFERROR(VLOOKUP(C80,Hoja1!$A$1:$L$82,12,0),"")</f>
        <v>3</v>
      </c>
      <c r="I80" s="211" t="str">
        <f t="shared" si="1"/>
        <v>Se encuentra presente y funciona correctamente, por lo tanto se requiere acciones o actividades  dirigidas a su mantenimiento dentro del marco de las lineas de defensa.</v>
      </c>
      <c r="J80" s="193">
        <v>66</v>
      </c>
      <c r="K80" s="212">
        <f>+VLOOKUP(C80,Hoja1!$A$1:$M$82,13,0)</f>
        <v>1</v>
      </c>
      <c r="L80" s="313"/>
      <c r="M80" s="219"/>
      <c r="N80" s="220"/>
      <c r="O80" s="220"/>
      <c r="P80" s="220"/>
      <c r="Q80" s="220"/>
      <c r="R80" s="220"/>
      <c r="S80" s="220"/>
      <c r="T80" s="190"/>
      <c r="U80" s="190"/>
      <c r="V80" s="190"/>
      <c r="W80" s="190"/>
      <c r="X80" s="190"/>
      <c r="Y80" s="190"/>
      <c r="Z80" s="190"/>
    </row>
    <row r="81" spans="1:26" ht="99.75" customHeight="1" x14ac:dyDescent="0.2">
      <c r="A81" s="190"/>
      <c r="B81" s="215">
        <f t="shared" si="0"/>
        <v>67</v>
      </c>
      <c r="C81" s="216" t="str">
        <f t="array" ref="C81">+IFERROR(INDEX(Hoja1!$A$2:$A$82,MATCH(J81,Hoja1!$H$2:$H$82,0)),"")</f>
        <v>15.6</v>
      </c>
      <c r="D81" s="217" t="str">
        <f>IFERROR(VLOOKUP(C81,Hoja1!$A$2:$H$82,4,0),"")</f>
        <v>Info y Comunicación</v>
      </c>
      <c r="E81" s="217" t="str">
        <f>+IFERROR(VLOOKUP(C81,Hoja1!$A$1:$J$82,10,0),"")</f>
        <v>Comunicación con el exterior (Se comunica con los grupos de valor y con terceros externos interesados; Facilita líneas de comunicación).</v>
      </c>
      <c r="F81" s="217" t="str">
        <f>+IFERROR(VLOOKUP(C81,Hoja1!$A$1:$I$82,3,0),"")</f>
        <v>La entidad analiza periodicamente los resultados frente a la evaluación de percepción por parte de los usuarios o grupos de valor para la incorporación de las mejoras correspondientes</v>
      </c>
      <c r="G81" s="216">
        <f>+IFERROR(VLOOKUP(C81,Hoja1!$A$1:$K$82,11,0),"")</f>
        <v>3</v>
      </c>
      <c r="H81" s="218">
        <f>+IFERROR(VLOOKUP(C81,Hoja1!$A$1:$L$82,12,0),"")</f>
        <v>3</v>
      </c>
      <c r="I81" s="211" t="str">
        <f t="shared" si="1"/>
        <v>Se encuentra presente y funciona correctamente, por lo tanto se requiere acciones o actividades  dirigidas a su mantenimiento dentro del marco de las lineas de defensa.</v>
      </c>
      <c r="J81" s="193">
        <v>67</v>
      </c>
      <c r="K81" s="212">
        <f>+VLOOKUP(C81,Hoja1!$A$1:$M$82,13,0)</f>
        <v>1</v>
      </c>
      <c r="L81" s="368"/>
      <c r="M81" s="219"/>
      <c r="N81" s="220"/>
      <c r="O81" s="220"/>
      <c r="P81" s="220"/>
      <c r="Q81" s="220"/>
      <c r="R81" s="220"/>
      <c r="S81" s="220"/>
      <c r="T81" s="190"/>
      <c r="U81" s="190"/>
      <c r="V81" s="190"/>
      <c r="W81" s="190"/>
      <c r="X81" s="190"/>
      <c r="Y81" s="190"/>
      <c r="Z81" s="190"/>
    </row>
    <row r="82" spans="1:26" ht="99.75" customHeight="1" x14ac:dyDescent="0.2">
      <c r="A82" s="190"/>
      <c r="B82" s="215">
        <f t="shared" si="0"/>
        <v>68</v>
      </c>
      <c r="C82" s="216" t="str">
        <f t="array" ref="C82">+IFERROR(INDEX(Hoja1!$A$2:$A$82,MATCH(J82,Hoja1!$H$2:$H$82,0)),"")</f>
        <v>16.4</v>
      </c>
      <c r="D82" s="217" t="str">
        <f>IFERROR(VLOOKUP(C82,Hoja1!$A$2:$H$82,4,0),"")</f>
        <v>Monitoreo - Supervisión</v>
      </c>
      <c r="E82" s="217"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17" t="str">
        <f>+IFERROR(VLOOKUP(C82,Hoja1!$A$1:$I$82,3,0),"")</f>
        <v>Acorde con el Esquema de Líneas de Defensa se han implementado procedimientos de monitoreo continuo como parte de las actividades de la 2a línea de defensa, a fin de contar con información clave para la toma de decisiones</v>
      </c>
      <c r="G82" s="216">
        <f>+IFERROR(VLOOKUP(C82,Hoja1!$A$1:$K$82,11,0),"")</f>
        <v>2</v>
      </c>
      <c r="H82" s="218">
        <f>+IFERROR(VLOOKUP(C82,Hoja1!$A$1:$L$82,12,0),"")</f>
        <v>3</v>
      </c>
      <c r="I82" s="211" t="str">
        <f t="shared" si="1"/>
        <v>Se encuentra presente  y funcionando, pero requiere mejoras frente a su diseño, ya que  opera de manera efectiva</v>
      </c>
      <c r="J82" s="193">
        <v>68</v>
      </c>
      <c r="K82" s="212">
        <f>+VLOOKUP(C82,Hoja1!$A$1:$M$82,13,0)</f>
        <v>0.75</v>
      </c>
      <c r="L82" s="612">
        <f>+AVERAGE(K82:K95)</f>
        <v>0.9642857142857143</v>
      </c>
      <c r="M82" s="219"/>
      <c r="N82" s="220"/>
      <c r="O82" s="220"/>
      <c r="P82" s="220"/>
      <c r="Q82" s="220"/>
      <c r="R82" s="220"/>
      <c r="S82" s="220"/>
      <c r="T82" s="190"/>
      <c r="U82" s="190"/>
      <c r="V82" s="190"/>
      <c r="W82" s="190"/>
      <c r="X82" s="190"/>
      <c r="Y82" s="190"/>
      <c r="Z82" s="190"/>
    </row>
    <row r="83" spans="1:26" ht="99.75" customHeight="1" x14ac:dyDescent="0.2">
      <c r="A83" s="190"/>
      <c r="B83" s="215">
        <f t="shared" si="0"/>
        <v>69</v>
      </c>
      <c r="C83" s="216" t="str">
        <f t="array" ref="C83">+IFERROR(INDEX(Hoja1!$A$2:$A$82,MATCH(J83,Hoja1!$H$2:$H$82,0)),"")</f>
        <v xml:space="preserve">17.4 </v>
      </c>
      <c r="D83" s="217" t="str">
        <f>IFERROR(VLOOKUP(C83,Hoja1!$A$2:$H$82,4,0),"")</f>
        <v>Monitoreo - Supervisión</v>
      </c>
      <c r="E83" s="217" t="str">
        <f>+IFERROR(VLOOKUP(C83,Hoja1!$A$1:$J$82,10,0),"")</f>
        <v>Evaluación y comunicación de deficiencias oportunamente (Evalúa los resultados, Comunica las deficiencias y Monitorea las medidas correctivas).</v>
      </c>
      <c r="F83" s="217" t="str">
        <f>+IFERROR(VLOOKUP(C83,Hoja1!$A$1:$I$82,3,0),"")</f>
        <v>La Alta Dirección hace seguimiento a las acciones correctivas relacionadas con las deficiencias comunicadas sobre el Sistema de Control Interno y si se han cumplido en el tiempo establecido</v>
      </c>
      <c r="G83" s="216">
        <f>+IFERROR(VLOOKUP(C83,Hoja1!$A$1:$K$82,11,0),"")</f>
        <v>2</v>
      </c>
      <c r="H83" s="218">
        <f>+IFERROR(VLOOKUP(C83,Hoja1!$A$1:$L$82,12,0),"")</f>
        <v>3</v>
      </c>
      <c r="I83" s="211" t="str">
        <f t="shared" si="1"/>
        <v>Se encuentra presente  y funcionando, pero requiere mejoras frente a su diseño, ya que  opera de manera efectiva</v>
      </c>
      <c r="J83" s="193">
        <v>69</v>
      </c>
      <c r="K83" s="212">
        <f>+VLOOKUP(C83,Hoja1!$A$1:$M$82,13,0)</f>
        <v>0.75</v>
      </c>
      <c r="L83" s="313"/>
      <c r="M83" s="219"/>
      <c r="N83" s="220"/>
      <c r="O83" s="220"/>
      <c r="P83" s="220"/>
      <c r="Q83" s="220"/>
      <c r="R83" s="220"/>
      <c r="S83" s="220"/>
      <c r="T83" s="190"/>
      <c r="U83" s="190"/>
      <c r="V83" s="190"/>
      <c r="W83" s="190"/>
      <c r="X83" s="190"/>
      <c r="Y83" s="190"/>
      <c r="Z83" s="190"/>
    </row>
    <row r="84" spans="1:26" ht="99.75" customHeight="1" x14ac:dyDescent="0.2">
      <c r="A84" s="190"/>
      <c r="B84" s="221">
        <f t="shared" si="0"/>
        <v>70</v>
      </c>
      <c r="C84" s="216" t="str">
        <f t="array" ref="C84">+IFERROR(INDEX(Hoja1!$A$2:$A$82,MATCH(J84,Hoja1!$H$2:$H$82,0)),"")</f>
        <v>16.1</v>
      </c>
      <c r="D84" s="217" t="str">
        <f>IFERROR(VLOOKUP(C84,Hoja1!$A$2:$H$82,4,0),"")</f>
        <v>Monitoreo - Supervisión</v>
      </c>
      <c r="E84" s="217"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17" t="str">
        <f>+IFERROR(VLOOKUP(C84,Hoja1!$A$1:$I$82,3,0),"")</f>
        <v>El comité Institucional de Coordinación de Control Interno aprueba anualmente el Plan Anual de Auditoría presentado por parte del Jefe de Control Interno o quien haga sus veces y hace el correspondiente seguimiento a sus ejecución</v>
      </c>
      <c r="G84" s="216">
        <f>+IFERROR(VLOOKUP(C84,Hoja1!$A$1:$K$82,11,0),"")</f>
        <v>3</v>
      </c>
      <c r="H84" s="218">
        <f>+IFERROR(VLOOKUP(C84,Hoja1!$A$1:$L$82,12,0),"")</f>
        <v>3</v>
      </c>
      <c r="I84" s="211" t="str">
        <f t="shared" si="1"/>
        <v>Se encuentra presente y funciona correctamente, por lo tanto se requiere acciones o actividades  dirigidas a su mantenimiento dentro del marco de las lineas de defensa.</v>
      </c>
      <c r="J84" s="193">
        <v>70</v>
      </c>
      <c r="K84" s="212">
        <f>+VLOOKUP(C84,Hoja1!$A$1:$M$82,13,0)</f>
        <v>1</v>
      </c>
      <c r="L84" s="313"/>
      <c r="M84" s="219"/>
      <c r="N84" s="220"/>
      <c r="O84" s="220"/>
      <c r="P84" s="220"/>
      <c r="Q84" s="220"/>
      <c r="R84" s="220"/>
      <c r="S84" s="220"/>
      <c r="T84" s="190"/>
      <c r="U84" s="190"/>
      <c r="V84" s="190"/>
      <c r="W84" s="190"/>
      <c r="X84" s="190"/>
      <c r="Y84" s="190"/>
      <c r="Z84" s="190"/>
    </row>
    <row r="85" spans="1:26" ht="99.75" customHeight="1" x14ac:dyDescent="0.2">
      <c r="A85" s="190"/>
      <c r="B85" s="215">
        <f t="shared" si="0"/>
        <v>71</v>
      </c>
      <c r="C85" s="216" t="str">
        <f t="array" ref="C85">+IFERROR(INDEX(Hoja1!$A$2:$A$82,MATCH(J85,Hoja1!$H$2:$H$82,0)),"")</f>
        <v>16.2</v>
      </c>
      <c r="D85" s="217" t="str">
        <f>IFERROR(VLOOKUP(C85,Hoja1!$A$2:$H$82,4,0),"")</f>
        <v>Monitoreo - Supervisión</v>
      </c>
      <c r="E85" s="217"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17" t="str">
        <f>+IFERROR(VLOOKUP(C85,Hoja1!$A$1:$I$82,3,0),"")</f>
        <v xml:space="preserve"> La Alta Dirección periódicamente evalúa los resultados de las evaluaciones (contínuas e independientes)  para concluir acerca de la efectividad del Sistema de Control Intern</v>
      </c>
      <c r="G85" s="216">
        <f>+IFERROR(VLOOKUP(C85,Hoja1!$A$1:$K$82,11,0),"")</f>
        <v>3</v>
      </c>
      <c r="H85" s="218">
        <f>+IFERROR(VLOOKUP(C85,Hoja1!$A$1:$L$82,12,0),"")</f>
        <v>3</v>
      </c>
      <c r="I85" s="211" t="str">
        <f t="shared" si="1"/>
        <v>Se encuentra presente y funciona correctamente, por lo tanto se requiere acciones o actividades  dirigidas a su mantenimiento dentro del marco de las lineas de defensa.</v>
      </c>
      <c r="J85" s="193">
        <v>71</v>
      </c>
      <c r="K85" s="212">
        <f>+VLOOKUP(C85,Hoja1!$A$1:$M$82,13,0)</f>
        <v>1</v>
      </c>
      <c r="L85" s="313"/>
      <c r="M85" s="219"/>
      <c r="N85" s="220"/>
      <c r="O85" s="220"/>
      <c r="P85" s="220"/>
      <c r="Q85" s="220"/>
      <c r="R85" s="220"/>
      <c r="S85" s="220"/>
      <c r="T85" s="190"/>
      <c r="U85" s="190"/>
      <c r="V85" s="190"/>
      <c r="W85" s="190"/>
      <c r="X85" s="190"/>
      <c r="Y85" s="190"/>
      <c r="Z85" s="190"/>
    </row>
    <row r="86" spans="1:26" ht="99.75" customHeight="1" x14ac:dyDescent="0.2">
      <c r="A86" s="190"/>
      <c r="B86" s="221">
        <f t="shared" si="0"/>
        <v>72</v>
      </c>
      <c r="C86" s="216" t="str">
        <f t="array" ref="C86">+IFERROR(INDEX(Hoja1!$A$2:$A$82,MATCH(J86,Hoja1!$H$2:$H$82,0)),"")</f>
        <v>16.3</v>
      </c>
      <c r="D86" s="217" t="str">
        <f>IFERROR(VLOOKUP(C86,Hoja1!$A$2:$H$82,4,0),"")</f>
        <v>Monitoreo - Supervisión</v>
      </c>
      <c r="E86" s="217"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17" t="str">
        <f>+IFERROR(VLOOKUP(C86,Hoja1!$A$1:$I$82,3,0),"")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6" s="216">
        <f>+IFERROR(VLOOKUP(C86,Hoja1!$A$1:$K$82,11,0),"")</f>
        <v>3</v>
      </c>
      <c r="H86" s="218">
        <f>+IFERROR(VLOOKUP(C86,Hoja1!$A$1:$L$82,12,0),"")</f>
        <v>3</v>
      </c>
      <c r="I86" s="211" t="str">
        <f t="shared" si="1"/>
        <v>Se encuentra presente y funciona correctamente, por lo tanto se requiere acciones o actividades  dirigidas a su mantenimiento dentro del marco de las lineas de defensa.</v>
      </c>
      <c r="J86" s="193">
        <v>72</v>
      </c>
      <c r="K86" s="212">
        <f>+VLOOKUP(C86,Hoja1!$A$1:$M$82,13,0)</f>
        <v>1</v>
      </c>
      <c r="L86" s="313"/>
      <c r="M86" s="219"/>
      <c r="N86" s="220"/>
      <c r="O86" s="220"/>
      <c r="P86" s="220"/>
      <c r="Q86" s="220"/>
      <c r="R86" s="220"/>
      <c r="S86" s="220"/>
      <c r="T86" s="190"/>
      <c r="U86" s="190"/>
      <c r="V86" s="190"/>
      <c r="W86" s="190"/>
      <c r="X86" s="190"/>
      <c r="Y86" s="190"/>
      <c r="Z86" s="190"/>
    </row>
    <row r="87" spans="1:26" ht="99.75" customHeight="1" x14ac:dyDescent="0.2">
      <c r="A87" s="190"/>
      <c r="B87" s="215">
        <f t="shared" si="0"/>
        <v>73</v>
      </c>
      <c r="C87" s="216" t="str">
        <f t="array" ref="C87">+IFERROR(INDEX(Hoja1!$A$2:$A$82,MATCH(J87,Hoja1!$H$2:$H$82,0)),"")</f>
        <v>16.5</v>
      </c>
      <c r="D87" s="217" t="str">
        <f>IFERROR(VLOOKUP(C87,Hoja1!$A$2:$H$82,4,0),"")</f>
        <v>Monitoreo - Supervisión</v>
      </c>
      <c r="E87" s="217"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217" t="str">
        <f>+IFERROR(VLOOKUP(C87,Hoja1!$A$1:$I$82,3,0),"")</f>
        <v>Frente a las evaluaciones independientes la entidad considera evaluaciones externas de organismos de control, de vigilancia, certificadores, ONG´s u otros que permitan tener una mirada independiente de las operaciones</v>
      </c>
      <c r="G87" s="216">
        <f>+IFERROR(VLOOKUP(C87,Hoja1!$A$1:$K$82,11,0),"")</f>
        <v>3</v>
      </c>
      <c r="H87" s="218">
        <f>+IFERROR(VLOOKUP(C87,Hoja1!$A$1:$L$82,12,0),"")</f>
        <v>3</v>
      </c>
      <c r="I87" s="211" t="str">
        <f t="shared" si="1"/>
        <v>Se encuentra presente y funciona correctamente, por lo tanto se requiere acciones o actividades  dirigidas a su mantenimiento dentro del marco de las lineas de defensa.</v>
      </c>
      <c r="J87" s="193">
        <v>73</v>
      </c>
      <c r="K87" s="212">
        <f>+VLOOKUP(C87,Hoja1!$A$1:$M$82,13,0)</f>
        <v>1</v>
      </c>
      <c r="L87" s="313"/>
      <c r="M87" s="219"/>
      <c r="N87" s="220"/>
      <c r="O87" s="220"/>
      <c r="P87" s="220"/>
      <c r="Q87" s="220"/>
      <c r="R87" s="220"/>
      <c r="S87" s="220"/>
      <c r="T87" s="190"/>
      <c r="U87" s="190"/>
      <c r="V87" s="190"/>
      <c r="W87" s="190"/>
      <c r="X87" s="190"/>
      <c r="Y87" s="190"/>
      <c r="Z87" s="190"/>
    </row>
    <row r="88" spans="1:26" ht="99.75" customHeight="1" x14ac:dyDescent="0.2">
      <c r="A88" s="190"/>
      <c r="B88" s="215">
        <f t="shared" si="0"/>
        <v>74</v>
      </c>
      <c r="C88" s="216" t="str">
        <f t="array" ref="C88">+IFERROR(INDEX(Hoja1!$A$2:$A$82,MATCH(J88,Hoja1!$H$2:$H$82,0)),"")</f>
        <v xml:space="preserve">17.1 </v>
      </c>
      <c r="D88" s="217" t="str">
        <f>IFERROR(VLOOKUP(C88,Hoja1!$A$2:$H$82,4,0),"")</f>
        <v>Monitoreo - Supervisión</v>
      </c>
      <c r="E88" s="217" t="str">
        <f>+IFERROR(VLOOKUP(C88,Hoja1!$A$1:$J$82,10,0),"")</f>
        <v>Evaluación y comunicación de deficiencias oportunamente (Evalúa los resultados, Comunica las deficiencias y Monitorea las medidas correctivas).</v>
      </c>
      <c r="F88" s="217" t="str">
        <f>+IFERROR(VLOOKUP(C88,Hoja1!$A$1:$I$82,3,0),"")</f>
        <v>A partir de la información de las evaluaciones independientes, se evalúan para determinar su efecto en el Sistema de Control Interno de la entidad y su impacto en el logro de los objetivos, a fin de determinar cursos de acción para su mejora</v>
      </c>
      <c r="G88" s="216">
        <f>+IFERROR(VLOOKUP(C88,Hoja1!$A$1:$K$82,11,0),"")</f>
        <v>3</v>
      </c>
      <c r="H88" s="218">
        <f>+IFERROR(VLOOKUP(C88,Hoja1!$A$1:$L$82,12,0),"")</f>
        <v>3</v>
      </c>
      <c r="I88" s="211" t="str">
        <f t="shared" si="1"/>
        <v>Se encuentra presente y funciona correctamente, por lo tanto se requiere acciones o actividades  dirigidas a su mantenimiento dentro del marco de las lineas de defensa.</v>
      </c>
      <c r="J88" s="193">
        <v>74</v>
      </c>
      <c r="K88" s="212">
        <f>+VLOOKUP(C88,Hoja1!$A$1:$M$82,13,0)</f>
        <v>1</v>
      </c>
      <c r="L88" s="313"/>
      <c r="M88" s="219"/>
      <c r="N88" s="220"/>
      <c r="O88" s="220"/>
      <c r="P88" s="220"/>
      <c r="Q88" s="220"/>
      <c r="R88" s="220"/>
      <c r="S88" s="220"/>
      <c r="T88" s="190"/>
      <c r="U88" s="190"/>
      <c r="V88" s="190"/>
      <c r="W88" s="190"/>
      <c r="X88" s="190"/>
      <c r="Y88" s="190"/>
      <c r="Z88" s="190"/>
    </row>
    <row r="89" spans="1:26" ht="99.75" customHeight="1" x14ac:dyDescent="0.2">
      <c r="A89" s="190"/>
      <c r="B89" s="215">
        <f t="shared" si="0"/>
        <v>75</v>
      </c>
      <c r="C89" s="216" t="str">
        <f t="array" ref="C89">+IFERROR(INDEX(Hoja1!$A$2:$A$82,MATCH(J89,Hoja1!$H$2:$H$82,0)),"")</f>
        <v xml:space="preserve">17.2 </v>
      </c>
      <c r="D89" s="217" t="str">
        <f>IFERROR(VLOOKUP(C89,Hoja1!$A$2:$H$82,4,0),"")</f>
        <v>Monitoreo - Supervisión</v>
      </c>
      <c r="E89" s="217" t="str">
        <f>+IFERROR(VLOOKUP(C89,Hoja1!$A$1:$J$82,10,0),"")</f>
        <v>Evaluación y comunicación de deficiencias oportunamente (Evalúa los resultados, Comunica las deficiencias y Monitorea las medidas correctivas).</v>
      </c>
      <c r="F89" s="217"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216">
        <f>+IFERROR(VLOOKUP(C89,Hoja1!$A$1:$K$82,11,0),"")</f>
        <v>3</v>
      </c>
      <c r="H89" s="218">
        <f>+IFERROR(VLOOKUP(C89,Hoja1!$A$1:$L$82,12,0),"")</f>
        <v>3</v>
      </c>
      <c r="I89" s="211" t="str">
        <f t="shared" si="1"/>
        <v>Se encuentra presente y funciona correctamente, por lo tanto se requiere acciones o actividades  dirigidas a su mantenimiento dentro del marco de las lineas de defensa.</v>
      </c>
      <c r="J89" s="193">
        <v>75</v>
      </c>
      <c r="K89" s="212">
        <f>+VLOOKUP(C89,Hoja1!$A$1:$M$82,13,0)</f>
        <v>1</v>
      </c>
      <c r="L89" s="313"/>
      <c r="M89" s="219"/>
      <c r="N89" s="220"/>
      <c r="O89" s="220"/>
      <c r="P89" s="220"/>
      <c r="Q89" s="220"/>
      <c r="R89" s="220"/>
      <c r="S89" s="220"/>
      <c r="T89" s="190"/>
      <c r="U89" s="190"/>
      <c r="V89" s="190"/>
      <c r="W89" s="190"/>
      <c r="X89" s="190"/>
      <c r="Y89" s="190"/>
      <c r="Z89" s="190"/>
    </row>
    <row r="90" spans="1:26" ht="99.75" customHeight="1" x14ac:dyDescent="0.2">
      <c r="A90" s="190"/>
      <c r="B90" s="221">
        <f t="shared" si="0"/>
        <v>76</v>
      </c>
      <c r="C90" s="216" t="str">
        <f t="array" ref="C90">+IFERROR(INDEX(Hoja1!$A$2:$A$82,MATCH(J90,Hoja1!$H$2:$H$82,0)),"")</f>
        <v xml:space="preserve">17.3 </v>
      </c>
      <c r="D90" s="217" t="str">
        <f>IFERROR(VLOOKUP(C90,Hoja1!$A$2:$H$82,4,0),"")</f>
        <v>Monitoreo - Supervisión</v>
      </c>
      <c r="E90" s="217" t="str">
        <f>+IFERROR(VLOOKUP(C90,Hoja1!$A$1:$J$82,10,0),"")</f>
        <v>Evaluación y comunicación de deficiencias oportunamente (Evalúa los resultados, Comunica las deficiencias y Monitorea las medidas correctivas).</v>
      </c>
      <c r="F90" s="217" t="str">
        <f>+IFERROR(VLOOKUP(C90,Hoja1!$A$1:$I$82,3,0),"")</f>
        <v>La entidad cuenta con políticas donde se establezca a quién reportar las deficiencias de control interno como resultado del monitoreo continuo</v>
      </c>
      <c r="G90" s="216">
        <f>+IFERROR(VLOOKUP(C90,Hoja1!$A$1:$K$82,11,0),"")</f>
        <v>3</v>
      </c>
      <c r="H90" s="218">
        <f>+IFERROR(VLOOKUP(C90,Hoja1!$A$1:$L$82,12,0),"")</f>
        <v>3</v>
      </c>
      <c r="I90" s="211" t="str">
        <f t="shared" si="1"/>
        <v>Se encuentra presente y funciona correctamente, por lo tanto se requiere acciones o actividades  dirigidas a su mantenimiento dentro del marco de las lineas de defensa.</v>
      </c>
      <c r="J90" s="193">
        <v>76</v>
      </c>
      <c r="K90" s="212">
        <f>+VLOOKUP(C90,Hoja1!$A$1:$M$82,13,0)</f>
        <v>1</v>
      </c>
      <c r="L90" s="313"/>
      <c r="M90" s="219"/>
      <c r="N90" s="220"/>
      <c r="O90" s="220"/>
      <c r="P90" s="220"/>
      <c r="Q90" s="220"/>
      <c r="R90" s="220"/>
      <c r="S90" s="220"/>
      <c r="T90" s="190"/>
      <c r="U90" s="190"/>
      <c r="V90" s="190"/>
      <c r="W90" s="190"/>
      <c r="X90" s="190"/>
      <c r="Y90" s="190"/>
      <c r="Z90" s="190"/>
    </row>
    <row r="91" spans="1:26" ht="99.75" customHeight="1" x14ac:dyDescent="0.2">
      <c r="A91" s="190"/>
      <c r="B91" s="215">
        <f t="shared" si="0"/>
        <v>77</v>
      </c>
      <c r="C91" s="216" t="str">
        <f t="array" ref="C91">+IFERROR(INDEX(Hoja1!$A$2:$A$82,MATCH(J91,Hoja1!$H$2:$H$82,0)),"")</f>
        <v xml:space="preserve">17.5 </v>
      </c>
      <c r="D91" s="217" t="str">
        <f>IFERROR(VLOOKUP(C91,Hoja1!$A$2:$H$82,4,0),"")</f>
        <v>Monitoreo - Supervisión</v>
      </c>
      <c r="E91" s="217" t="str">
        <f>+IFERROR(VLOOKUP(C91,Hoja1!$A$1:$J$82,10,0),"")</f>
        <v>Evaluación y comunicación de deficiencias oportunamente (Evalúa los resultados, Comunica las deficiencias y Monitorea las medidas correctivas).</v>
      </c>
      <c r="F91" s="217" t="str">
        <f>+IFERROR(VLOOKUP(C91,Hoja1!$A$1:$I$82,3,0),"")</f>
        <v>Los procesos y/o servicios tercerizados, son evaluados acorde con su nivel de riesgos</v>
      </c>
      <c r="G91" s="216">
        <f>+IFERROR(VLOOKUP(C91,Hoja1!$A$1:$K$82,11,0),"")</f>
        <v>3</v>
      </c>
      <c r="H91" s="218">
        <f>+IFERROR(VLOOKUP(C91,Hoja1!$A$1:$L$82,12,0),"")</f>
        <v>3</v>
      </c>
      <c r="I91" s="211" t="str">
        <f t="shared" si="1"/>
        <v>Se encuentra presente y funciona correctamente, por lo tanto se requiere acciones o actividades  dirigidas a su mantenimiento dentro del marco de las lineas de defensa.</v>
      </c>
      <c r="J91" s="193">
        <v>77</v>
      </c>
      <c r="K91" s="222">
        <f>+VLOOKUP(C91,Hoja1!$A$1:$M$82,13,0)</f>
        <v>1</v>
      </c>
      <c r="L91" s="313"/>
      <c r="M91" s="219"/>
      <c r="N91" s="220"/>
      <c r="O91" s="220"/>
      <c r="P91" s="220"/>
      <c r="Q91" s="220"/>
      <c r="R91" s="220"/>
      <c r="S91" s="220"/>
      <c r="T91" s="190"/>
      <c r="U91" s="190"/>
      <c r="V91" s="190"/>
      <c r="W91" s="190"/>
      <c r="X91" s="190"/>
      <c r="Y91" s="190"/>
      <c r="Z91" s="190"/>
    </row>
    <row r="92" spans="1:26" ht="99.75" customHeight="1" x14ac:dyDescent="0.2">
      <c r="A92" s="190"/>
      <c r="B92" s="221">
        <f t="shared" si="0"/>
        <v>78</v>
      </c>
      <c r="C92" s="216" t="str">
        <f t="array" ref="C92">+IFERROR(INDEX(Hoja1!$A$2:$A$82,MATCH(J92,Hoja1!$H$2:$H$82,0)),"")</f>
        <v xml:space="preserve">17.6 </v>
      </c>
      <c r="D92" s="217" t="str">
        <f>IFERROR(VLOOKUP(C92,Hoja1!$A$2:$H$82,4,0),"")</f>
        <v>Monitoreo - Supervisión</v>
      </c>
      <c r="E92" s="217" t="str">
        <f>+IFERROR(VLOOKUP(C92,Hoja1!$A$1:$J$82,10,0),"")</f>
        <v>Evaluación y comunicación de deficiencias oportunamente (Evalúa los resultados, Comunica las deficiencias y Monitorea las medidas correctivas).</v>
      </c>
      <c r="F92" s="217" t="str">
        <f>+IFERROR(VLOOKUP(C92,Hoja1!$A$1:$I$82,3,0),"")</f>
        <v>Se evalúa la información suministrada por los usuarios (Sistema PQRD), así como de otras partes interesadas para la mejora del  Sistema de Control Interno de la Entidad</v>
      </c>
      <c r="G92" s="216">
        <f>+IFERROR(VLOOKUP(C92,Hoja1!$A$1:$K$82,11,0),"")</f>
        <v>3</v>
      </c>
      <c r="H92" s="218">
        <f>+IFERROR(VLOOKUP(C92,Hoja1!$A$1:$L$82,12,0),"")</f>
        <v>3</v>
      </c>
      <c r="I92" s="211" t="str">
        <f t="shared" si="1"/>
        <v>Se encuentra presente y funciona correctamente, por lo tanto se requiere acciones o actividades  dirigidas a su mantenimiento dentro del marco de las lineas de defensa.</v>
      </c>
      <c r="J92" s="193">
        <v>78</v>
      </c>
      <c r="K92" s="222">
        <f>+VLOOKUP(C92,Hoja1!$A$1:$M$82,13,0)</f>
        <v>1</v>
      </c>
      <c r="L92" s="313"/>
      <c r="M92" s="219"/>
      <c r="N92" s="220"/>
      <c r="O92" s="220"/>
      <c r="P92" s="220"/>
      <c r="Q92" s="220"/>
      <c r="R92" s="220"/>
      <c r="S92" s="220"/>
      <c r="T92" s="190"/>
      <c r="U92" s="190"/>
      <c r="V92" s="190"/>
      <c r="W92" s="190"/>
      <c r="X92" s="190"/>
      <c r="Y92" s="190"/>
      <c r="Z92" s="190"/>
    </row>
    <row r="93" spans="1:26" ht="99.75" customHeight="1" x14ac:dyDescent="0.2">
      <c r="A93" s="190"/>
      <c r="B93" s="215">
        <f t="shared" si="0"/>
        <v>79</v>
      </c>
      <c r="C93" s="216" t="str">
        <f t="array" ref="C93">+IFERROR(INDEX(Hoja1!$A$2:$A$82,MATCH(J93,Hoja1!$H$2:$H$82,0)),"")</f>
        <v xml:space="preserve">17.7 </v>
      </c>
      <c r="D93" s="217" t="str">
        <f>IFERROR(VLOOKUP(C93,Hoja1!$A$2:$H$82,4,0),"")</f>
        <v>Monitoreo - Supervisión</v>
      </c>
      <c r="E93" s="217" t="str">
        <f>+IFERROR(VLOOKUP(C93,Hoja1!$A$1:$J$82,10,0),"")</f>
        <v>Evaluación y comunicación de deficiencias oportunamente (Evalúa los resultados, Comunica las deficiencias y Monitorea las medidas correctivas).</v>
      </c>
      <c r="F93" s="217" t="str">
        <f>+IFERROR(VLOOKUP(C93,Hoja1!$A$1:$I$82,3,0),"")</f>
        <v>Verificación del avance y cumplimiento de las acciones incluidas en los planes de mejoramiento producto de las autoevaluaciones. (2ª Línea).</v>
      </c>
      <c r="G93" s="216">
        <f>+IFERROR(VLOOKUP(C93,Hoja1!$A$1:$K$82,11,0),"")</f>
        <v>3</v>
      </c>
      <c r="H93" s="218">
        <f>+IFERROR(VLOOKUP(C93,Hoja1!$A$1:$L$82,12,0),"")</f>
        <v>3</v>
      </c>
      <c r="I93" s="211" t="str">
        <f t="shared" si="1"/>
        <v>Se encuentra presente y funciona correctamente, por lo tanto se requiere acciones o actividades  dirigidas a su mantenimiento dentro del marco de las lineas de defensa.</v>
      </c>
      <c r="J93" s="193">
        <v>79</v>
      </c>
      <c r="K93" s="222">
        <f>+VLOOKUP(C93,Hoja1!$A$1:$M$82,13,0)</f>
        <v>1</v>
      </c>
      <c r="L93" s="313"/>
      <c r="M93" s="219"/>
      <c r="N93" s="220"/>
      <c r="O93" s="220"/>
      <c r="P93" s="220"/>
      <c r="Q93" s="220"/>
      <c r="R93" s="220"/>
      <c r="S93" s="220"/>
      <c r="T93" s="190"/>
      <c r="U93" s="190"/>
      <c r="V93" s="190"/>
      <c r="W93" s="190"/>
      <c r="X93" s="190"/>
      <c r="Y93" s="190"/>
      <c r="Z93" s="190"/>
    </row>
    <row r="94" spans="1:26" ht="99.75" customHeight="1" x14ac:dyDescent="0.2">
      <c r="A94" s="190"/>
      <c r="B94" s="215">
        <f t="shared" si="0"/>
        <v>80</v>
      </c>
      <c r="C94" s="216" t="str">
        <f t="array" ref="C94">+IFERROR(INDEX(Hoja1!$A$2:$A$82,MATCH(J94,Hoja1!$H$2:$H$82,0)),"")</f>
        <v xml:space="preserve">17.8 </v>
      </c>
      <c r="D94" s="217" t="str">
        <f>IFERROR(VLOOKUP(C94,Hoja1!$A$2:$H$82,4,0),"")</f>
        <v>Monitoreo - Supervisión</v>
      </c>
      <c r="E94" s="217" t="str">
        <f>+IFERROR(VLOOKUP(C94,Hoja1!$A$1:$J$82,10,0),"")</f>
        <v>Evaluación y comunicación de deficiencias oportunamente (Evalúa los resultados, Comunica las deficiencias y Monitorea las medidas correctivas).</v>
      </c>
      <c r="F94" s="217" t="str">
        <f>+IFERROR(VLOOKUP(C94,Hoja1!$A$1:$I$82,3,0),"")</f>
        <v>Evaluación de la efectividad de las acciones incluidas en los Planes de mejoramiento producto de las auditorías internas y de entes externos. (3ª Línea</v>
      </c>
      <c r="G94" s="216">
        <f>+IFERROR(VLOOKUP(C94,Hoja1!$A$1:$K$82,11,0),"")</f>
        <v>3</v>
      </c>
      <c r="H94" s="218">
        <f>+IFERROR(VLOOKUP(C94,Hoja1!$A$1:$L$82,12,0),"")</f>
        <v>3</v>
      </c>
      <c r="I94" s="211" t="str">
        <f t="shared" si="1"/>
        <v>Se encuentra presente y funciona correctamente, por lo tanto se requiere acciones o actividades  dirigidas a su mantenimiento dentro del marco de las lineas de defensa.</v>
      </c>
      <c r="J94" s="193">
        <v>80</v>
      </c>
      <c r="K94" s="222">
        <f>+VLOOKUP(C94,Hoja1!$A$1:$M$82,13,0)</f>
        <v>1</v>
      </c>
      <c r="L94" s="313"/>
      <c r="M94" s="219"/>
      <c r="N94" s="220"/>
      <c r="O94" s="220"/>
      <c r="P94" s="220"/>
      <c r="Q94" s="220"/>
      <c r="R94" s="220"/>
      <c r="S94" s="220"/>
      <c r="T94" s="190"/>
      <c r="U94" s="190"/>
      <c r="V94" s="190"/>
      <c r="W94" s="190"/>
      <c r="X94" s="190"/>
      <c r="Y94" s="190"/>
      <c r="Z94" s="190"/>
    </row>
    <row r="95" spans="1:26" ht="99.75" customHeight="1" x14ac:dyDescent="0.2">
      <c r="A95" s="190"/>
      <c r="B95" s="215">
        <f t="shared" si="0"/>
        <v>81</v>
      </c>
      <c r="C95" s="216" t="str">
        <f t="array" ref="C95">+IFERROR(INDEX(Hoja1!$A$2:$A$82,MATCH(J95,Hoja1!$H$2:$H$82,0)),"")</f>
        <v xml:space="preserve">17.9 </v>
      </c>
      <c r="D95" s="217" t="str">
        <f>IFERROR(VLOOKUP(C95,Hoja1!$A$2:$H$82,4,0),"")</f>
        <v>Monitoreo - Supervisión</v>
      </c>
      <c r="E95" s="217" t="str">
        <f>+IFERROR(VLOOKUP(C95,Hoja1!$A$1:$J$82,10,0),"")</f>
        <v>Evaluación y comunicación de deficiencias oportunamente (Evalúa los resultados, Comunica las deficiencias y Monitorea las medidas correctivas).</v>
      </c>
      <c r="F95" s="217" t="str">
        <f>+IFERROR(VLOOKUP(C95,Hoja1!$A$1:$I$82,3,0),"")</f>
        <v>Las deficiencias de control interno son reportadas a los responsables de nivel jerárquico superior, para tomar la acciones correspondientes</v>
      </c>
      <c r="G95" s="216">
        <f>+IFERROR(VLOOKUP(C95,Hoja1!$A$1:$K$82,11,0),"")</f>
        <v>3</v>
      </c>
      <c r="H95" s="218">
        <f>+IFERROR(VLOOKUP(C95,Hoja1!$A$1:$L$82,12,0),"")</f>
        <v>3</v>
      </c>
      <c r="I95" s="211" t="str">
        <f t="shared" si="1"/>
        <v>Se encuentra presente y funciona correctamente, por lo tanto se requiere acciones o actividades  dirigidas a su mantenimiento dentro del marco de las lineas de defensa.</v>
      </c>
      <c r="J95" s="193">
        <v>81</v>
      </c>
      <c r="K95" s="222">
        <f>+VLOOKUP(C95,Hoja1!$A$1:$M$82,13,0)</f>
        <v>1</v>
      </c>
      <c r="L95" s="314"/>
      <c r="M95" s="219"/>
      <c r="N95" s="220"/>
      <c r="O95" s="220"/>
      <c r="P95" s="220"/>
      <c r="Q95" s="220"/>
      <c r="R95" s="220"/>
      <c r="S95" s="220"/>
      <c r="T95" s="190"/>
      <c r="U95" s="190"/>
      <c r="V95" s="190"/>
      <c r="W95" s="190"/>
      <c r="X95" s="190"/>
      <c r="Y95" s="190"/>
      <c r="Z95" s="190"/>
    </row>
    <row r="96" spans="1:26" ht="99.75" customHeight="1" x14ac:dyDescent="0.2">
      <c r="A96" s="190"/>
      <c r="B96" s="221">
        <f t="shared" si="0"/>
        <v>82</v>
      </c>
      <c r="C96" s="216" t="str">
        <f t="array" ref="C96">+IFERROR(INDEX(Hoja1!$A$2:$A$82,MATCH(J96,Hoja1!$H$2:$H$82,0)),"")</f>
        <v/>
      </c>
      <c r="D96" s="217" t="str">
        <f>IFERROR(VLOOKUP(C96,Hoja1!$A$2:$H$82,4,0),"")</f>
        <v/>
      </c>
      <c r="E96" s="217" t="str">
        <f>+IFERROR(VLOOKUP(C96,Hoja1!$A$1:$J$82,10,0),"")</f>
        <v/>
      </c>
      <c r="F96" s="217" t="str">
        <f>+IFERROR(VLOOKUP(C96,Hoja1!$A$1:$I$82,3,0),"")</f>
        <v/>
      </c>
      <c r="G96" s="216" t="str">
        <f>+IFERROR(VLOOKUP(C96,Hoja1!$A$1:$K$82,11,0),"")</f>
        <v/>
      </c>
      <c r="H96" s="218" t="str">
        <f>+IFERROR(VLOOKUP(C96,Hoja1!$A$1:$L$82,12,0),"")</f>
        <v/>
      </c>
      <c r="I96" s="216"/>
      <c r="J96" s="193">
        <v>82</v>
      </c>
      <c r="K96" s="223"/>
      <c r="L96" s="220"/>
      <c r="M96" s="219"/>
      <c r="N96" s="220"/>
      <c r="O96" s="220"/>
      <c r="P96" s="220"/>
      <c r="Q96" s="220"/>
      <c r="R96" s="220"/>
      <c r="S96" s="220"/>
      <c r="T96" s="190"/>
      <c r="U96" s="190"/>
      <c r="V96" s="190"/>
      <c r="W96" s="190"/>
      <c r="X96" s="190"/>
      <c r="Y96" s="190"/>
      <c r="Z96" s="190"/>
    </row>
    <row r="97" spans="1:26" ht="99.75" customHeight="1" x14ac:dyDescent="0.2">
      <c r="A97" s="190"/>
      <c r="B97" s="215">
        <f t="shared" si="0"/>
        <v>83</v>
      </c>
      <c r="C97" s="216" t="str">
        <f t="array" ref="C97">+IFERROR(INDEX(Hoja1!$A$2:$A$82,MATCH(J97,Hoja1!$H$2:$H$82,0)),"")</f>
        <v/>
      </c>
      <c r="D97" s="217" t="str">
        <f>IFERROR(VLOOKUP(C97,Hoja1!$A$2:$H$82,4,0),"")</f>
        <v/>
      </c>
      <c r="E97" s="217" t="str">
        <f>+IFERROR(VLOOKUP(C97,Hoja1!$A$1:$J$82,10,0),"")</f>
        <v/>
      </c>
      <c r="F97" s="217" t="str">
        <f>+IFERROR(VLOOKUP(C97,Hoja1!$A$1:$I$82,3,0),"")</f>
        <v/>
      </c>
      <c r="G97" s="216" t="str">
        <f>+IFERROR(VLOOKUP(C97,Hoja1!$A$1:$K$82,11,0),"")</f>
        <v/>
      </c>
      <c r="H97" s="218" t="str">
        <f>+IFERROR(VLOOKUP(C97,Hoja1!$A$1:$L$82,12,0),"")</f>
        <v/>
      </c>
      <c r="I97" s="216"/>
      <c r="J97" s="193">
        <v>83</v>
      </c>
      <c r="K97" s="224"/>
      <c r="L97" s="190"/>
      <c r="M97" s="219"/>
      <c r="N97" s="220"/>
      <c r="O97" s="220"/>
      <c r="P97" s="220"/>
      <c r="Q97" s="220"/>
      <c r="R97" s="220"/>
      <c r="S97" s="220"/>
      <c r="T97" s="190"/>
      <c r="U97" s="190"/>
      <c r="V97" s="190"/>
      <c r="W97" s="190"/>
      <c r="X97" s="190"/>
      <c r="Y97" s="190"/>
      <c r="Z97" s="190"/>
    </row>
    <row r="98" spans="1:26" ht="99.75" customHeight="1" x14ac:dyDescent="0.2">
      <c r="A98" s="190"/>
      <c r="B98" s="221">
        <f t="shared" si="0"/>
        <v>84</v>
      </c>
      <c r="C98" s="216" t="str">
        <f t="array" ref="C98">+IFERROR(INDEX(Hoja1!$A$2:$A$82,MATCH(J98,Hoja1!$H$2:$H$82,0)),"")</f>
        <v/>
      </c>
      <c r="D98" s="217" t="str">
        <f>IFERROR(VLOOKUP(C98,Hoja1!$A$2:$H$82,4,0),"")</f>
        <v/>
      </c>
      <c r="E98" s="217" t="str">
        <f>+IFERROR(VLOOKUP(C98,Hoja1!$A$1:$J$82,10,0),"")</f>
        <v/>
      </c>
      <c r="F98" s="217" t="str">
        <f>+IFERROR(VLOOKUP(C98,Hoja1!$A$1:$I$82,3,0),"")</f>
        <v/>
      </c>
      <c r="G98" s="216" t="str">
        <f>+IFERROR(VLOOKUP(C98,Hoja1!$A$1:$K$82,11,0),"")</f>
        <v/>
      </c>
      <c r="H98" s="218" t="str">
        <f>+IFERROR(VLOOKUP(C98,Hoja1!$A$1:$L$82,12,0),"")</f>
        <v/>
      </c>
      <c r="I98" s="216"/>
      <c r="J98" s="193">
        <v>84</v>
      </c>
      <c r="K98" s="223"/>
      <c r="L98" s="190"/>
      <c r="M98" s="219"/>
      <c r="N98" s="220"/>
      <c r="O98" s="220"/>
      <c r="P98" s="220"/>
      <c r="Q98" s="220"/>
      <c r="R98" s="220"/>
      <c r="S98" s="220"/>
      <c r="T98" s="190"/>
      <c r="U98" s="190"/>
      <c r="V98" s="190"/>
      <c r="W98" s="190"/>
      <c r="X98" s="190"/>
      <c r="Y98" s="190"/>
      <c r="Z98" s="190"/>
    </row>
    <row r="99" spans="1:26" ht="99.75" customHeight="1" x14ac:dyDescent="0.2">
      <c r="A99" s="190"/>
      <c r="B99" s="215">
        <f t="shared" si="0"/>
        <v>85</v>
      </c>
      <c r="C99" s="216" t="str">
        <f t="array" ref="C99">+IFERROR(INDEX(Hoja1!$A$2:$A$82,MATCH(J99,Hoja1!$H$2:$H$82,0)),"")</f>
        <v/>
      </c>
      <c r="D99" s="217" t="str">
        <f>IFERROR(VLOOKUP(C99,Hoja1!$A$2:$H$82,4,0),"")</f>
        <v/>
      </c>
      <c r="E99" s="217" t="str">
        <f>+IFERROR(VLOOKUP(C99,Hoja1!$A$1:$J$82,10,0),"")</f>
        <v/>
      </c>
      <c r="F99" s="217" t="str">
        <f>+IFERROR(VLOOKUP(C99,Hoja1!$A$1:$I$82,3,0),"")</f>
        <v/>
      </c>
      <c r="G99" s="216" t="str">
        <f>+IFERROR(VLOOKUP(C99,Hoja1!$A$1:$K$82,11,0),"")</f>
        <v/>
      </c>
      <c r="H99" s="218" t="str">
        <f>+IFERROR(VLOOKUP(C99,Hoja1!$A$1:$L$82,12,0),"")</f>
        <v/>
      </c>
      <c r="I99" s="216"/>
      <c r="J99" s="193">
        <v>85</v>
      </c>
      <c r="K99" s="223"/>
      <c r="L99" s="190"/>
      <c r="M99" s="219"/>
      <c r="N99" s="220"/>
      <c r="O99" s="220"/>
      <c r="P99" s="220"/>
      <c r="Q99" s="220"/>
      <c r="R99" s="220"/>
      <c r="S99" s="220"/>
      <c r="T99" s="190"/>
      <c r="U99" s="190"/>
      <c r="V99" s="190"/>
      <c r="W99" s="190"/>
      <c r="X99" s="190"/>
      <c r="Y99" s="190"/>
      <c r="Z99" s="190"/>
    </row>
    <row r="100" spans="1:26" ht="99.75" customHeight="1" x14ac:dyDescent="0.2">
      <c r="A100" s="190"/>
      <c r="B100" s="215">
        <f t="shared" si="0"/>
        <v>86</v>
      </c>
      <c r="C100" s="216" t="str">
        <f t="array" ref="C100">+IFERROR(INDEX(Hoja1!$A$2:$A$82,MATCH(J100,Hoja1!$H$2:$H$82,0)),"")</f>
        <v/>
      </c>
      <c r="D100" s="217" t="str">
        <f>IFERROR(VLOOKUP(C100,Hoja1!$A$2:$H$82,4,0),"")</f>
        <v/>
      </c>
      <c r="E100" s="217" t="str">
        <f>+IFERROR(VLOOKUP(C100,Hoja1!$A$1:$J$82,10,0),"")</f>
        <v/>
      </c>
      <c r="F100" s="217" t="str">
        <f>+IFERROR(VLOOKUP(C100,Hoja1!$A$1:$I$82,3,0),"")</f>
        <v/>
      </c>
      <c r="G100" s="216" t="str">
        <f>+IFERROR(VLOOKUP(C100,Hoja1!$A$1:$K$82,11,0),"")</f>
        <v/>
      </c>
      <c r="H100" s="218" t="str">
        <f>+IFERROR(VLOOKUP(C100,Hoja1!$A$1:$L$82,12,0),"")</f>
        <v/>
      </c>
      <c r="I100" s="216"/>
      <c r="J100" s="193">
        <v>86</v>
      </c>
      <c r="K100" s="223"/>
      <c r="L100" s="190"/>
      <c r="M100" s="219"/>
      <c r="N100" s="220"/>
      <c r="O100" s="220"/>
      <c r="P100" s="220"/>
      <c r="Q100" s="220"/>
      <c r="R100" s="220"/>
      <c r="S100" s="220"/>
      <c r="T100" s="190"/>
      <c r="U100" s="190"/>
      <c r="V100" s="190"/>
      <c r="W100" s="190"/>
      <c r="X100" s="190"/>
      <c r="Y100" s="190"/>
      <c r="Z100" s="190"/>
    </row>
    <row r="101" spans="1:26" ht="99.75" customHeight="1" x14ac:dyDescent="0.2">
      <c r="A101" s="190"/>
      <c r="B101" s="215">
        <f t="shared" si="0"/>
        <v>87</v>
      </c>
      <c r="C101" s="216" t="str">
        <f t="array" ref="C101">+IFERROR(INDEX(Hoja1!$A$2:$A$82,MATCH(J101,Hoja1!$H$2:$H$82,0)),"")</f>
        <v/>
      </c>
      <c r="D101" s="217" t="str">
        <f>IFERROR(VLOOKUP(C101,Hoja1!$A$2:$H$82,4,0),"")</f>
        <v/>
      </c>
      <c r="E101" s="217" t="str">
        <f>+IFERROR(VLOOKUP(C101,Hoja1!$A$1:$J$82,10,0),"")</f>
        <v/>
      </c>
      <c r="F101" s="217" t="str">
        <f>+IFERROR(VLOOKUP(C101,Hoja1!$A$1:$I$82,3,0),"")</f>
        <v/>
      </c>
      <c r="G101" s="216" t="str">
        <f>+IFERROR(VLOOKUP(C101,Hoja1!$A$1:$K$82,11,0),"")</f>
        <v/>
      </c>
      <c r="H101" s="218" t="str">
        <f>+IFERROR(VLOOKUP(C101,Hoja1!$A$1:$L$82,12,0),"")</f>
        <v/>
      </c>
      <c r="I101" s="216"/>
      <c r="J101" s="193">
        <v>87</v>
      </c>
      <c r="K101" s="223"/>
      <c r="L101" s="190"/>
      <c r="M101" s="219"/>
      <c r="N101" s="220"/>
      <c r="O101" s="220"/>
      <c r="P101" s="220"/>
      <c r="Q101" s="220"/>
      <c r="R101" s="220"/>
      <c r="S101" s="220"/>
      <c r="T101" s="190"/>
      <c r="U101" s="190"/>
      <c r="V101" s="190"/>
      <c r="W101" s="190"/>
      <c r="X101" s="190"/>
      <c r="Y101" s="190"/>
      <c r="Z101" s="190"/>
    </row>
    <row r="102" spans="1:26" ht="99.75" customHeight="1" x14ac:dyDescent="0.2">
      <c r="A102" s="190"/>
      <c r="B102" s="221">
        <f t="shared" si="0"/>
        <v>88</v>
      </c>
      <c r="C102" s="216" t="str">
        <f t="array" ref="C102">+IFERROR(INDEX(Hoja1!$A$2:$A$82,MATCH(J102,Hoja1!$H$2:$H$82,0)),"")</f>
        <v/>
      </c>
      <c r="D102" s="217" t="str">
        <f>IFERROR(VLOOKUP(C102,Hoja1!$A$2:$H$82,4,0),"")</f>
        <v/>
      </c>
      <c r="E102" s="217" t="str">
        <f>+IFERROR(VLOOKUP(C102,Hoja1!$A$1:$J$82,10,0),"")</f>
        <v/>
      </c>
      <c r="F102" s="217" t="str">
        <f>+IFERROR(VLOOKUP(C102,Hoja1!$A$1:$I$82,3,0),"")</f>
        <v/>
      </c>
      <c r="G102" s="216" t="str">
        <f>+IFERROR(VLOOKUP(C102,Hoja1!$A$1:$K$82,11,0),"")</f>
        <v/>
      </c>
      <c r="H102" s="218" t="str">
        <f>+IFERROR(VLOOKUP(C102,Hoja1!$A$1:$L$82,12,0),"")</f>
        <v/>
      </c>
      <c r="I102" s="216"/>
      <c r="J102" s="193">
        <v>88</v>
      </c>
      <c r="K102" s="223"/>
      <c r="L102" s="190"/>
      <c r="M102" s="219"/>
      <c r="N102" s="220"/>
      <c r="O102" s="220"/>
      <c r="P102" s="220"/>
      <c r="Q102" s="220"/>
      <c r="R102" s="220"/>
      <c r="S102" s="220"/>
      <c r="T102" s="190"/>
      <c r="U102" s="190"/>
      <c r="V102" s="190"/>
      <c r="W102" s="190"/>
      <c r="X102" s="190"/>
      <c r="Y102" s="190"/>
      <c r="Z102" s="190"/>
    </row>
    <row r="103" spans="1:26" ht="99.75" customHeight="1" x14ac:dyDescent="0.2">
      <c r="A103" s="190"/>
      <c r="B103" s="215">
        <f t="shared" si="0"/>
        <v>89</v>
      </c>
      <c r="C103" s="216" t="str">
        <f t="array" ref="C103">+IFERROR(INDEX(Hoja1!$A$2:$A$82,MATCH(J103,Hoja1!$H$2:$H$82,0)),"")</f>
        <v/>
      </c>
      <c r="D103" s="217" t="str">
        <f>IFERROR(VLOOKUP(C103,Hoja1!$A$2:$H$82,4,0),"")</f>
        <v/>
      </c>
      <c r="E103" s="217" t="str">
        <f>+IFERROR(VLOOKUP(C103,Hoja1!$A$1:$J$82,10,0),"")</f>
        <v/>
      </c>
      <c r="F103" s="217" t="str">
        <f>+IFERROR(VLOOKUP(C103,Hoja1!$A$1:$I$82,3,0),"")</f>
        <v/>
      </c>
      <c r="G103" s="216" t="str">
        <f>+IFERROR(VLOOKUP(C103,Hoja1!$A$1:$K$82,11,0),"")</f>
        <v/>
      </c>
      <c r="H103" s="218" t="str">
        <f>+IFERROR(VLOOKUP(C103,Hoja1!$A$1:$L$82,12,0),"")</f>
        <v/>
      </c>
      <c r="I103" s="216"/>
      <c r="J103" s="193">
        <v>89</v>
      </c>
      <c r="K103" s="223"/>
      <c r="L103" s="190"/>
      <c r="M103" s="219"/>
      <c r="N103" s="220"/>
      <c r="O103" s="220"/>
      <c r="P103" s="220"/>
      <c r="Q103" s="220"/>
      <c r="R103" s="220"/>
      <c r="S103" s="220"/>
      <c r="T103" s="190"/>
      <c r="U103" s="190"/>
      <c r="V103" s="190"/>
      <c r="W103" s="190"/>
      <c r="X103" s="190"/>
      <c r="Y103" s="190"/>
      <c r="Z103" s="190"/>
    </row>
    <row r="104" spans="1:26" ht="99.75" customHeight="1" x14ac:dyDescent="0.2">
      <c r="A104" s="190"/>
      <c r="B104" s="221">
        <f t="shared" si="0"/>
        <v>90</v>
      </c>
      <c r="C104" s="216" t="str">
        <f t="array" ref="C104">+IFERROR(INDEX(Hoja1!$A$2:$A$82,MATCH(J104,Hoja1!$H$2:$H$82,0)),"")</f>
        <v/>
      </c>
      <c r="D104" s="217" t="str">
        <f>IFERROR(VLOOKUP(C104,Hoja1!$A$2:$H$82,4,0),"")</f>
        <v/>
      </c>
      <c r="E104" s="217" t="str">
        <f>+IFERROR(VLOOKUP(C104,Hoja1!$A$1:$J$82,10,0),"")</f>
        <v/>
      </c>
      <c r="F104" s="217" t="str">
        <f>+IFERROR(VLOOKUP(C104,Hoja1!$A$1:$I$82,3,0),"")</f>
        <v/>
      </c>
      <c r="G104" s="216" t="str">
        <f>+IFERROR(VLOOKUP(C104,Hoja1!$A$1:$K$82,11,0),"")</f>
        <v/>
      </c>
      <c r="H104" s="218" t="str">
        <f>+IFERROR(VLOOKUP(C104,Hoja1!$A$1:$L$82,12,0),"")</f>
        <v/>
      </c>
      <c r="I104" s="216"/>
      <c r="J104" s="193">
        <v>90</v>
      </c>
      <c r="K104" s="223"/>
      <c r="L104" s="190"/>
      <c r="M104" s="219"/>
      <c r="N104" s="220"/>
      <c r="O104" s="220"/>
      <c r="P104" s="220"/>
      <c r="Q104" s="220"/>
      <c r="R104" s="220"/>
      <c r="S104" s="220"/>
      <c r="T104" s="190"/>
      <c r="U104" s="190"/>
      <c r="V104" s="190"/>
      <c r="W104" s="190"/>
      <c r="X104" s="190"/>
      <c r="Y104" s="190"/>
      <c r="Z104" s="190"/>
    </row>
    <row r="105" spans="1:26" ht="99.75" customHeight="1" x14ac:dyDescent="0.2">
      <c r="A105" s="190"/>
      <c r="B105" s="215">
        <f t="shared" si="0"/>
        <v>91</v>
      </c>
      <c r="C105" s="216" t="str">
        <f t="array" ref="C105">+IFERROR(INDEX(Hoja1!$A$2:$A$82,MATCH(J105,Hoja1!$H$2:$H$82,0)),"")</f>
        <v/>
      </c>
      <c r="D105" s="217" t="str">
        <f>IFERROR(VLOOKUP(C105,Hoja1!$A$2:$H$82,4,0),"")</f>
        <v/>
      </c>
      <c r="E105" s="217" t="str">
        <f>+IFERROR(VLOOKUP(C105,Hoja1!$A$1:$J$82,10,0),"")</f>
        <v/>
      </c>
      <c r="F105" s="217" t="str">
        <f>+IFERROR(VLOOKUP(C105,Hoja1!$A$1:$I$82,3,0),"")</f>
        <v/>
      </c>
      <c r="G105" s="216" t="str">
        <f>+IFERROR(VLOOKUP(C105,Hoja1!$A$1:$K$82,11,0),"")</f>
        <v/>
      </c>
      <c r="H105" s="218" t="str">
        <f>+IFERROR(VLOOKUP(C105,Hoja1!$A$1:$L$82,12,0),"")</f>
        <v/>
      </c>
      <c r="I105" s="216"/>
      <c r="J105" s="193">
        <v>91</v>
      </c>
      <c r="K105" s="223"/>
      <c r="L105" s="190"/>
      <c r="M105" s="219"/>
      <c r="N105" s="220"/>
      <c r="O105" s="220"/>
      <c r="P105" s="220"/>
      <c r="Q105" s="220"/>
      <c r="R105" s="220"/>
      <c r="S105" s="220"/>
      <c r="T105" s="190"/>
      <c r="U105" s="190"/>
      <c r="V105" s="190"/>
      <c r="W105" s="190"/>
      <c r="X105" s="190"/>
      <c r="Y105" s="190"/>
      <c r="Z105" s="190"/>
    </row>
    <row r="106" spans="1:26" ht="99.75" customHeight="1" x14ac:dyDescent="0.2">
      <c r="A106" s="190"/>
      <c r="B106" s="215">
        <f t="shared" si="0"/>
        <v>92</v>
      </c>
      <c r="C106" s="216" t="str">
        <f t="array" ref="C106">+IFERROR(INDEX(Hoja1!$A$2:$A$82,MATCH(J106,Hoja1!$H$2:$H$82,0)),"")</f>
        <v/>
      </c>
      <c r="D106" s="217" t="str">
        <f>IFERROR(VLOOKUP(C106,Hoja1!$A$2:$H$82,4,0),"")</f>
        <v/>
      </c>
      <c r="E106" s="217" t="str">
        <f>+IFERROR(VLOOKUP(C106,Hoja1!$A$1:$J$82,10,0),"")</f>
        <v/>
      </c>
      <c r="F106" s="217" t="str">
        <f>+IFERROR(VLOOKUP(C106,Hoja1!$A$1:$I$82,3,0),"")</f>
        <v/>
      </c>
      <c r="G106" s="216" t="str">
        <f>+IFERROR(VLOOKUP(C106,Hoja1!$A$1:$K$82,11,0),"")</f>
        <v/>
      </c>
      <c r="H106" s="218" t="str">
        <f>+IFERROR(VLOOKUP(C106,Hoja1!$A$1:$L$82,12,0),"")</f>
        <v/>
      </c>
      <c r="I106" s="216"/>
      <c r="J106" s="193">
        <v>92</v>
      </c>
      <c r="K106" s="223"/>
      <c r="L106" s="190"/>
      <c r="M106" s="219"/>
      <c r="N106" s="220"/>
      <c r="O106" s="220"/>
      <c r="P106" s="220"/>
      <c r="Q106" s="220"/>
      <c r="R106" s="220"/>
      <c r="S106" s="220"/>
      <c r="T106" s="190"/>
      <c r="U106" s="190"/>
      <c r="V106" s="190"/>
      <c r="W106" s="190"/>
      <c r="X106" s="190"/>
      <c r="Y106" s="190"/>
      <c r="Z106" s="190"/>
    </row>
    <row r="107" spans="1:26" ht="99.75" customHeight="1" x14ac:dyDescent="0.2">
      <c r="A107" s="190"/>
      <c r="B107" s="215">
        <f t="shared" si="0"/>
        <v>93</v>
      </c>
      <c r="C107" s="216" t="str">
        <f t="array" ref="C107">+IFERROR(INDEX(Hoja1!$A$2:$A$82,MATCH(J107,Hoja1!$H$2:$H$82,0)),"")</f>
        <v/>
      </c>
      <c r="D107" s="217" t="str">
        <f>IFERROR(VLOOKUP(C107,Hoja1!$A$2:$H$82,4,0),"")</f>
        <v/>
      </c>
      <c r="E107" s="217" t="str">
        <f>+IFERROR(VLOOKUP(C107,Hoja1!$A$1:$J$82,10,0),"")</f>
        <v/>
      </c>
      <c r="F107" s="217" t="str">
        <f>+IFERROR(VLOOKUP(C107,Hoja1!$A$1:$I$82,3,0),"")</f>
        <v/>
      </c>
      <c r="G107" s="216" t="str">
        <f>+IFERROR(VLOOKUP(C107,Hoja1!$A$1:$K$82,11,0),"")</f>
        <v/>
      </c>
      <c r="H107" s="218" t="str">
        <f>+IFERROR(VLOOKUP(C107,Hoja1!$A$1:$L$82,12,0),"")</f>
        <v/>
      </c>
      <c r="I107" s="216"/>
      <c r="J107" s="193">
        <v>93</v>
      </c>
      <c r="K107" s="223"/>
      <c r="L107" s="190"/>
      <c r="M107" s="219"/>
      <c r="N107" s="220"/>
      <c r="O107" s="220"/>
      <c r="P107" s="220"/>
      <c r="Q107" s="220"/>
      <c r="R107" s="220"/>
      <c r="S107" s="220"/>
      <c r="T107" s="190"/>
      <c r="U107" s="190"/>
      <c r="V107" s="190"/>
      <c r="W107" s="190"/>
      <c r="X107" s="190"/>
      <c r="Y107" s="190"/>
      <c r="Z107" s="190"/>
    </row>
    <row r="108" spans="1:26" ht="99.75" customHeight="1" x14ac:dyDescent="0.2">
      <c r="A108" s="190"/>
      <c r="B108" s="221">
        <f t="shared" si="0"/>
        <v>94</v>
      </c>
      <c r="C108" s="216" t="str">
        <f t="array" ref="C108">+IFERROR(INDEX(Hoja1!$A$2:$A$82,MATCH(J108,Hoja1!$H$2:$H$82,0)),"")</f>
        <v/>
      </c>
      <c r="D108" s="217" t="str">
        <f>IFERROR(VLOOKUP(C108,Hoja1!$A$2:$H$82,4,0),"")</f>
        <v/>
      </c>
      <c r="E108" s="217" t="str">
        <f>+IFERROR(VLOOKUP(C108,Hoja1!$A$1:$J$82,10,0),"")</f>
        <v/>
      </c>
      <c r="F108" s="217" t="str">
        <f>+IFERROR(VLOOKUP(C108,Hoja1!$A$1:$I$82,3,0),"")</f>
        <v/>
      </c>
      <c r="G108" s="216" t="str">
        <f>+IFERROR(VLOOKUP(C108,Hoja1!$A$1:$K$82,11,0),"")</f>
        <v/>
      </c>
      <c r="H108" s="218" t="str">
        <f>+IFERROR(VLOOKUP(C108,Hoja1!$A$1:$L$82,12,0),"")</f>
        <v/>
      </c>
      <c r="I108" s="216"/>
      <c r="J108" s="193">
        <v>94</v>
      </c>
      <c r="K108" s="223"/>
      <c r="L108" s="190"/>
      <c r="M108" s="219"/>
      <c r="N108" s="220"/>
      <c r="O108" s="220"/>
      <c r="P108" s="220"/>
      <c r="Q108" s="220"/>
      <c r="R108" s="220"/>
      <c r="S108" s="220"/>
      <c r="T108" s="190"/>
      <c r="U108" s="190"/>
      <c r="V108" s="190"/>
      <c r="W108" s="190"/>
      <c r="X108" s="190"/>
      <c r="Y108" s="190"/>
      <c r="Z108" s="190"/>
    </row>
    <row r="109" spans="1:26" ht="99.75" customHeight="1" x14ac:dyDescent="0.2">
      <c r="A109" s="190"/>
      <c r="B109" s="215">
        <f t="shared" si="0"/>
        <v>95</v>
      </c>
      <c r="C109" s="216" t="str">
        <f t="array" ref="C109">+IFERROR(INDEX(Hoja1!$A$2:$A$82,MATCH(J109,Hoja1!$H$2:$H$82,0)),"")</f>
        <v/>
      </c>
      <c r="D109" s="217" t="str">
        <f>IFERROR(VLOOKUP(C109,Hoja1!$A$2:$H$82,4,0),"")</f>
        <v/>
      </c>
      <c r="E109" s="217" t="str">
        <f>+IFERROR(VLOOKUP(C109,Hoja1!$A$1:$J$82,10,0),"")</f>
        <v/>
      </c>
      <c r="F109" s="217" t="str">
        <f>+IFERROR(VLOOKUP(C109,Hoja1!$A$1:$I$82,3,0),"")</f>
        <v/>
      </c>
      <c r="G109" s="216" t="str">
        <f>+IFERROR(VLOOKUP(C109,Hoja1!$A$1:$K$82,11,0),"")</f>
        <v/>
      </c>
      <c r="H109" s="218" t="str">
        <f>+IFERROR(VLOOKUP(C109,Hoja1!$A$1:$L$82,12,0),"")</f>
        <v/>
      </c>
      <c r="I109" s="216"/>
      <c r="J109" s="193">
        <v>95</v>
      </c>
      <c r="K109" s="223"/>
      <c r="L109" s="190"/>
      <c r="M109" s="219"/>
      <c r="N109" s="220"/>
      <c r="O109" s="220"/>
      <c r="P109" s="220"/>
      <c r="Q109" s="220"/>
      <c r="R109" s="220"/>
      <c r="S109" s="220"/>
      <c r="T109" s="190"/>
      <c r="U109" s="190"/>
      <c r="V109" s="190"/>
      <c r="W109" s="190"/>
      <c r="X109" s="190"/>
      <c r="Y109" s="190"/>
      <c r="Z109" s="190"/>
    </row>
    <row r="110" spans="1:26" ht="99.75" customHeight="1" x14ac:dyDescent="0.2">
      <c r="A110" s="190"/>
      <c r="B110" s="221">
        <f t="shared" si="0"/>
        <v>96</v>
      </c>
      <c r="C110" s="216" t="str">
        <f t="array" ref="C110">+IFERROR(INDEX(Hoja1!$A$2:$A$82,MATCH(J110,Hoja1!$H$2:$H$82,0)),"")</f>
        <v/>
      </c>
      <c r="D110" s="217" t="str">
        <f>IFERROR(VLOOKUP(C110,Hoja1!$A$2:$H$82,4,0),"")</f>
        <v/>
      </c>
      <c r="E110" s="217" t="str">
        <f>+IFERROR(VLOOKUP(C110,Hoja1!$A$1:$J$82,10,0),"")</f>
        <v/>
      </c>
      <c r="F110" s="217" t="str">
        <f>+IFERROR(VLOOKUP(C110,Hoja1!$A$1:$I$82,3,0),"")</f>
        <v/>
      </c>
      <c r="G110" s="216" t="str">
        <f>+IFERROR(VLOOKUP(C110,Hoja1!$A$1:$K$82,11,0),"")</f>
        <v/>
      </c>
      <c r="H110" s="218" t="str">
        <f>+IFERROR(VLOOKUP(C110,Hoja1!$A$1:$L$82,12,0),"")</f>
        <v/>
      </c>
      <c r="I110" s="216"/>
      <c r="J110" s="193">
        <v>96</v>
      </c>
      <c r="K110" s="223"/>
      <c r="L110" s="190"/>
      <c r="M110" s="219"/>
      <c r="N110" s="220"/>
      <c r="O110" s="220"/>
      <c r="P110" s="220"/>
      <c r="Q110" s="220"/>
      <c r="R110" s="220"/>
      <c r="S110" s="220"/>
      <c r="T110" s="190"/>
      <c r="U110" s="190"/>
      <c r="V110" s="190"/>
      <c r="W110" s="190"/>
      <c r="X110" s="190"/>
      <c r="Y110" s="190"/>
      <c r="Z110" s="190"/>
    </row>
    <row r="111" spans="1:26" ht="99.75" customHeight="1" x14ac:dyDescent="0.2">
      <c r="A111" s="190"/>
      <c r="B111" s="215">
        <f t="shared" si="0"/>
        <v>97</v>
      </c>
      <c r="C111" s="216" t="str">
        <f t="array" ref="C111">+IFERROR(INDEX(Hoja1!$A$2:$A$82,MATCH(J111,Hoja1!$H$2:$H$82,0)),"")</f>
        <v/>
      </c>
      <c r="D111" s="217" t="str">
        <f>IFERROR(VLOOKUP(C111,Hoja1!$A$2:$H$82,4,0),"")</f>
        <v/>
      </c>
      <c r="E111" s="217" t="str">
        <f>+IFERROR(VLOOKUP(C111,Hoja1!$A$1:$J$82,10,0),"")</f>
        <v/>
      </c>
      <c r="F111" s="217" t="str">
        <f>+IFERROR(VLOOKUP(C111,Hoja1!$A$1:$I$82,3,0),"")</f>
        <v/>
      </c>
      <c r="G111" s="216" t="str">
        <f>+IFERROR(VLOOKUP(C111,Hoja1!$A$1:$K$82,11,0),"")</f>
        <v/>
      </c>
      <c r="H111" s="218" t="str">
        <f>+IFERROR(VLOOKUP(C111,Hoja1!$A$1:$L$82,12,0),"")</f>
        <v/>
      </c>
      <c r="I111" s="216"/>
      <c r="J111" s="193">
        <v>97</v>
      </c>
      <c r="K111" s="223"/>
      <c r="L111" s="190"/>
      <c r="M111" s="219"/>
      <c r="N111" s="220"/>
      <c r="O111" s="220"/>
      <c r="P111" s="220"/>
      <c r="Q111" s="220"/>
      <c r="R111" s="220"/>
      <c r="S111" s="220"/>
      <c r="T111" s="190"/>
      <c r="U111" s="190"/>
      <c r="V111" s="190"/>
      <c r="W111" s="190"/>
      <c r="X111" s="190"/>
      <c r="Y111" s="190"/>
      <c r="Z111" s="190"/>
    </row>
    <row r="112" spans="1:26" ht="99.75" customHeight="1" x14ac:dyDescent="0.2">
      <c r="A112" s="190"/>
      <c r="B112" s="215">
        <f t="shared" si="0"/>
        <v>98</v>
      </c>
      <c r="C112" s="216" t="str">
        <f t="array" ref="C112">+IFERROR(INDEX(Hoja1!$A$2:$A$82,MATCH(J112,Hoja1!$H$2:$H$82,0)),"")</f>
        <v/>
      </c>
      <c r="D112" s="217" t="str">
        <f>IFERROR(VLOOKUP(C112,Hoja1!$A$2:$H$82,4,0),"")</f>
        <v/>
      </c>
      <c r="E112" s="217" t="str">
        <f>+IFERROR(VLOOKUP(C112,Hoja1!$A$1:$J$82,10,0),"")</f>
        <v/>
      </c>
      <c r="F112" s="217" t="str">
        <f>+IFERROR(VLOOKUP(C112,Hoja1!$A$1:$I$82,3,0),"")</f>
        <v/>
      </c>
      <c r="G112" s="216" t="str">
        <f>+IFERROR(VLOOKUP(C112,Hoja1!$A$1:$K$82,11,0),"")</f>
        <v/>
      </c>
      <c r="H112" s="218" t="str">
        <f>+IFERROR(VLOOKUP(C112,Hoja1!$A$1:$L$82,12,0),"")</f>
        <v/>
      </c>
      <c r="I112" s="216"/>
      <c r="J112" s="193">
        <v>98</v>
      </c>
      <c r="K112" s="223"/>
      <c r="L112" s="190"/>
      <c r="M112" s="219"/>
      <c r="N112" s="220"/>
      <c r="O112" s="220"/>
      <c r="P112" s="220"/>
      <c r="Q112" s="220"/>
      <c r="R112" s="220"/>
      <c r="S112" s="220"/>
      <c r="T112" s="190"/>
      <c r="U112" s="190"/>
      <c r="V112" s="190"/>
      <c r="W112" s="190"/>
      <c r="X112" s="190"/>
      <c r="Y112" s="190"/>
      <c r="Z112" s="190"/>
    </row>
    <row r="113" spans="1:26" ht="99.75" customHeight="1" x14ac:dyDescent="0.2">
      <c r="A113" s="190"/>
      <c r="B113" s="215">
        <f t="shared" si="0"/>
        <v>99</v>
      </c>
      <c r="C113" s="216" t="str">
        <f t="array" ref="C113">+IFERROR(INDEX(Hoja1!$A$2:$A$82,MATCH(J113,Hoja1!$H$2:$H$82,0)),"")</f>
        <v/>
      </c>
      <c r="D113" s="217" t="str">
        <f>IFERROR(VLOOKUP(C113,Hoja1!$A$2:$H$82,4,0),"")</f>
        <v/>
      </c>
      <c r="E113" s="217" t="str">
        <f>+IFERROR(VLOOKUP(C113,Hoja1!$A$1:$J$82,10,0),"")</f>
        <v/>
      </c>
      <c r="F113" s="217" t="str">
        <f>+IFERROR(VLOOKUP(C113,Hoja1!$A$1:$I$82,3,0),"")</f>
        <v/>
      </c>
      <c r="G113" s="216" t="str">
        <f>+IFERROR(VLOOKUP(C113,Hoja1!$A$1:$K$82,11,0),"")</f>
        <v/>
      </c>
      <c r="H113" s="218" t="str">
        <f>+IFERROR(VLOOKUP(C113,Hoja1!$A$1:$L$82,12,0),"")</f>
        <v/>
      </c>
      <c r="I113" s="216"/>
      <c r="J113" s="193">
        <v>99</v>
      </c>
      <c r="K113" s="223"/>
      <c r="L113" s="190"/>
      <c r="M113" s="219"/>
      <c r="N113" s="220"/>
      <c r="O113" s="220"/>
      <c r="P113" s="220"/>
      <c r="Q113" s="220"/>
      <c r="R113" s="220"/>
      <c r="S113" s="220"/>
      <c r="T113" s="190"/>
      <c r="U113" s="190"/>
      <c r="V113" s="190"/>
      <c r="W113" s="190"/>
      <c r="X113" s="190"/>
      <c r="Y113" s="190"/>
      <c r="Z113" s="190"/>
    </row>
    <row r="114" spans="1:26" ht="99.75" customHeight="1" x14ac:dyDescent="0.2">
      <c r="A114" s="190"/>
      <c r="B114" s="215">
        <f t="shared" si="0"/>
        <v>100</v>
      </c>
      <c r="C114" s="216" t="str">
        <f t="array" ref="C114">+IFERROR(INDEX(Hoja1!$A$2:$A$82,MATCH(J114,Hoja1!$H$2:$H$82,0)),"")</f>
        <v/>
      </c>
      <c r="D114" s="217" t="str">
        <f>IFERROR(VLOOKUP(C114,Hoja1!$A$2:$H$82,4,0),"")</f>
        <v/>
      </c>
      <c r="E114" s="217" t="str">
        <f>+IFERROR(VLOOKUP(C114,Hoja1!$A$1:$J$82,10,0),"")</f>
        <v/>
      </c>
      <c r="F114" s="217" t="str">
        <f>+IFERROR(VLOOKUP(C114,Hoja1!$A$1:$I$82,3,0),"")</f>
        <v/>
      </c>
      <c r="G114" s="216" t="str">
        <f>+IFERROR(VLOOKUP(C114,Hoja1!$A$1:$K$82,11,0),"")</f>
        <v/>
      </c>
      <c r="H114" s="218" t="str">
        <f>+IFERROR(VLOOKUP(C114,Hoja1!$A$1:$L$82,12,0),"")</f>
        <v/>
      </c>
      <c r="I114" s="216"/>
      <c r="J114" s="193">
        <v>100</v>
      </c>
      <c r="K114" s="223"/>
      <c r="L114" s="190"/>
      <c r="M114" s="219"/>
      <c r="N114" s="220"/>
      <c r="O114" s="220"/>
      <c r="P114" s="220"/>
      <c r="Q114" s="220"/>
      <c r="R114" s="220"/>
      <c r="S114" s="220"/>
      <c r="T114" s="190"/>
      <c r="U114" s="190"/>
      <c r="V114" s="190"/>
      <c r="W114" s="190"/>
      <c r="X114" s="190"/>
      <c r="Y114" s="190"/>
      <c r="Z114" s="190"/>
    </row>
    <row r="115" spans="1:26" ht="99.75" customHeight="1" x14ac:dyDescent="0.2">
      <c r="A115" s="190"/>
      <c r="B115" s="221">
        <f t="shared" si="0"/>
        <v>101</v>
      </c>
      <c r="C115" s="216" t="str">
        <f t="array" ref="C115">+IFERROR(INDEX(Hoja1!$A$2:$A$82,MATCH(J115,Hoja1!$H$2:$H$82,0)),"")</f>
        <v/>
      </c>
      <c r="D115" s="217" t="str">
        <f>IFERROR(VLOOKUP(C115,Hoja1!$A$2:$H$82,4,0),"")</f>
        <v/>
      </c>
      <c r="E115" s="217" t="str">
        <f>+IFERROR(VLOOKUP(C115,Hoja1!$A$1:$J$82,10,0),"")</f>
        <v/>
      </c>
      <c r="F115" s="217" t="str">
        <f>+IFERROR(VLOOKUP(C115,Hoja1!$A$1:$I$82,3,0),"")</f>
        <v/>
      </c>
      <c r="G115" s="216" t="str">
        <f>+IFERROR(VLOOKUP(C115,Hoja1!$A$1:$K$82,11,0),"")</f>
        <v/>
      </c>
      <c r="H115" s="218" t="str">
        <f>+IFERROR(VLOOKUP(C115,Hoja1!$A$1:$L$82,12,0),"")</f>
        <v/>
      </c>
      <c r="I115" s="216"/>
      <c r="J115" s="193">
        <v>101</v>
      </c>
      <c r="K115" s="223"/>
      <c r="L115" s="190"/>
      <c r="M115" s="219"/>
      <c r="N115" s="220"/>
      <c r="O115" s="220"/>
      <c r="P115" s="220"/>
      <c r="Q115" s="220"/>
      <c r="R115" s="220"/>
      <c r="S115" s="220"/>
      <c r="T115" s="190"/>
      <c r="U115" s="190"/>
      <c r="V115" s="190"/>
      <c r="W115" s="190"/>
      <c r="X115" s="190"/>
      <c r="Y115" s="190"/>
      <c r="Z115" s="190"/>
    </row>
    <row r="116" spans="1:26" ht="99.75" customHeight="1" x14ac:dyDescent="0.2">
      <c r="A116" s="190"/>
      <c r="B116" s="215">
        <f t="shared" si="0"/>
        <v>102</v>
      </c>
      <c r="C116" s="216" t="str">
        <f t="array" ref="C116">+IFERROR(INDEX(Hoja1!$A$2:$A$82,MATCH(J116,Hoja1!$H$2:$H$82,0)),"")</f>
        <v/>
      </c>
      <c r="D116" s="217" t="str">
        <f>IFERROR(VLOOKUP(C116,Hoja1!$A$2:$H$82,4,0),"")</f>
        <v/>
      </c>
      <c r="E116" s="217" t="str">
        <f>+IFERROR(VLOOKUP(C116,Hoja1!$A$1:$J$82,10,0),"")</f>
        <v/>
      </c>
      <c r="F116" s="217" t="str">
        <f>+IFERROR(VLOOKUP(C116,Hoja1!$A$1:$I$82,3,0),"")</f>
        <v/>
      </c>
      <c r="G116" s="216" t="str">
        <f>+IFERROR(VLOOKUP(C116,Hoja1!$A$1:$K$82,11,0),"")</f>
        <v/>
      </c>
      <c r="H116" s="218" t="str">
        <f>+IFERROR(VLOOKUP(C116,Hoja1!$A$1:$L$82,12,0),"")</f>
        <v/>
      </c>
      <c r="I116" s="216"/>
      <c r="J116" s="193">
        <v>102</v>
      </c>
      <c r="K116" s="223"/>
      <c r="L116" s="190"/>
      <c r="M116" s="219"/>
      <c r="N116" s="220"/>
      <c r="O116" s="220"/>
      <c r="P116" s="220"/>
      <c r="Q116" s="220"/>
      <c r="R116" s="220"/>
      <c r="S116" s="220"/>
      <c r="T116" s="190"/>
      <c r="U116" s="190"/>
      <c r="V116" s="190"/>
      <c r="W116" s="190"/>
      <c r="X116" s="190"/>
      <c r="Y116" s="190"/>
      <c r="Z116" s="190"/>
    </row>
    <row r="117" spans="1:26" ht="99.75" customHeight="1" x14ac:dyDescent="0.2">
      <c r="A117" s="190"/>
      <c r="B117" s="215">
        <f t="shared" si="0"/>
        <v>103</v>
      </c>
      <c r="C117" s="216" t="str">
        <f t="array" ref="C117">+IFERROR(INDEX(Hoja1!$A$2:$A$82,MATCH(J117,Hoja1!$H$2:$H$82,0)),"")</f>
        <v/>
      </c>
      <c r="D117" s="217" t="str">
        <f>IFERROR(VLOOKUP(C117,Hoja1!$A$2:$H$82,4,0),"")</f>
        <v/>
      </c>
      <c r="E117" s="217" t="str">
        <f>+IFERROR(VLOOKUP(C117,Hoja1!$A$1:$J$82,10,0),"")</f>
        <v/>
      </c>
      <c r="F117" s="217" t="str">
        <f>+IFERROR(VLOOKUP(C117,Hoja1!$A$1:$I$82,3,0),"")</f>
        <v/>
      </c>
      <c r="G117" s="216" t="str">
        <f>+IFERROR(VLOOKUP(C117,Hoja1!$A$1:$K$82,11,0),"")</f>
        <v/>
      </c>
      <c r="H117" s="218" t="str">
        <f>+IFERROR(VLOOKUP(C117,Hoja1!$A$1:$L$82,12,0),"")</f>
        <v/>
      </c>
      <c r="I117" s="216"/>
      <c r="J117" s="193">
        <v>103</v>
      </c>
      <c r="K117" s="223"/>
      <c r="L117" s="190"/>
      <c r="M117" s="219"/>
      <c r="N117" s="220"/>
      <c r="O117" s="220"/>
      <c r="P117" s="220"/>
      <c r="Q117" s="220"/>
      <c r="R117" s="220"/>
      <c r="S117" s="220"/>
      <c r="T117" s="190"/>
      <c r="U117" s="190"/>
      <c r="V117" s="190"/>
      <c r="W117" s="190"/>
      <c r="X117" s="190"/>
      <c r="Y117" s="190"/>
      <c r="Z117" s="190"/>
    </row>
    <row r="118" spans="1:26" ht="99.75" customHeight="1" x14ac:dyDescent="0.2">
      <c r="A118" s="190"/>
      <c r="B118" s="215">
        <f t="shared" si="0"/>
        <v>104</v>
      </c>
      <c r="C118" s="216" t="str">
        <f t="array" ref="C118">+IFERROR(INDEX(Hoja1!$A$2:$A$82,MATCH(J118,Hoja1!$H$2:$H$82,0)),"")</f>
        <v/>
      </c>
      <c r="D118" s="217" t="str">
        <f>IFERROR(VLOOKUP(C118,Hoja1!$A$2:$H$82,4,0),"")</f>
        <v/>
      </c>
      <c r="E118" s="217" t="str">
        <f>+IFERROR(VLOOKUP(C118,Hoja1!$A$1:$J$82,10,0),"")</f>
        <v/>
      </c>
      <c r="F118" s="217" t="str">
        <f>+IFERROR(VLOOKUP(C118,Hoja1!$A$1:$I$82,3,0),"")</f>
        <v/>
      </c>
      <c r="G118" s="216" t="str">
        <f>+IFERROR(VLOOKUP(C118,Hoja1!$A$1:$K$82,11,0),"")</f>
        <v/>
      </c>
      <c r="H118" s="218" t="str">
        <f>+IFERROR(VLOOKUP(C118,Hoja1!$A$1:$L$82,12,0),"")</f>
        <v/>
      </c>
      <c r="I118" s="216"/>
      <c r="J118" s="193">
        <v>104</v>
      </c>
      <c r="K118" s="223"/>
      <c r="L118" s="190"/>
      <c r="M118" s="219"/>
      <c r="N118" s="220"/>
      <c r="O118" s="220"/>
      <c r="P118" s="220"/>
      <c r="Q118" s="220"/>
      <c r="R118" s="220"/>
      <c r="S118" s="220"/>
      <c r="T118" s="190"/>
      <c r="U118" s="190"/>
      <c r="V118" s="190"/>
      <c r="W118" s="190"/>
      <c r="X118" s="190"/>
      <c r="Y118" s="190"/>
      <c r="Z118" s="190"/>
    </row>
    <row r="119" spans="1:26" ht="99.75" customHeight="1" x14ac:dyDescent="0.2">
      <c r="A119" s="190"/>
      <c r="B119" s="215">
        <f t="shared" si="0"/>
        <v>105</v>
      </c>
      <c r="C119" s="216" t="str">
        <f t="array" ref="C119">+IFERROR(INDEX(Hoja1!$A$2:$A$82,MATCH(J119,Hoja1!$H$2:$H$82,0)),"")</f>
        <v/>
      </c>
      <c r="D119" s="217" t="str">
        <f>IFERROR(VLOOKUP(C119,Hoja1!$A$2:$H$82,4,0),"")</f>
        <v/>
      </c>
      <c r="E119" s="217" t="str">
        <f>+IFERROR(VLOOKUP(C119,Hoja1!$A$1:$J$82,10,0),"")</f>
        <v/>
      </c>
      <c r="F119" s="217" t="str">
        <f>+IFERROR(VLOOKUP(C119,Hoja1!$A$1:$I$82,3,0),"")</f>
        <v/>
      </c>
      <c r="G119" s="216" t="str">
        <f>+IFERROR(VLOOKUP(C119,Hoja1!$A$1:$K$82,11,0),"")</f>
        <v/>
      </c>
      <c r="H119" s="218" t="str">
        <f>+IFERROR(VLOOKUP(C119,Hoja1!$A$1:$L$82,12,0),"")</f>
        <v/>
      </c>
      <c r="I119" s="216"/>
      <c r="J119" s="193">
        <v>105</v>
      </c>
      <c r="K119" s="223"/>
      <c r="L119" s="190"/>
      <c r="M119" s="219"/>
      <c r="N119" s="220"/>
      <c r="O119" s="220"/>
      <c r="P119" s="220"/>
      <c r="Q119" s="220"/>
      <c r="R119" s="220"/>
      <c r="S119" s="220"/>
      <c r="T119" s="190"/>
      <c r="U119" s="190"/>
      <c r="V119" s="190"/>
      <c r="W119" s="190"/>
      <c r="X119" s="190"/>
      <c r="Y119" s="190"/>
      <c r="Z119" s="190"/>
    </row>
    <row r="120" spans="1:26" ht="99.75" customHeight="1" x14ac:dyDescent="0.2">
      <c r="A120" s="190"/>
      <c r="B120" s="221">
        <f t="shared" si="0"/>
        <v>106</v>
      </c>
      <c r="C120" s="216" t="str">
        <f t="array" ref="C120">+IFERROR(INDEX(Hoja1!$A$2:$A$82,MATCH(J120,Hoja1!$H$2:$H$82,0)),"")</f>
        <v/>
      </c>
      <c r="D120" s="217" t="str">
        <f>IFERROR(VLOOKUP(C120,Hoja1!$A$2:$H$82,4,0),"")</f>
        <v/>
      </c>
      <c r="E120" s="217" t="str">
        <f>+IFERROR(VLOOKUP(C120,Hoja1!$A$1:$J$82,10,0),"")</f>
        <v/>
      </c>
      <c r="F120" s="217" t="str">
        <f>+IFERROR(VLOOKUP(C120,Hoja1!$A$1:$I$82,3,0),"")</f>
        <v/>
      </c>
      <c r="G120" s="216" t="str">
        <f>+IFERROR(VLOOKUP(C120,Hoja1!$A$1:$K$82,11,0),"")</f>
        <v/>
      </c>
      <c r="H120" s="218" t="str">
        <f>+IFERROR(VLOOKUP(C120,Hoja1!$A$1:$L$82,12,0),"")</f>
        <v/>
      </c>
      <c r="I120" s="216"/>
      <c r="J120" s="193">
        <v>106</v>
      </c>
      <c r="K120" s="223"/>
      <c r="L120" s="190"/>
      <c r="M120" s="219"/>
      <c r="N120" s="220"/>
      <c r="O120" s="220"/>
      <c r="P120" s="220"/>
      <c r="Q120" s="220"/>
      <c r="R120" s="220"/>
      <c r="S120" s="220"/>
      <c r="T120" s="190"/>
      <c r="U120" s="190"/>
      <c r="V120" s="190"/>
      <c r="W120" s="190"/>
      <c r="X120" s="190"/>
      <c r="Y120" s="190"/>
      <c r="Z120" s="190"/>
    </row>
    <row r="121" spans="1:26" ht="99.75" customHeight="1" x14ac:dyDescent="0.2">
      <c r="A121" s="190"/>
      <c r="B121" s="215">
        <f t="shared" si="0"/>
        <v>107</v>
      </c>
      <c r="C121" s="216" t="str">
        <f t="array" ref="C121">+IFERROR(INDEX(Hoja1!$A$2:$A$82,MATCH(J121,Hoja1!$H$2:$H$82,0)),"")</f>
        <v/>
      </c>
      <c r="D121" s="217" t="str">
        <f>IFERROR(VLOOKUP(C121,Hoja1!$A$2:$H$82,4,0),"")</f>
        <v/>
      </c>
      <c r="E121" s="217" t="str">
        <f>+IFERROR(VLOOKUP(C121,Hoja1!$A$1:$J$82,10,0),"")</f>
        <v/>
      </c>
      <c r="F121" s="217" t="str">
        <f>+IFERROR(VLOOKUP(C121,Hoja1!$A$1:$I$82,3,0),"")</f>
        <v/>
      </c>
      <c r="G121" s="216" t="str">
        <f>+IFERROR(VLOOKUP(C121,Hoja1!$A$1:$K$82,11,0),"")</f>
        <v/>
      </c>
      <c r="H121" s="218" t="str">
        <f>+IFERROR(VLOOKUP(C121,Hoja1!$A$1:$L$82,12,0),"")</f>
        <v/>
      </c>
      <c r="I121" s="216"/>
      <c r="J121" s="193">
        <v>107</v>
      </c>
      <c r="K121" s="223"/>
      <c r="L121" s="190"/>
      <c r="M121" s="219"/>
      <c r="N121" s="220"/>
      <c r="O121" s="220"/>
      <c r="P121" s="220"/>
      <c r="Q121" s="220"/>
      <c r="R121" s="220"/>
      <c r="S121" s="220"/>
      <c r="T121" s="190"/>
      <c r="U121" s="190"/>
      <c r="V121" s="190"/>
      <c r="W121" s="190"/>
      <c r="X121" s="190"/>
      <c r="Y121" s="190"/>
      <c r="Z121" s="190"/>
    </row>
    <row r="122" spans="1:26" ht="99.75" customHeight="1" x14ac:dyDescent="0.2">
      <c r="A122" s="190"/>
      <c r="B122" s="215">
        <f t="shared" si="0"/>
        <v>108</v>
      </c>
      <c r="C122" s="216" t="str">
        <f t="array" ref="C122">+IFERROR(INDEX(Hoja1!$A$2:$A$82,MATCH(J122,Hoja1!$H$2:$H$82,0)),"")</f>
        <v/>
      </c>
      <c r="D122" s="217" t="str">
        <f>IFERROR(VLOOKUP(C122,Hoja1!$A$2:$H$82,4,0),"")</f>
        <v/>
      </c>
      <c r="E122" s="217" t="str">
        <f>+IFERROR(VLOOKUP(C122,Hoja1!$A$1:$J$82,10,0),"")</f>
        <v/>
      </c>
      <c r="F122" s="217" t="str">
        <f>+IFERROR(VLOOKUP(C122,Hoja1!$A$1:$I$82,3,0),"")</f>
        <v/>
      </c>
      <c r="G122" s="216" t="str">
        <f>+IFERROR(VLOOKUP(C122,Hoja1!$A$1:$K$82,11,0),"")</f>
        <v/>
      </c>
      <c r="H122" s="218" t="str">
        <f>+IFERROR(VLOOKUP(C122,Hoja1!$A$1:$L$82,12,0),"")</f>
        <v/>
      </c>
      <c r="I122" s="216"/>
      <c r="J122" s="193">
        <v>108</v>
      </c>
      <c r="K122" s="223"/>
      <c r="L122" s="190"/>
      <c r="M122" s="219"/>
      <c r="N122" s="220"/>
      <c r="O122" s="220"/>
      <c r="P122" s="220"/>
      <c r="Q122" s="220"/>
      <c r="R122" s="220"/>
      <c r="S122" s="220"/>
      <c r="T122" s="190"/>
      <c r="U122" s="190"/>
      <c r="V122" s="190"/>
      <c r="W122" s="190"/>
      <c r="X122" s="190"/>
      <c r="Y122" s="190"/>
      <c r="Z122" s="190"/>
    </row>
    <row r="123" spans="1:26" ht="99.75" customHeight="1" x14ac:dyDescent="0.2">
      <c r="A123" s="190"/>
      <c r="B123" s="215">
        <f t="shared" si="0"/>
        <v>109</v>
      </c>
      <c r="C123" s="216" t="str">
        <f t="array" ref="C123">+IFERROR(INDEX(Hoja1!$A$2:$A$82,MATCH(J123,Hoja1!$H$2:$H$82,0)),"")</f>
        <v/>
      </c>
      <c r="D123" s="217" t="str">
        <f>IFERROR(VLOOKUP(C123,Hoja1!$A$2:$H$82,4,0),"")</f>
        <v/>
      </c>
      <c r="E123" s="217" t="str">
        <f>+IFERROR(VLOOKUP(C123,Hoja1!$A$1:$J$82,10,0),"")</f>
        <v/>
      </c>
      <c r="F123" s="217" t="str">
        <f>+IFERROR(VLOOKUP(C123,Hoja1!$A$1:$I$82,3,0),"")</f>
        <v/>
      </c>
      <c r="G123" s="216" t="str">
        <f>+IFERROR(VLOOKUP(C123,Hoja1!$A$1:$K$82,11,0),"")</f>
        <v/>
      </c>
      <c r="H123" s="218" t="str">
        <f>+IFERROR(VLOOKUP(C123,Hoja1!$A$1:$L$82,12,0),"")</f>
        <v/>
      </c>
      <c r="I123" s="216"/>
      <c r="J123" s="193">
        <v>109</v>
      </c>
      <c r="K123" s="223"/>
      <c r="L123" s="190"/>
      <c r="M123" s="219"/>
      <c r="N123" s="220"/>
      <c r="O123" s="220"/>
      <c r="P123" s="220"/>
      <c r="Q123" s="220"/>
      <c r="R123" s="220"/>
      <c r="S123" s="220"/>
      <c r="T123" s="190"/>
      <c r="U123" s="190"/>
      <c r="V123" s="190"/>
      <c r="W123" s="190"/>
      <c r="X123" s="190"/>
      <c r="Y123" s="190"/>
      <c r="Z123" s="190"/>
    </row>
    <row r="124" spans="1:26" ht="99.75" customHeight="1" x14ac:dyDescent="0.2">
      <c r="A124" s="190"/>
      <c r="B124" s="215">
        <f t="shared" si="0"/>
        <v>110</v>
      </c>
      <c r="C124" s="216" t="str">
        <f t="array" ref="C124">+IFERROR(INDEX(Hoja1!$A$2:$A$82,MATCH(J124,Hoja1!$H$2:$H$82,0)),"")</f>
        <v/>
      </c>
      <c r="D124" s="217" t="str">
        <f>IFERROR(VLOOKUP(C124,Hoja1!$A$2:$H$82,4,0),"")</f>
        <v/>
      </c>
      <c r="E124" s="217" t="str">
        <f>+IFERROR(VLOOKUP(C124,Hoja1!$A$1:$J$82,10,0),"")</f>
        <v/>
      </c>
      <c r="F124" s="217" t="str">
        <f>+IFERROR(VLOOKUP(C124,Hoja1!$A$1:$I$82,3,0),"")</f>
        <v/>
      </c>
      <c r="G124" s="216" t="str">
        <f>+IFERROR(VLOOKUP(C124,Hoja1!$A$1:$K$82,11,0),"")</f>
        <v/>
      </c>
      <c r="H124" s="218" t="str">
        <f>+IFERROR(VLOOKUP(C124,Hoja1!$A$1:$L$82,12,0),"")</f>
        <v/>
      </c>
      <c r="I124" s="216"/>
      <c r="J124" s="193">
        <v>110</v>
      </c>
      <c r="K124" s="223"/>
      <c r="L124" s="190"/>
      <c r="M124" s="219"/>
      <c r="N124" s="220"/>
      <c r="O124" s="220"/>
      <c r="P124" s="220"/>
      <c r="Q124" s="220"/>
      <c r="R124" s="220"/>
      <c r="S124" s="220"/>
      <c r="T124" s="190"/>
      <c r="U124" s="190"/>
      <c r="V124" s="190"/>
      <c r="W124" s="190"/>
      <c r="X124" s="190"/>
      <c r="Y124" s="190"/>
      <c r="Z124" s="190"/>
    </row>
    <row r="125" spans="1:26" ht="99.75" customHeight="1" x14ac:dyDescent="0.2">
      <c r="A125" s="190"/>
      <c r="B125" s="221">
        <f t="shared" si="0"/>
        <v>111</v>
      </c>
      <c r="C125" s="216" t="str">
        <f t="array" ref="C125">+IFERROR(INDEX(Hoja1!$A$2:$A$82,MATCH(J125,Hoja1!$H$2:$H$82,0)),"")</f>
        <v/>
      </c>
      <c r="D125" s="217" t="str">
        <f>IFERROR(VLOOKUP(C125,Hoja1!$A$2:$H$82,4,0),"")</f>
        <v/>
      </c>
      <c r="E125" s="217" t="str">
        <f>+IFERROR(VLOOKUP(C125,Hoja1!$A$1:$J$82,10,0),"")</f>
        <v/>
      </c>
      <c r="F125" s="217" t="str">
        <f>+IFERROR(VLOOKUP(C125,Hoja1!$A$1:$I$82,3,0),"")</f>
        <v/>
      </c>
      <c r="G125" s="216" t="str">
        <f>+IFERROR(VLOOKUP(C125,Hoja1!$A$1:$K$82,11,0),"")</f>
        <v/>
      </c>
      <c r="H125" s="218" t="str">
        <f>+IFERROR(VLOOKUP(C125,Hoja1!$A$1:$L$82,12,0),"")</f>
        <v/>
      </c>
      <c r="I125" s="216"/>
      <c r="J125" s="193">
        <v>111</v>
      </c>
      <c r="K125" s="223"/>
      <c r="L125" s="190"/>
      <c r="M125" s="219"/>
      <c r="N125" s="220"/>
      <c r="O125" s="220"/>
      <c r="P125" s="220"/>
      <c r="Q125" s="220"/>
      <c r="R125" s="220"/>
      <c r="S125" s="220"/>
      <c r="T125" s="190"/>
      <c r="U125" s="190"/>
      <c r="V125" s="190"/>
      <c r="W125" s="190"/>
      <c r="X125" s="190"/>
      <c r="Y125" s="190"/>
      <c r="Z125" s="190"/>
    </row>
    <row r="126" spans="1:26" ht="99.75" customHeight="1" x14ac:dyDescent="0.2">
      <c r="A126" s="190"/>
      <c r="B126" s="215">
        <f t="shared" si="0"/>
        <v>112</v>
      </c>
      <c r="C126" s="216" t="str">
        <f t="array" ref="C126">+IFERROR(INDEX(Hoja1!$A$2:$A$82,MATCH(J126,Hoja1!$H$2:$H$82,0)),"")</f>
        <v/>
      </c>
      <c r="D126" s="217" t="str">
        <f>IFERROR(VLOOKUP(C126,Hoja1!$A$2:$H$82,4,0),"")</f>
        <v/>
      </c>
      <c r="E126" s="217" t="str">
        <f>+IFERROR(VLOOKUP(C126,Hoja1!$A$1:$J$82,10,0),"")</f>
        <v/>
      </c>
      <c r="F126" s="217" t="str">
        <f>+IFERROR(VLOOKUP(C126,Hoja1!$A$1:$I$82,3,0),"")</f>
        <v/>
      </c>
      <c r="G126" s="216" t="str">
        <f>+IFERROR(VLOOKUP(C126,Hoja1!$A$1:$K$82,11,0),"")</f>
        <v/>
      </c>
      <c r="H126" s="218" t="str">
        <f>+IFERROR(VLOOKUP(C126,Hoja1!$A$1:$L$82,12,0),"")</f>
        <v/>
      </c>
      <c r="I126" s="216"/>
      <c r="J126" s="193">
        <v>112</v>
      </c>
      <c r="K126" s="223"/>
      <c r="L126" s="190"/>
      <c r="M126" s="219"/>
      <c r="N126" s="220"/>
      <c r="O126" s="220"/>
      <c r="P126" s="220"/>
      <c r="Q126" s="220"/>
      <c r="R126" s="220"/>
      <c r="S126" s="220"/>
      <c r="T126" s="190"/>
      <c r="U126" s="190"/>
      <c r="V126" s="190"/>
      <c r="W126" s="190"/>
      <c r="X126" s="190"/>
      <c r="Y126" s="190"/>
      <c r="Z126" s="190"/>
    </row>
    <row r="127" spans="1:26" ht="99.75" customHeight="1" x14ac:dyDescent="0.2">
      <c r="A127" s="190"/>
      <c r="B127" s="215">
        <f t="shared" si="0"/>
        <v>113</v>
      </c>
      <c r="C127" s="216" t="str">
        <f t="array" ref="C127">+IFERROR(INDEX(Hoja1!$A$2:$A$82,MATCH(J127,Hoja1!$H$2:$H$82,0)),"")</f>
        <v/>
      </c>
      <c r="D127" s="217" t="str">
        <f>IFERROR(VLOOKUP(C127,Hoja1!$A$2:$H$82,4,0),"")</f>
        <v/>
      </c>
      <c r="E127" s="217" t="str">
        <f>+IFERROR(VLOOKUP(C127,Hoja1!$A$1:$J$82,10,0),"")</f>
        <v/>
      </c>
      <c r="F127" s="217" t="str">
        <f>+IFERROR(VLOOKUP(C127,Hoja1!$A$1:$I$82,3,0),"")</f>
        <v/>
      </c>
      <c r="G127" s="216" t="str">
        <f>+IFERROR(VLOOKUP(C127,Hoja1!$A$1:$K$82,11,0),"")</f>
        <v/>
      </c>
      <c r="H127" s="218" t="str">
        <f>+IFERROR(VLOOKUP(C127,Hoja1!$A$1:$L$82,12,0),"")</f>
        <v/>
      </c>
      <c r="I127" s="216"/>
      <c r="J127" s="193">
        <v>113</v>
      </c>
      <c r="K127" s="223"/>
      <c r="L127" s="190"/>
      <c r="M127" s="219"/>
      <c r="N127" s="220"/>
      <c r="O127" s="220"/>
      <c r="P127" s="220"/>
      <c r="Q127" s="220"/>
      <c r="R127" s="220"/>
      <c r="S127" s="220"/>
      <c r="T127" s="190"/>
      <c r="U127" s="190"/>
      <c r="V127" s="190"/>
      <c r="W127" s="190"/>
      <c r="X127" s="190"/>
      <c r="Y127" s="190"/>
      <c r="Z127" s="190"/>
    </row>
    <row r="128" spans="1:26" ht="99.75" customHeight="1" x14ac:dyDescent="0.2">
      <c r="A128" s="190"/>
      <c r="B128" s="215">
        <f t="shared" si="0"/>
        <v>114</v>
      </c>
      <c r="C128" s="216" t="str">
        <f t="array" ref="C128">+IFERROR(INDEX(Hoja1!$A$2:$A$82,MATCH(J128,Hoja1!$H$2:$H$82,0)),"")</f>
        <v/>
      </c>
      <c r="D128" s="217" t="str">
        <f>IFERROR(VLOOKUP(C128,Hoja1!$A$2:$H$82,4,0),"")</f>
        <v/>
      </c>
      <c r="E128" s="217" t="str">
        <f>+IFERROR(VLOOKUP(C128,Hoja1!$A$1:$J$82,10,0),"")</f>
        <v/>
      </c>
      <c r="F128" s="217" t="str">
        <f>+IFERROR(VLOOKUP(C128,Hoja1!$A$1:$I$82,3,0),"")</f>
        <v/>
      </c>
      <c r="G128" s="216" t="str">
        <f>+IFERROR(VLOOKUP(C128,Hoja1!$A$1:$K$82,11,0),"")</f>
        <v/>
      </c>
      <c r="H128" s="218" t="str">
        <f>+IFERROR(VLOOKUP(C128,Hoja1!$A$1:$L$82,12,0),"")</f>
        <v/>
      </c>
      <c r="I128" s="216"/>
      <c r="J128" s="193">
        <v>114</v>
      </c>
      <c r="K128" s="223"/>
      <c r="L128" s="190"/>
      <c r="M128" s="219"/>
      <c r="N128" s="220"/>
      <c r="O128" s="220"/>
      <c r="P128" s="220"/>
      <c r="Q128" s="220"/>
      <c r="R128" s="220"/>
      <c r="S128" s="220"/>
      <c r="T128" s="190"/>
      <c r="U128" s="190"/>
      <c r="V128" s="190"/>
      <c r="W128" s="190"/>
      <c r="X128" s="190"/>
      <c r="Y128" s="190"/>
      <c r="Z128" s="190"/>
    </row>
    <row r="129" spans="1:26" ht="99.75" customHeight="1" x14ac:dyDescent="0.2">
      <c r="A129" s="190"/>
      <c r="B129" s="215">
        <f t="shared" si="0"/>
        <v>115</v>
      </c>
      <c r="C129" s="216" t="str">
        <f t="array" ref="C129">+IFERROR(INDEX(Hoja1!$A$2:$A$82,MATCH(J129,Hoja1!$H$2:$H$82,0)),"")</f>
        <v/>
      </c>
      <c r="D129" s="217" t="str">
        <f>IFERROR(VLOOKUP(C129,Hoja1!$A$2:$H$82,4,0),"")</f>
        <v/>
      </c>
      <c r="E129" s="217" t="str">
        <f>+IFERROR(VLOOKUP(C129,Hoja1!$A$1:$J$82,10,0),"")</f>
        <v/>
      </c>
      <c r="F129" s="217" t="str">
        <f>+IFERROR(VLOOKUP(C129,Hoja1!$A$1:$I$82,3,0),"")</f>
        <v/>
      </c>
      <c r="G129" s="216" t="str">
        <f>+IFERROR(VLOOKUP(C129,Hoja1!$A$1:$K$82,11,0),"")</f>
        <v/>
      </c>
      <c r="H129" s="218" t="str">
        <f>+IFERROR(VLOOKUP(C129,Hoja1!$A$1:$L$82,12,0),"")</f>
        <v/>
      </c>
      <c r="I129" s="216"/>
      <c r="J129" s="193">
        <v>115</v>
      </c>
      <c r="K129" s="223"/>
      <c r="L129" s="190"/>
      <c r="M129" s="219"/>
      <c r="N129" s="220"/>
      <c r="O129" s="220"/>
      <c r="P129" s="220"/>
      <c r="Q129" s="220"/>
      <c r="R129" s="220"/>
      <c r="S129" s="220"/>
      <c r="T129" s="190"/>
      <c r="U129" s="190"/>
      <c r="V129" s="190"/>
      <c r="W129" s="190"/>
      <c r="X129" s="190"/>
      <c r="Y129" s="190"/>
      <c r="Z129" s="190"/>
    </row>
    <row r="130" spans="1:26" ht="99.75" customHeight="1" x14ac:dyDescent="0.2">
      <c r="A130" s="190"/>
      <c r="B130" s="221">
        <f t="shared" si="0"/>
        <v>116</v>
      </c>
      <c r="C130" s="216" t="str">
        <f t="array" ref="C130">+IFERROR(INDEX(Hoja1!$A$2:$A$82,MATCH(J130,Hoja1!$H$2:$H$82,0)),"")</f>
        <v/>
      </c>
      <c r="D130" s="217" t="str">
        <f>IFERROR(VLOOKUP(C130,Hoja1!$A$2:$H$82,4,0),"")</f>
        <v/>
      </c>
      <c r="E130" s="217" t="str">
        <f>+IFERROR(VLOOKUP(C130,Hoja1!$A$1:$J$82,10,0),"")</f>
        <v/>
      </c>
      <c r="F130" s="217" t="str">
        <f>+IFERROR(VLOOKUP(C130,Hoja1!$A$1:$I$82,3,0),"")</f>
        <v/>
      </c>
      <c r="G130" s="216" t="str">
        <f>+IFERROR(VLOOKUP(C130,Hoja1!$A$1:$K$82,11,0),"")</f>
        <v/>
      </c>
      <c r="H130" s="218" t="str">
        <f>+IFERROR(VLOOKUP(C130,Hoja1!$A$1:$L$82,12,0),"")</f>
        <v/>
      </c>
      <c r="I130" s="216"/>
      <c r="J130" s="193">
        <v>116</v>
      </c>
      <c r="K130" s="223"/>
      <c r="L130" s="190"/>
      <c r="M130" s="219"/>
      <c r="N130" s="220"/>
      <c r="O130" s="220"/>
      <c r="P130" s="220"/>
      <c r="Q130" s="220"/>
      <c r="R130" s="220"/>
      <c r="S130" s="220"/>
      <c r="T130" s="190"/>
      <c r="U130" s="190"/>
      <c r="V130" s="190"/>
      <c r="W130" s="190"/>
      <c r="X130" s="190"/>
      <c r="Y130" s="190"/>
      <c r="Z130" s="190"/>
    </row>
    <row r="131" spans="1:26" ht="99.75" customHeight="1" x14ac:dyDescent="0.2">
      <c r="A131" s="190"/>
      <c r="B131" s="215">
        <f t="shared" si="0"/>
        <v>117</v>
      </c>
      <c r="C131" s="216" t="str">
        <f t="array" ref="C131">+IFERROR(INDEX(Hoja1!$A$2:$A$82,MATCH(J131,Hoja1!$H$2:$H$82,0)),"")</f>
        <v/>
      </c>
      <c r="D131" s="217" t="str">
        <f>IFERROR(VLOOKUP(C131,Hoja1!$A$2:$H$82,4,0),"")</f>
        <v/>
      </c>
      <c r="E131" s="217" t="str">
        <f>+IFERROR(VLOOKUP(C131,Hoja1!$A$1:$J$82,10,0),"")</f>
        <v/>
      </c>
      <c r="F131" s="217" t="str">
        <f>+IFERROR(VLOOKUP(C131,Hoja1!$A$1:$I$82,3,0),"")</f>
        <v/>
      </c>
      <c r="G131" s="216" t="str">
        <f>+IFERROR(VLOOKUP(C131,Hoja1!$A$1:$K$82,11,0),"")</f>
        <v/>
      </c>
      <c r="H131" s="218" t="str">
        <f>+IFERROR(VLOOKUP(C131,Hoja1!$A$1:$L$82,12,0),"")</f>
        <v/>
      </c>
      <c r="I131" s="216"/>
      <c r="J131" s="193">
        <v>117</v>
      </c>
      <c r="K131" s="223"/>
      <c r="L131" s="190"/>
      <c r="M131" s="219"/>
      <c r="N131" s="220"/>
      <c r="O131" s="220"/>
      <c r="P131" s="220"/>
      <c r="Q131" s="220"/>
      <c r="R131" s="220"/>
      <c r="S131" s="220"/>
      <c r="T131" s="190"/>
      <c r="U131" s="190"/>
      <c r="V131" s="190"/>
      <c r="W131" s="190"/>
      <c r="X131" s="190"/>
      <c r="Y131" s="190"/>
      <c r="Z131" s="190"/>
    </row>
    <row r="132" spans="1:26" ht="99.75" customHeight="1" x14ac:dyDescent="0.2">
      <c r="A132" s="190"/>
      <c r="B132" s="215">
        <f t="shared" si="0"/>
        <v>118</v>
      </c>
      <c r="C132" s="216" t="str">
        <f t="array" ref="C132">+IFERROR(INDEX(Hoja1!$A$2:$A$82,MATCH(J132,Hoja1!$H$2:$H$82,0)),"")</f>
        <v/>
      </c>
      <c r="D132" s="217" t="str">
        <f>IFERROR(VLOOKUP(C132,Hoja1!$A$2:$H$82,4,0),"")</f>
        <v/>
      </c>
      <c r="E132" s="217" t="str">
        <f>+IFERROR(VLOOKUP(C132,Hoja1!$A$1:$J$82,10,0),"")</f>
        <v/>
      </c>
      <c r="F132" s="217" t="str">
        <f>+IFERROR(VLOOKUP(C132,Hoja1!$A$1:$I$82,3,0),"")</f>
        <v/>
      </c>
      <c r="G132" s="216" t="str">
        <f>+IFERROR(VLOOKUP(C132,Hoja1!$A$1:$K$82,11,0),"")</f>
        <v/>
      </c>
      <c r="H132" s="218" t="str">
        <f>+IFERROR(VLOOKUP(C132,Hoja1!$A$1:$L$82,12,0),"")</f>
        <v/>
      </c>
      <c r="I132" s="216"/>
      <c r="J132" s="193">
        <v>118</v>
      </c>
      <c r="K132" s="223"/>
      <c r="L132" s="190"/>
      <c r="M132" s="219"/>
      <c r="N132" s="220"/>
      <c r="O132" s="220"/>
      <c r="P132" s="220"/>
      <c r="Q132" s="220"/>
      <c r="R132" s="220"/>
      <c r="S132" s="220"/>
      <c r="T132" s="190"/>
      <c r="U132" s="190"/>
      <c r="V132" s="190"/>
      <c r="W132" s="190"/>
      <c r="X132" s="190"/>
      <c r="Y132" s="190"/>
      <c r="Z132" s="190"/>
    </row>
    <row r="133" spans="1:26" ht="99.75" customHeight="1" x14ac:dyDescent="0.2">
      <c r="A133" s="190"/>
      <c r="B133" s="215">
        <f t="shared" si="0"/>
        <v>119</v>
      </c>
      <c r="C133" s="216" t="str">
        <f t="array" ref="C133">+IFERROR(INDEX(Hoja1!$A$2:$A$82,MATCH(J133,Hoja1!$H$2:$H$82,0)),"")</f>
        <v/>
      </c>
      <c r="D133" s="217" t="str">
        <f>IFERROR(VLOOKUP(C133,Hoja1!$A$2:$H$82,4,0),"")</f>
        <v/>
      </c>
      <c r="E133" s="217" t="str">
        <f>+IFERROR(VLOOKUP(C133,Hoja1!$A$1:$J$82,10,0),"")</f>
        <v/>
      </c>
      <c r="F133" s="217" t="str">
        <f>+IFERROR(VLOOKUP(C133,Hoja1!$A$1:$I$82,3,0),"")</f>
        <v/>
      </c>
      <c r="G133" s="216" t="str">
        <f>+IFERROR(VLOOKUP(C133,Hoja1!$A$1:$K$82,11,0),"")</f>
        <v/>
      </c>
      <c r="H133" s="218" t="str">
        <f>+IFERROR(VLOOKUP(C133,Hoja1!$A$1:$L$82,12,0),"")</f>
        <v/>
      </c>
      <c r="I133" s="216"/>
      <c r="J133" s="193">
        <v>119</v>
      </c>
      <c r="K133" s="223"/>
      <c r="L133" s="190"/>
      <c r="M133" s="219"/>
      <c r="N133" s="220"/>
      <c r="O133" s="220"/>
      <c r="P133" s="220"/>
      <c r="Q133" s="220"/>
      <c r="R133" s="220"/>
      <c r="S133" s="220"/>
      <c r="T133" s="190"/>
      <c r="U133" s="190"/>
      <c r="V133" s="190"/>
      <c r="W133" s="190"/>
      <c r="X133" s="190"/>
      <c r="Y133" s="190"/>
      <c r="Z133" s="190"/>
    </row>
    <row r="134" spans="1:26" ht="99.75" customHeight="1" x14ac:dyDescent="0.2">
      <c r="A134" s="190"/>
      <c r="B134" s="215">
        <f t="shared" si="0"/>
        <v>120</v>
      </c>
      <c r="C134" s="216" t="str">
        <f t="array" ref="C134">+IFERROR(INDEX(Hoja1!$A$2:$A$82,MATCH(J134,Hoja1!$H$2:$H$82,0)),"")</f>
        <v/>
      </c>
      <c r="D134" s="217" t="str">
        <f>IFERROR(VLOOKUP(C134,Hoja1!$A$2:$H$82,4,0),"")</f>
        <v/>
      </c>
      <c r="E134" s="217" t="str">
        <f>+IFERROR(VLOOKUP(C134,Hoja1!$A$1:$J$82,10,0),"")</f>
        <v/>
      </c>
      <c r="F134" s="217" t="str">
        <f>+IFERROR(VLOOKUP(C134,Hoja1!$A$1:$I$82,3,0),"")</f>
        <v/>
      </c>
      <c r="G134" s="216" t="str">
        <f>+IFERROR(VLOOKUP(C134,Hoja1!$A$1:$K$82,11,0),"")</f>
        <v/>
      </c>
      <c r="H134" s="218" t="str">
        <f>+IFERROR(VLOOKUP(C134,Hoja1!$A$1:$L$82,12,0),"")</f>
        <v/>
      </c>
      <c r="I134" s="216"/>
      <c r="J134" s="193">
        <v>120</v>
      </c>
      <c r="K134" s="223"/>
      <c r="L134" s="190"/>
      <c r="M134" s="219"/>
      <c r="N134" s="220"/>
      <c r="O134" s="220"/>
      <c r="P134" s="220"/>
      <c r="Q134" s="220"/>
      <c r="R134" s="220"/>
      <c r="S134" s="220"/>
      <c r="T134" s="190"/>
      <c r="U134" s="190"/>
      <c r="V134" s="190"/>
      <c r="W134" s="190"/>
      <c r="X134" s="190"/>
      <c r="Y134" s="190"/>
      <c r="Z134" s="190"/>
    </row>
    <row r="135" spans="1:26" ht="99.75" customHeight="1" x14ac:dyDescent="0.2">
      <c r="A135" s="190"/>
      <c r="B135" s="221">
        <f t="shared" si="0"/>
        <v>121</v>
      </c>
      <c r="C135" s="216" t="str">
        <f t="array" ref="C135">+IFERROR(INDEX(Hoja1!$A$2:$A$82,MATCH(J135,Hoja1!$H$2:$H$82,0)),"")</f>
        <v/>
      </c>
      <c r="D135" s="217" t="str">
        <f>IFERROR(VLOOKUP(C135,Hoja1!$A$2:$H$82,4,0),"")</f>
        <v/>
      </c>
      <c r="E135" s="217" t="str">
        <f>+IFERROR(VLOOKUP(C135,Hoja1!$A$1:$J$82,10,0),"")</f>
        <v/>
      </c>
      <c r="F135" s="217" t="str">
        <f>+IFERROR(VLOOKUP(C135,Hoja1!$A$1:$I$82,3,0),"")</f>
        <v/>
      </c>
      <c r="G135" s="216" t="str">
        <f>+IFERROR(VLOOKUP(C135,Hoja1!$A$1:$K$82,11,0),"")</f>
        <v/>
      </c>
      <c r="H135" s="218" t="str">
        <f>+IFERROR(VLOOKUP(C135,Hoja1!$A$1:$L$82,12,0),"")</f>
        <v/>
      </c>
      <c r="I135" s="216"/>
      <c r="J135" s="193">
        <v>121</v>
      </c>
      <c r="K135" s="223"/>
      <c r="L135" s="190"/>
      <c r="M135" s="219"/>
      <c r="N135" s="220"/>
      <c r="O135" s="220"/>
      <c r="P135" s="220"/>
      <c r="Q135" s="220"/>
      <c r="R135" s="220"/>
      <c r="S135" s="220"/>
      <c r="T135" s="190"/>
      <c r="U135" s="190"/>
      <c r="V135" s="190"/>
      <c r="W135" s="190"/>
      <c r="X135" s="190"/>
      <c r="Y135" s="190"/>
      <c r="Z135" s="190"/>
    </row>
    <row r="136" spans="1:26" ht="99.75" customHeight="1" x14ac:dyDescent="0.2">
      <c r="A136" s="190"/>
      <c r="B136" s="215">
        <f t="shared" si="0"/>
        <v>122</v>
      </c>
      <c r="C136" s="216" t="str">
        <f t="array" ref="C136">+IFERROR(INDEX(Hoja1!$A$2:$A$82,MATCH(J136,Hoja1!$H$2:$H$82,0)),"")</f>
        <v/>
      </c>
      <c r="D136" s="217" t="str">
        <f>IFERROR(VLOOKUP(C136,Hoja1!$A$2:$H$82,4,0),"")</f>
        <v/>
      </c>
      <c r="E136" s="217" t="str">
        <f>+IFERROR(VLOOKUP(C136,Hoja1!$A$1:$J$82,10,0),"")</f>
        <v/>
      </c>
      <c r="F136" s="217" t="str">
        <f>+IFERROR(VLOOKUP(C136,Hoja1!$A$1:$I$82,3,0),"")</f>
        <v/>
      </c>
      <c r="G136" s="216" t="str">
        <f>+IFERROR(VLOOKUP(C136,Hoja1!$A$1:$K$82,11,0),"")</f>
        <v/>
      </c>
      <c r="H136" s="218" t="str">
        <f>+IFERROR(VLOOKUP(C136,Hoja1!$A$1:$L$82,12,0),"")</f>
        <v/>
      </c>
      <c r="I136" s="216"/>
      <c r="J136" s="193">
        <v>122</v>
      </c>
      <c r="K136" s="223"/>
      <c r="L136" s="190"/>
      <c r="M136" s="219"/>
      <c r="N136" s="220"/>
      <c r="O136" s="220"/>
      <c r="P136" s="220"/>
      <c r="Q136" s="220"/>
      <c r="R136" s="220"/>
      <c r="S136" s="220"/>
      <c r="T136" s="190"/>
      <c r="U136" s="190"/>
      <c r="V136" s="190"/>
      <c r="W136" s="190"/>
      <c r="X136" s="190"/>
      <c r="Y136" s="190"/>
      <c r="Z136" s="190"/>
    </row>
    <row r="137" spans="1:26" ht="99.75" customHeight="1" x14ac:dyDescent="0.2">
      <c r="A137" s="190"/>
      <c r="B137" s="215">
        <f t="shared" si="0"/>
        <v>123</v>
      </c>
      <c r="C137" s="216" t="str">
        <f t="array" ref="C137">+IFERROR(INDEX(Hoja1!$A$2:$A$82,MATCH(J137,Hoja1!$H$2:$H$82,0)),"")</f>
        <v/>
      </c>
      <c r="D137" s="217" t="str">
        <f>IFERROR(VLOOKUP(C137,Hoja1!$A$2:$H$82,4,0),"")</f>
        <v/>
      </c>
      <c r="E137" s="217" t="str">
        <f>+IFERROR(VLOOKUP(C137,Hoja1!$A$1:$J$82,10,0),"")</f>
        <v/>
      </c>
      <c r="F137" s="217" t="str">
        <f>+IFERROR(VLOOKUP(C137,Hoja1!$A$1:$I$82,3,0),"")</f>
        <v/>
      </c>
      <c r="G137" s="216" t="str">
        <f>+IFERROR(VLOOKUP(C137,Hoja1!$A$1:$K$82,11,0),"")</f>
        <v/>
      </c>
      <c r="H137" s="218" t="str">
        <f>+IFERROR(VLOOKUP(C137,Hoja1!$A$1:$L$82,12,0),"")</f>
        <v/>
      </c>
      <c r="I137" s="216"/>
      <c r="J137" s="193">
        <v>123</v>
      </c>
      <c r="K137" s="223"/>
      <c r="L137" s="190"/>
      <c r="M137" s="219"/>
      <c r="N137" s="220"/>
      <c r="O137" s="220"/>
      <c r="P137" s="220"/>
      <c r="Q137" s="220"/>
      <c r="R137" s="220"/>
      <c r="S137" s="220"/>
      <c r="T137" s="190"/>
      <c r="U137" s="190"/>
      <c r="V137" s="190"/>
      <c r="W137" s="190"/>
      <c r="X137" s="190"/>
      <c r="Y137" s="190"/>
      <c r="Z137" s="190"/>
    </row>
    <row r="138" spans="1:26" ht="99.75" customHeight="1" x14ac:dyDescent="0.2">
      <c r="A138" s="190"/>
      <c r="B138" s="215">
        <f t="shared" si="0"/>
        <v>124</v>
      </c>
      <c r="C138" s="216" t="str">
        <f t="array" ref="C138">+IFERROR(INDEX(Hoja1!$A$2:$A$82,MATCH(J138,Hoja1!$H$2:$H$82,0)),"")</f>
        <v/>
      </c>
      <c r="D138" s="217" t="str">
        <f>IFERROR(VLOOKUP(C138,Hoja1!$A$2:$H$82,4,0),"")</f>
        <v/>
      </c>
      <c r="E138" s="217" t="str">
        <f>+IFERROR(VLOOKUP(C138,Hoja1!$A$1:$J$82,10,0),"")</f>
        <v/>
      </c>
      <c r="F138" s="217" t="str">
        <f>+IFERROR(VLOOKUP(C138,Hoja1!$A$1:$I$82,3,0),"")</f>
        <v/>
      </c>
      <c r="G138" s="216" t="str">
        <f>+IFERROR(VLOOKUP(C138,Hoja1!$A$1:$K$82,11,0),"")</f>
        <v/>
      </c>
      <c r="H138" s="218" t="str">
        <f>+IFERROR(VLOOKUP(C138,Hoja1!$A$1:$L$82,12,0),"")</f>
        <v/>
      </c>
      <c r="I138" s="216"/>
      <c r="J138" s="193">
        <v>124</v>
      </c>
      <c r="K138" s="223"/>
      <c r="L138" s="190"/>
      <c r="M138" s="219"/>
      <c r="N138" s="220"/>
      <c r="O138" s="220"/>
      <c r="P138" s="220"/>
      <c r="Q138" s="220"/>
      <c r="R138" s="220"/>
      <c r="S138" s="220"/>
      <c r="T138" s="190"/>
      <c r="U138" s="190"/>
      <c r="V138" s="190"/>
      <c r="W138" s="190"/>
      <c r="X138" s="190"/>
      <c r="Y138" s="190"/>
      <c r="Z138" s="190"/>
    </row>
    <row r="139" spans="1:26" ht="99.75" customHeight="1" x14ac:dyDescent="0.2">
      <c r="A139" s="190"/>
      <c r="B139" s="215">
        <f t="shared" si="0"/>
        <v>125</v>
      </c>
      <c r="C139" s="216" t="str">
        <f t="array" ref="C139">+IFERROR(INDEX(Hoja1!$A$2:$A$82,MATCH(J139,Hoja1!$H$2:$H$82,0)),"")</f>
        <v/>
      </c>
      <c r="D139" s="217" t="str">
        <f>IFERROR(VLOOKUP(C139,Hoja1!$A$2:$H$82,4,0),"")</f>
        <v/>
      </c>
      <c r="E139" s="217" t="str">
        <f>+IFERROR(VLOOKUP(C139,Hoja1!$A$1:$J$82,10,0),"")</f>
        <v/>
      </c>
      <c r="F139" s="217" t="str">
        <f>+IFERROR(VLOOKUP(C139,Hoja1!$A$1:$I$82,3,0),"")</f>
        <v/>
      </c>
      <c r="G139" s="216" t="str">
        <f>+IFERROR(VLOOKUP(C139,Hoja1!$A$1:$K$82,11,0),"")</f>
        <v/>
      </c>
      <c r="H139" s="218" t="str">
        <f>+IFERROR(VLOOKUP(C139,Hoja1!$A$1:$L$82,12,0),"")</f>
        <v/>
      </c>
      <c r="I139" s="216"/>
      <c r="J139" s="193">
        <v>125</v>
      </c>
      <c r="K139" s="223"/>
      <c r="L139" s="190"/>
      <c r="M139" s="219"/>
      <c r="N139" s="220"/>
      <c r="O139" s="220"/>
      <c r="P139" s="220"/>
      <c r="Q139" s="220"/>
      <c r="R139" s="220"/>
      <c r="S139" s="220"/>
      <c r="T139" s="190"/>
      <c r="U139" s="190"/>
      <c r="V139" s="190"/>
      <c r="W139" s="190"/>
      <c r="X139" s="190"/>
      <c r="Y139" s="190"/>
      <c r="Z139" s="190"/>
    </row>
    <row r="140" spans="1:26" ht="99.75" customHeight="1" x14ac:dyDescent="0.2">
      <c r="A140" s="190"/>
      <c r="B140" s="221">
        <f t="shared" si="0"/>
        <v>126</v>
      </c>
      <c r="C140" s="216" t="str">
        <f t="array" ref="C140">+IFERROR(INDEX(Hoja1!$A$2:$A$82,MATCH(J140,Hoja1!$H$2:$H$82,0)),"")</f>
        <v/>
      </c>
      <c r="D140" s="217" t="str">
        <f>IFERROR(VLOOKUP(C140,Hoja1!$A$2:$H$82,4,0),"")</f>
        <v/>
      </c>
      <c r="E140" s="217" t="str">
        <f>+IFERROR(VLOOKUP(C140,Hoja1!$A$1:$J$82,10,0),"")</f>
        <v/>
      </c>
      <c r="F140" s="217" t="str">
        <f>+IFERROR(VLOOKUP(C140,Hoja1!$A$1:$I$82,3,0),"")</f>
        <v/>
      </c>
      <c r="G140" s="216" t="str">
        <f>+IFERROR(VLOOKUP(C140,Hoja1!$A$1:$K$82,11,0),"")</f>
        <v/>
      </c>
      <c r="H140" s="218" t="str">
        <f>+IFERROR(VLOOKUP(C140,Hoja1!$A$1:$L$82,12,0),"")</f>
        <v/>
      </c>
      <c r="I140" s="216"/>
      <c r="J140" s="193">
        <v>126</v>
      </c>
      <c r="K140" s="223"/>
      <c r="L140" s="190"/>
      <c r="M140" s="219"/>
      <c r="N140" s="220"/>
      <c r="O140" s="220"/>
      <c r="P140" s="220"/>
      <c r="Q140" s="220"/>
      <c r="R140" s="220"/>
      <c r="S140" s="220"/>
      <c r="T140" s="190"/>
      <c r="U140" s="190"/>
      <c r="V140" s="190"/>
      <c r="W140" s="190"/>
      <c r="X140" s="190"/>
      <c r="Y140" s="190"/>
      <c r="Z140" s="190"/>
    </row>
    <row r="141" spans="1:26" ht="99.75" customHeight="1" x14ac:dyDescent="0.2">
      <c r="A141" s="190"/>
      <c r="B141" s="215">
        <f t="shared" si="0"/>
        <v>127</v>
      </c>
      <c r="C141" s="216" t="str">
        <f t="array" ref="C141">+IFERROR(INDEX(Hoja1!$A$2:$A$82,MATCH(J141,Hoja1!$H$2:$H$82,0)),"")</f>
        <v/>
      </c>
      <c r="D141" s="217" t="str">
        <f>IFERROR(VLOOKUP(C141,Hoja1!$A$2:$H$82,4,0),"")</f>
        <v/>
      </c>
      <c r="E141" s="217" t="str">
        <f>+IFERROR(VLOOKUP(C141,Hoja1!$A$1:$J$82,10,0),"")</f>
        <v/>
      </c>
      <c r="F141" s="217" t="str">
        <f>+IFERROR(VLOOKUP(C141,Hoja1!$A$1:$I$82,3,0),"")</f>
        <v/>
      </c>
      <c r="G141" s="216" t="str">
        <f>+IFERROR(VLOOKUP(C141,Hoja1!$A$1:$K$82,11,0),"")</f>
        <v/>
      </c>
      <c r="H141" s="218" t="str">
        <f>+IFERROR(VLOOKUP(C141,Hoja1!$A$1:$L$82,12,0),"")</f>
        <v/>
      </c>
      <c r="I141" s="216"/>
      <c r="J141" s="193">
        <v>127</v>
      </c>
      <c r="K141" s="223"/>
      <c r="L141" s="190"/>
      <c r="M141" s="219"/>
      <c r="N141" s="220"/>
      <c r="O141" s="220"/>
      <c r="P141" s="220"/>
      <c r="Q141" s="220"/>
      <c r="R141" s="220"/>
      <c r="S141" s="220"/>
      <c r="T141" s="190"/>
      <c r="U141" s="190"/>
      <c r="V141" s="190"/>
      <c r="W141" s="190"/>
      <c r="X141" s="190"/>
      <c r="Y141" s="190"/>
      <c r="Z141" s="190"/>
    </row>
    <row r="142" spans="1:26" ht="99.75" customHeight="1" x14ac:dyDescent="0.2">
      <c r="A142" s="190"/>
      <c r="B142" s="215">
        <f t="shared" si="0"/>
        <v>128</v>
      </c>
      <c r="C142" s="216" t="str">
        <f t="array" ref="C142">+IFERROR(INDEX(Hoja1!$A$2:$A$82,MATCH(J142,Hoja1!$H$2:$H$82,0)),"")</f>
        <v/>
      </c>
      <c r="D142" s="217" t="str">
        <f>IFERROR(VLOOKUP(C142,Hoja1!$A$2:$H$82,4,0),"")</f>
        <v/>
      </c>
      <c r="E142" s="217" t="str">
        <f>+IFERROR(VLOOKUP(C142,Hoja1!$A$1:$J$82,10,0),"")</f>
        <v/>
      </c>
      <c r="F142" s="217" t="str">
        <f>+IFERROR(VLOOKUP(C142,Hoja1!$A$1:$I$82,3,0),"")</f>
        <v/>
      </c>
      <c r="G142" s="216" t="str">
        <f>+IFERROR(VLOOKUP(C142,Hoja1!$A$1:$K$82,11,0),"")</f>
        <v/>
      </c>
      <c r="H142" s="218" t="str">
        <f>+IFERROR(VLOOKUP(C142,Hoja1!$A$1:$L$82,12,0),"")</f>
        <v/>
      </c>
      <c r="I142" s="216"/>
      <c r="J142" s="193">
        <v>128</v>
      </c>
      <c r="K142" s="223"/>
      <c r="L142" s="190"/>
      <c r="M142" s="219"/>
      <c r="N142" s="220"/>
      <c r="O142" s="220"/>
      <c r="P142" s="220"/>
      <c r="Q142" s="220"/>
      <c r="R142" s="220"/>
      <c r="S142" s="220"/>
      <c r="T142" s="190"/>
      <c r="U142" s="190"/>
      <c r="V142" s="190"/>
      <c r="W142" s="190"/>
      <c r="X142" s="190"/>
      <c r="Y142" s="190"/>
      <c r="Z142" s="190"/>
    </row>
    <row r="143" spans="1:26" ht="99.75" customHeight="1" x14ac:dyDescent="0.2">
      <c r="A143" s="190"/>
      <c r="B143" s="215">
        <f t="shared" si="0"/>
        <v>129</v>
      </c>
      <c r="C143" s="216" t="str">
        <f t="array" ref="C143">+IFERROR(INDEX(Hoja1!$A$2:$A$82,MATCH(J143,Hoja1!$H$2:$H$82,0)),"")</f>
        <v/>
      </c>
      <c r="D143" s="217" t="str">
        <f>IFERROR(VLOOKUP(C143,Hoja1!$A$2:$H$82,4,0),"")</f>
        <v/>
      </c>
      <c r="E143" s="217" t="str">
        <f>+IFERROR(VLOOKUP(C143,Hoja1!$A$1:$J$82,10,0),"")</f>
        <v/>
      </c>
      <c r="F143" s="217" t="str">
        <f>+IFERROR(VLOOKUP(C143,Hoja1!$A$1:$I$82,3,0),"")</f>
        <v/>
      </c>
      <c r="G143" s="216" t="str">
        <f>+IFERROR(VLOOKUP(C143,Hoja1!$A$1:$K$82,11,0),"")</f>
        <v/>
      </c>
      <c r="H143" s="218" t="str">
        <f>+IFERROR(VLOOKUP(C143,Hoja1!$A$1:$L$82,12,0),"")</f>
        <v/>
      </c>
      <c r="I143" s="216"/>
      <c r="J143" s="193">
        <v>129</v>
      </c>
      <c r="K143" s="223"/>
      <c r="L143" s="190"/>
      <c r="M143" s="219"/>
      <c r="N143" s="220"/>
      <c r="O143" s="220"/>
      <c r="P143" s="220"/>
      <c r="Q143" s="220"/>
      <c r="R143" s="220"/>
      <c r="S143" s="220"/>
      <c r="T143" s="190"/>
      <c r="U143" s="190"/>
      <c r="V143" s="190"/>
      <c r="W143" s="190"/>
      <c r="X143" s="190"/>
      <c r="Y143" s="190"/>
      <c r="Z143" s="190"/>
    </row>
    <row r="144" spans="1:26" ht="99.75" customHeight="1" x14ac:dyDescent="0.2">
      <c r="A144" s="190"/>
      <c r="B144" s="215">
        <f t="shared" si="0"/>
        <v>130</v>
      </c>
      <c r="C144" s="216" t="str">
        <f t="array" ref="C144">+IFERROR(INDEX(Hoja1!$A$2:$A$82,MATCH(J144,Hoja1!$H$2:$H$82,0)),"")</f>
        <v/>
      </c>
      <c r="D144" s="217" t="str">
        <f>IFERROR(VLOOKUP(C144,Hoja1!$A$2:$H$82,4,0),"")</f>
        <v/>
      </c>
      <c r="E144" s="217" t="str">
        <f>+IFERROR(VLOOKUP(C144,Hoja1!$A$1:$J$82,10,0),"")</f>
        <v/>
      </c>
      <c r="F144" s="217" t="str">
        <f>+IFERROR(VLOOKUP(C144,Hoja1!$A$1:$I$82,3,0),"")</f>
        <v/>
      </c>
      <c r="G144" s="216" t="str">
        <f>+IFERROR(VLOOKUP(C144,Hoja1!$A$1:$K$82,11,0),"")</f>
        <v/>
      </c>
      <c r="H144" s="218" t="str">
        <f>+IFERROR(VLOOKUP(C144,Hoja1!$A$1:$L$82,12,0),"")</f>
        <v/>
      </c>
      <c r="I144" s="216"/>
      <c r="J144" s="193">
        <v>130</v>
      </c>
      <c r="K144" s="223"/>
      <c r="L144" s="190"/>
      <c r="M144" s="219"/>
      <c r="N144" s="220"/>
      <c r="O144" s="220"/>
      <c r="P144" s="220"/>
      <c r="Q144" s="220"/>
      <c r="R144" s="220"/>
      <c r="S144" s="220"/>
      <c r="T144" s="190"/>
      <c r="U144" s="190"/>
      <c r="V144" s="190"/>
      <c r="W144" s="190"/>
      <c r="X144" s="190"/>
      <c r="Y144" s="190"/>
      <c r="Z144" s="190"/>
    </row>
    <row r="145" spans="1:26" ht="99.75" customHeight="1" x14ac:dyDescent="0.2">
      <c r="A145" s="190"/>
      <c r="B145" s="221">
        <f t="shared" si="0"/>
        <v>131</v>
      </c>
      <c r="C145" s="216" t="str">
        <f t="array" ref="C145">+IFERROR(INDEX(Hoja1!$A$2:$A$82,MATCH(J145,Hoja1!$H$2:$H$82,0)),"")</f>
        <v/>
      </c>
      <c r="D145" s="217" t="str">
        <f>IFERROR(VLOOKUP(C145,Hoja1!$A$2:$H$82,4,0),"")</f>
        <v/>
      </c>
      <c r="E145" s="217" t="str">
        <f>+IFERROR(VLOOKUP(C145,Hoja1!$A$1:$J$82,10,0),"")</f>
        <v/>
      </c>
      <c r="F145" s="217" t="str">
        <f>+IFERROR(VLOOKUP(C145,Hoja1!$A$1:$I$82,3,0),"")</f>
        <v/>
      </c>
      <c r="G145" s="216" t="str">
        <f>+IFERROR(VLOOKUP(C145,Hoja1!$A$1:$K$82,11,0),"")</f>
        <v/>
      </c>
      <c r="H145" s="218" t="str">
        <f>+IFERROR(VLOOKUP(C145,Hoja1!$A$1:$L$82,12,0),"")</f>
        <v/>
      </c>
      <c r="I145" s="216"/>
      <c r="J145" s="193">
        <v>131</v>
      </c>
      <c r="K145" s="223"/>
      <c r="L145" s="190"/>
      <c r="M145" s="219"/>
      <c r="N145" s="220"/>
      <c r="O145" s="220"/>
      <c r="P145" s="220"/>
      <c r="Q145" s="220"/>
      <c r="R145" s="220"/>
      <c r="S145" s="220"/>
      <c r="T145" s="190"/>
      <c r="U145" s="190"/>
      <c r="V145" s="190"/>
      <c r="W145" s="190"/>
      <c r="X145" s="190"/>
      <c r="Y145" s="190"/>
      <c r="Z145" s="190"/>
    </row>
    <row r="146" spans="1:26" ht="99.75" customHeight="1" x14ac:dyDescent="0.2">
      <c r="A146" s="190"/>
      <c r="B146" s="215">
        <f t="shared" si="0"/>
        <v>132</v>
      </c>
      <c r="C146" s="216" t="str">
        <f t="array" ref="C146">+IFERROR(INDEX(Hoja1!$A$2:$A$82,MATCH(J146,Hoja1!$H$2:$H$82,0)),"")</f>
        <v/>
      </c>
      <c r="D146" s="217" t="str">
        <f>IFERROR(VLOOKUP(C146,Hoja1!$A$2:$H$82,4,0),"")</f>
        <v/>
      </c>
      <c r="E146" s="217" t="str">
        <f>+IFERROR(VLOOKUP(C146,Hoja1!$A$1:$J$82,10,0),"")</f>
        <v/>
      </c>
      <c r="F146" s="217" t="str">
        <f>+IFERROR(VLOOKUP(C146,Hoja1!$A$1:$I$82,3,0),"")</f>
        <v/>
      </c>
      <c r="G146" s="216" t="str">
        <f>+IFERROR(VLOOKUP(C146,Hoja1!$A$1:$K$82,11,0),"")</f>
        <v/>
      </c>
      <c r="H146" s="218" t="str">
        <f>+IFERROR(VLOOKUP(C146,Hoja1!$A$1:$L$82,12,0),"")</f>
        <v/>
      </c>
      <c r="I146" s="216"/>
      <c r="J146" s="193">
        <v>132</v>
      </c>
      <c r="K146" s="223"/>
      <c r="L146" s="190"/>
      <c r="M146" s="219"/>
      <c r="N146" s="220"/>
      <c r="O146" s="220"/>
      <c r="P146" s="220"/>
      <c r="Q146" s="220"/>
      <c r="R146" s="220"/>
      <c r="S146" s="220"/>
      <c r="T146" s="190"/>
      <c r="U146" s="190"/>
      <c r="V146" s="190"/>
      <c r="W146" s="190"/>
      <c r="X146" s="190"/>
      <c r="Y146" s="190"/>
      <c r="Z146" s="190"/>
    </row>
    <row r="147" spans="1:26" ht="99.75" customHeight="1" x14ac:dyDescent="0.2">
      <c r="A147" s="190"/>
      <c r="B147" s="215">
        <f t="shared" si="0"/>
        <v>133</v>
      </c>
      <c r="C147" s="216" t="str">
        <f t="array" ref="C147">+IFERROR(INDEX(Hoja1!$A$2:$A$82,MATCH(J147,Hoja1!$H$2:$H$82,0)),"")</f>
        <v/>
      </c>
      <c r="D147" s="217" t="str">
        <f>IFERROR(VLOOKUP(C147,Hoja1!$A$2:$H$82,4,0),"")</f>
        <v/>
      </c>
      <c r="E147" s="217" t="str">
        <f>+IFERROR(VLOOKUP(C147,Hoja1!$A$1:$J$82,10,0),"")</f>
        <v/>
      </c>
      <c r="F147" s="217" t="str">
        <f>+IFERROR(VLOOKUP(C147,Hoja1!$A$1:$I$82,3,0),"")</f>
        <v/>
      </c>
      <c r="G147" s="216" t="str">
        <f>+IFERROR(VLOOKUP(C147,Hoja1!$A$1:$K$82,11,0),"")</f>
        <v/>
      </c>
      <c r="H147" s="218" t="str">
        <f>+IFERROR(VLOOKUP(C147,Hoja1!$A$1:$L$82,12,0),"")</f>
        <v/>
      </c>
      <c r="I147" s="216"/>
      <c r="J147" s="193">
        <v>133</v>
      </c>
      <c r="K147" s="223"/>
      <c r="L147" s="190"/>
      <c r="M147" s="219"/>
      <c r="N147" s="220"/>
      <c r="O147" s="220"/>
      <c r="P147" s="220"/>
      <c r="Q147" s="220"/>
      <c r="R147" s="220"/>
      <c r="S147" s="220"/>
      <c r="T147" s="190"/>
      <c r="U147" s="190"/>
      <c r="V147" s="190"/>
      <c r="W147" s="190"/>
      <c r="X147" s="190"/>
      <c r="Y147" s="190"/>
      <c r="Z147" s="190"/>
    </row>
    <row r="148" spans="1:26" ht="99.75" customHeight="1" x14ac:dyDescent="0.2">
      <c r="A148" s="190"/>
      <c r="B148" s="215">
        <f t="shared" si="0"/>
        <v>134</v>
      </c>
      <c r="C148" s="216" t="str">
        <f t="array" ref="C148">+IFERROR(INDEX(Hoja1!$A$2:$A$82,MATCH(J148,Hoja1!$H$2:$H$82,0)),"")</f>
        <v/>
      </c>
      <c r="D148" s="217" t="str">
        <f>IFERROR(VLOOKUP(C148,Hoja1!$A$2:$H$82,4,0),"")</f>
        <v/>
      </c>
      <c r="E148" s="217" t="str">
        <f>+IFERROR(VLOOKUP(C148,Hoja1!$A$1:$J$82,10,0),"")</f>
        <v/>
      </c>
      <c r="F148" s="217" t="str">
        <f>+IFERROR(VLOOKUP(C148,Hoja1!$A$1:$I$82,3,0),"")</f>
        <v/>
      </c>
      <c r="G148" s="216" t="str">
        <f>+IFERROR(VLOOKUP(C148,Hoja1!$A$1:$K$82,11,0),"")</f>
        <v/>
      </c>
      <c r="H148" s="218" t="str">
        <f>+IFERROR(VLOOKUP(C148,Hoja1!$A$1:$L$82,12,0),"")</f>
        <v/>
      </c>
      <c r="I148" s="216"/>
      <c r="J148" s="193">
        <v>134</v>
      </c>
      <c r="K148" s="223"/>
      <c r="L148" s="190"/>
      <c r="M148" s="219"/>
      <c r="N148" s="220"/>
      <c r="O148" s="220"/>
      <c r="P148" s="220"/>
      <c r="Q148" s="220"/>
      <c r="R148" s="220"/>
      <c r="S148" s="220"/>
      <c r="T148" s="190"/>
      <c r="U148" s="190"/>
      <c r="V148" s="190"/>
      <c r="W148" s="190"/>
      <c r="X148" s="190"/>
      <c r="Y148" s="190"/>
      <c r="Z148" s="190"/>
    </row>
    <row r="149" spans="1:26" ht="99.75" customHeight="1" x14ac:dyDescent="0.2">
      <c r="A149" s="190"/>
      <c r="B149" s="215">
        <f t="shared" si="0"/>
        <v>135</v>
      </c>
      <c r="C149" s="216" t="str">
        <f t="array" ref="C149">+IFERROR(INDEX(Hoja1!$A$2:$A$82,MATCH(J149,Hoja1!$H$2:$H$82,0)),"")</f>
        <v/>
      </c>
      <c r="D149" s="217" t="str">
        <f>IFERROR(VLOOKUP(C149,Hoja1!$A$2:$H$82,4,0),"")</f>
        <v/>
      </c>
      <c r="E149" s="217" t="str">
        <f>+IFERROR(VLOOKUP(C149,Hoja1!$A$1:$J$82,10,0),"")</f>
        <v/>
      </c>
      <c r="F149" s="217" t="str">
        <f>+IFERROR(VLOOKUP(C149,Hoja1!$A$1:$I$82,3,0),"")</f>
        <v/>
      </c>
      <c r="G149" s="216" t="str">
        <f>+IFERROR(VLOOKUP(C149,Hoja1!$A$1:$K$82,11,0),"")</f>
        <v/>
      </c>
      <c r="H149" s="218" t="str">
        <f>+IFERROR(VLOOKUP(C149,Hoja1!$A$1:$L$82,12,0),"")</f>
        <v/>
      </c>
      <c r="I149" s="216"/>
      <c r="J149" s="193">
        <v>135</v>
      </c>
      <c r="K149" s="223"/>
      <c r="L149" s="190"/>
      <c r="M149" s="219"/>
      <c r="N149" s="220"/>
      <c r="O149" s="220"/>
      <c r="P149" s="220"/>
      <c r="Q149" s="220"/>
      <c r="R149" s="220"/>
      <c r="S149" s="220"/>
      <c r="T149" s="190"/>
      <c r="U149" s="190"/>
      <c r="V149" s="190"/>
      <c r="W149" s="190"/>
      <c r="X149" s="190"/>
      <c r="Y149" s="190"/>
      <c r="Z149" s="190"/>
    </row>
    <row r="150" spans="1:26" ht="99.75" customHeight="1" x14ac:dyDescent="0.2">
      <c r="A150" s="190"/>
      <c r="B150" s="221">
        <f t="shared" si="0"/>
        <v>136</v>
      </c>
      <c r="C150" s="216" t="str">
        <f t="array" ref="C150">+IFERROR(INDEX(Hoja1!$A$2:$A$82,MATCH(J150,Hoja1!$H$2:$H$82,0)),"")</f>
        <v/>
      </c>
      <c r="D150" s="217" t="str">
        <f>IFERROR(VLOOKUP(C150,Hoja1!$A$2:$H$82,4,0),"")</f>
        <v/>
      </c>
      <c r="E150" s="217" t="str">
        <f>+IFERROR(VLOOKUP(C150,Hoja1!$A$1:$J$82,10,0),"")</f>
        <v/>
      </c>
      <c r="F150" s="217" t="str">
        <f>+IFERROR(VLOOKUP(C150,Hoja1!$A$1:$I$82,3,0),"")</f>
        <v/>
      </c>
      <c r="G150" s="216" t="str">
        <f>+IFERROR(VLOOKUP(C150,Hoja1!$A$1:$K$82,11,0),"")</f>
        <v/>
      </c>
      <c r="H150" s="218" t="str">
        <f>+IFERROR(VLOOKUP(C150,Hoja1!$A$1:$L$82,12,0),"")</f>
        <v/>
      </c>
      <c r="I150" s="216"/>
      <c r="J150" s="193">
        <v>136</v>
      </c>
      <c r="K150" s="223"/>
      <c r="L150" s="190"/>
      <c r="M150" s="219"/>
      <c r="N150" s="220"/>
      <c r="O150" s="220"/>
      <c r="P150" s="220"/>
      <c r="Q150" s="220"/>
      <c r="R150" s="220"/>
      <c r="S150" s="220"/>
      <c r="T150" s="190"/>
      <c r="U150" s="190"/>
      <c r="V150" s="190"/>
      <c r="W150" s="190"/>
      <c r="X150" s="190"/>
      <c r="Y150" s="190"/>
      <c r="Z150" s="190"/>
    </row>
    <row r="151" spans="1:26" ht="99.75" customHeight="1" x14ac:dyDescent="0.2">
      <c r="A151" s="190"/>
      <c r="B151" s="215">
        <f t="shared" si="0"/>
        <v>137</v>
      </c>
      <c r="C151" s="216" t="str">
        <f t="array" ref="C151">+IFERROR(INDEX(Hoja1!$A$2:$A$82,MATCH(J151,Hoja1!$H$2:$H$82,0)),"")</f>
        <v/>
      </c>
      <c r="D151" s="217" t="str">
        <f>IFERROR(VLOOKUP(C151,Hoja1!$A$2:$H$82,4,0),"")</f>
        <v/>
      </c>
      <c r="E151" s="217" t="str">
        <f>+IFERROR(VLOOKUP(C151,Hoja1!$A$1:$J$82,10,0),"")</f>
        <v/>
      </c>
      <c r="F151" s="217" t="str">
        <f>+IFERROR(VLOOKUP(C151,Hoja1!$A$1:$I$82,3,0),"")</f>
        <v/>
      </c>
      <c r="G151" s="216" t="str">
        <f>+IFERROR(VLOOKUP(C151,Hoja1!$A$1:$K$82,11,0),"")</f>
        <v/>
      </c>
      <c r="H151" s="218" t="str">
        <f>+IFERROR(VLOOKUP(C151,Hoja1!$A$1:$L$82,12,0),"")</f>
        <v/>
      </c>
      <c r="I151" s="216"/>
      <c r="J151" s="193">
        <v>137</v>
      </c>
      <c r="K151" s="223"/>
      <c r="L151" s="190"/>
      <c r="M151" s="219"/>
      <c r="N151" s="220"/>
      <c r="O151" s="220"/>
      <c r="P151" s="220"/>
      <c r="Q151" s="220"/>
      <c r="R151" s="220"/>
      <c r="S151" s="220"/>
      <c r="T151" s="190"/>
      <c r="U151" s="190"/>
      <c r="V151" s="190"/>
      <c r="W151" s="190"/>
      <c r="X151" s="190"/>
      <c r="Y151" s="190"/>
      <c r="Z151" s="190"/>
    </row>
    <row r="152" spans="1:26" ht="99.75" customHeight="1" x14ac:dyDescent="0.2">
      <c r="A152" s="190"/>
      <c r="B152" s="215">
        <f t="shared" si="0"/>
        <v>138</v>
      </c>
      <c r="C152" s="216" t="str">
        <f t="array" ref="C152">+IFERROR(INDEX(Hoja1!$A$2:$A$82,MATCH(J152,Hoja1!$H$2:$H$82,0)),"")</f>
        <v/>
      </c>
      <c r="D152" s="217" t="str">
        <f>IFERROR(VLOOKUP(C152,Hoja1!$A$2:$H$82,4,0),"")</f>
        <v/>
      </c>
      <c r="E152" s="217" t="str">
        <f>+IFERROR(VLOOKUP(C152,Hoja1!$A$1:$J$82,10,0),"")</f>
        <v/>
      </c>
      <c r="F152" s="217" t="str">
        <f>+IFERROR(VLOOKUP(C152,Hoja1!$A$1:$I$82,3,0),"")</f>
        <v/>
      </c>
      <c r="G152" s="216" t="str">
        <f>+IFERROR(VLOOKUP(C152,Hoja1!$A$1:$K$82,11,0),"")</f>
        <v/>
      </c>
      <c r="H152" s="218" t="str">
        <f>+IFERROR(VLOOKUP(C152,Hoja1!$A$1:$L$82,12,0),"")</f>
        <v/>
      </c>
      <c r="I152" s="216"/>
      <c r="J152" s="193">
        <v>138</v>
      </c>
      <c r="K152" s="223"/>
      <c r="L152" s="190"/>
      <c r="M152" s="219"/>
      <c r="N152" s="220"/>
      <c r="O152" s="220"/>
      <c r="P152" s="220"/>
      <c r="Q152" s="220"/>
      <c r="R152" s="220"/>
      <c r="S152" s="220"/>
      <c r="T152" s="190"/>
      <c r="U152" s="190"/>
      <c r="V152" s="190"/>
      <c r="W152" s="190"/>
      <c r="X152" s="190"/>
      <c r="Y152" s="190"/>
      <c r="Z152" s="190"/>
    </row>
    <row r="153" spans="1:26" ht="99.75" customHeight="1" x14ac:dyDescent="0.2">
      <c r="A153" s="190"/>
      <c r="B153" s="215">
        <f t="shared" si="0"/>
        <v>139</v>
      </c>
      <c r="C153" s="216" t="str">
        <f t="array" ref="C153">+IFERROR(INDEX(Hoja1!$A$2:$A$82,MATCH(J153,Hoja1!$H$2:$H$82,0)),"")</f>
        <v/>
      </c>
      <c r="D153" s="217" t="str">
        <f>IFERROR(VLOOKUP(C153,Hoja1!$A$2:$H$82,4,0),"")</f>
        <v/>
      </c>
      <c r="E153" s="217" t="str">
        <f>+IFERROR(VLOOKUP(C153,Hoja1!$A$1:$J$82,10,0),"")</f>
        <v/>
      </c>
      <c r="F153" s="217" t="str">
        <f>+IFERROR(VLOOKUP(C153,Hoja1!$A$1:$I$82,3,0),"")</f>
        <v/>
      </c>
      <c r="G153" s="216" t="str">
        <f>+IFERROR(VLOOKUP(C153,Hoja1!$A$1:$K$82,11,0),"")</f>
        <v/>
      </c>
      <c r="H153" s="218" t="str">
        <f>+IFERROR(VLOOKUP(C153,Hoja1!$A$1:$L$82,12,0),"")</f>
        <v/>
      </c>
      <c r="I153" s="216"/>
      <c r="J153" s="193">
        <v>139</v>
      </c>
      <c r="K153" s="223"/>
      <c r="L153" s="190"/>
      <c r="M153" s="219"/>
      <c r="N153" s="220"/>
      <c r="O153" s="220"/>
      <c r="P153" s="220"/>
      <c r="Q153" s="220"/>
      <c r="R153" s="220"/>
      <c r="S153" s="220"/>
      <c r="T153" s="190"/>
      <c r="U153" s="190"/>
      <c r="V153" s="190"/>
      <c r="W153" s="190"/>
      <c r="X153" s="190"/>
      <c r="Y153" s="190"/>
      <c r="Z153" s="190"/>
    </row>
    <row r="154" spans="1:26" ht="99.75" customHeight="1" x14ac:dyDescent="0.2">
      <c r="A154" s="190"/>
      <c r="B154" s="215">
        <f t="shared" si="0"/>
        <v>140</v>
      </c>
      <c r="C154" s="216" t="str">
        <f t="array" ref="C154">+IFERROR(INDEX(Hoja1!$A$2:$A$82,MATCH(J154,Hoja1!$H$2:$H$82,0)),"")</f>
        <v/>
      </c>
      <c r="D154" s="217" t="str">
        <f>IFERROR(VLOOKUP(C154,Hoja1!$A$2:$H$82,4,0),"")</f>
        <v/>
      </c>
      <c r="E154" s="217" t="str">
        <f>+IFERROR(VLOOKUP(C154,Hoja1!$A$1:$J$82,10,0),"")</f>
        <v/>
      </c>
      <c r="F154" s="217" t="str">
        <f>+IFERROR(VLOOKUP(C154,Hoja1!$A$1:$I$82,3,0),"")</f>
        <v/>
      </c>
      <c r="G154" s="216" t="str">
        <f>+IFERROR(VLOOKUP(C154,Hoja1!$A$1:$K$82,11,0),"")</f>
        <v/>
      </c>
      <c r="H154" s="218" t="str">
        <f>+IFERROR(VLOOKUP(C154,Hoja1!$A$1:$L$82,12,0),"")</f>
        <v/>
      </c>
      <c r="I154" s="216"/>
      <c r="J154" s="193">
        <v>140</v>
      </c>
      <c r="K154" s="223"/>
      <c r="L154" s="190"/>
      <c r="M154" s="219"/>
      <c r="N154" s="220"/>
      <c r="O154" s="220"/>
      <c r="P154" s="220"/>
      <c r="Q154" s="220"/>
      <c r="R154" s="220"/>
      <c r="S154" s="220"/>
      <c r="T154" s="190"/>
      <c r="U154" s="190"/>
      <c r="V154" s="190"/>
      <c r="W154" s="190"/>
      <c r="X154" s="190"/>
      <c r="Y154" s="190"/>
      <c r="Z154" s="190"/>
    </row>
    <row r="155" spans="1:26" ht="99.75" customHeight="1" x14ac:dyDescent="0.2">
      <c r="A155" s="190"/>
      <c r="B155" s="221">
        <f t="shared" si="0"/>
        <v>141</v>
      </c>
      <c r="C155" s="216" t="str">
        <f t="array" ref="C155">+IFERROR(INDEX(Hoja1!$A$2:$A$82,MATCH(J155,Hoja1!$H$2:$H$82,0)),"")</f>
        <v/>
      </c>
      <c r="D155" s="217" t="str">
        <f>IFERROR(VLOOKUP(C155,Hoja1!$A$2:$H$82,4,0),"")</f>
        <v/>
      </c>
      <c r="E155" s="217" t="str">
        <f>+IFERROR(VLOOKUP(C155,Hoja1!$A$1:$J$82,10,0),"")</f>
        <v/>
      </c>
      <c r="F155" s="217" t="str">
        <f>+IFERROR(VLOOKUP(C155,Hoja1!$A$1:$I$82,3,0),"")</f>
        <v/>
      </c>
      <c r="G155" s="216" t="str">
        <f>+IFERROR(VLOOKUP(C155,Hoja1!$A$1:$K$82,11,0),"")</f>
        <v/>
      </c>
      <c r="H155" s="218" t="str">
        <f>+IFERROR(VLOOKUP(C155,Hoja1!$A$1:$L$82,12,0),"")</f>
        <v/>
      </c>
      <c r="I155" s="216"/>
      <c r="J155" s="193">
        <v>141</v>
      </c>
      <c r="K155" s="223"/>
      <c r="L155" s="190"/>
      <c r="M155" s="219"/>
      <c r="N155" s="220"/>
      <c r="O155" s="220"/>
      <c r="P155" s="220"/>
      <c r="Q155" s="220"/>
      <c r="R155" s="220"/>
      <c r="S155" s="220"/>
      <c r="T155" s="190"/>
      <c r="U155" s="190"/>
      <c r="V155" s="190"/>
      <c r="W155" s="190"/>
      <c r="X155" s="190"/>
      <c r="Y155" s="190"/>
      <c r="Z155" s="190"/>
    </row>
    <row r="156" spans="1:26" ht="99.75" customHeight="1" x14ac:dyDescent="0.2">
      <c r="A156" s="190"/>
      <c r="B156" s="215">
        <f t="shared" si="0"/>
        <v>142</v>
      </c>
      <c r="C156" s="216" t="str">
        <f t="array" ref="C156">+IFERROR(INDEX(Hoja1!$A$2:$A$82,MATCH(J156,Hoja1!$H$2:$H$82,0)),"")</f>
        <v/>
      </c>
      <c r="D156" s="217" t="str">
        <f>IFERROR(VLOOKUP(C156,Hoja1!$A$2:$H$82,4,0),"")</f>
        <v/>
      </c>
      <c r="E156" s="217" t="str">
        <f>+IFERROR(VLOOKUP(C156,Hoja1!$A$1:$J$82,10,0),"")</f>
        <v/>
      </c>
      <c r="F156" s="217" t="str">
        <f>+IFERROR(VLOOKUP(C156,Hoja1!$A$1:$I$82,3,0),"")</f>
        <v/>
      </c>
      <c r="G156" s="216" t="str">
        <f>+IFERROR(VLOOKUP(C156,Hoja1!$A$1:$K$82,11,0),"")</f>
        <v/>
      </c>
      <c r="H156" s="218" t="str">
        <f>+IFERROR(VLOOKUP(C156,Hoja1!$A$1:$L$82,12,0),"")</f>
        <v/>
      </c>
      <c r="I156" s="216"/>
      <c r="J156" s="193">
        <v>142</v>
      </c>
      <c r="K156" s="223"/>
      <c r="L156" s="190"/>
      <c r="M156" s="219"/>
      <c r="N156" s="220"/>
      <c r="O156" s="220"/>
      <c r="P156" s="220"/>
      <c r="Q156" s="220"/>
      <c r="R156" s="220"/>
      <c r="S156" s="220"/>
      <c r="T156" s="190"/>
      <c r="U156" s="190"/>
      <c r="V156" s="190"/>
      <c r="W156" s="190"/>
      <c r="X156" s="190"/>
      <c r="Y156" s="190"/>
      <c r="Z156" s="190"/>
    </row>
    <row r="157" spans="1:26" ht="99.75" customHeight="1" x14ac:dyDescent="0.2">
      <c r="A157" s="190"/>
      <c r="B157" s="215">
        <f t="shared" si="0"/>
        <v>143</v>
      </c>
      <c r="C157" s="216" t="str">
        <f t="array" ref="C157">+IFERROR(INDEX(Hoja1!$A$2:$A$82,MATCH(J157,Hoja1!$H$2:$H$82,0)),"")</f>
        <v/>
      </c>
      <c r="D157" s="217" t="str">
        <f>IFERROR(VLOOKUP(C157,Hoja1!$A$2:$H$82,4,0),"")</f>
        <v/>
      </c>
      <c r="E157" s="217" t="str">
        <f>+IFERROR(VLOOKUP(C157,Hoja1!$A$1:$J$82,10,0),"")</f>
        <v/>
      </c>
      <c r="F157" s="217" t="str">
        <f>+IFERROR(VLOOKUP(C157,Hoja1!$A$1:$I$82,3,0),"")</f>
        <v/>
      </c>
      <c r="G157" s="216" t="str">
        <f>+IFERROR(VLOOKUP(C157,Hoja1!$A$1:$K$82,11,0),"")</f>
        <v/>
      </c>
      <c r="H157" s="218" t="str">
        <f>+IFERROR(VLOOKUP(C157,Hoja1!$A$1:$L$82,12,0),"")</f>
        <v/>
      </c>
      <c r="I157" s="216"/>
      <c r="J157" s="193">
        <v>143</v>
      </c>
      <c r="K157" s="223"/>
      <c r="L157" s="190"/>
      <c r="M157" s="219"/>
      <c r="N157" s="220"/>
      <c r="O157" s="220"/>
      <c r="P157" s="220"/>
      <c r="Q157" s="220"/>
      <c r="R157" s="220"/>
      <c r="S157" s="220"/>
      <c r="T157" s="190"/>
      <c r="U157" s="190"/>
      <c r="V157" s="190"/>
      <c r="W157" s="190"/>
      <c r="X157" s="190"/>
      <c r="Y157" s="190"/>
      <c r="Z157" s="190"/>
    </row>
    <row r="158" spans="1:26" ht="99.75" customHeight="1" x14ac:dyDescent="0.2">
      <c r="A158" s="190"/>
      <c r="B158" s="215">
        <f t="shared" si="0"/>
        <v>144</v>
      </c>
      <c r="C158" s="216" t="str">
        <f t="array" ref="C158">+IFERROR(INDEX(Hoja1!$A$2:$A$82,MATCH(J158,Hoja1!$H$2:$H$82,0)),"")</f>
        <v/>
      </c>
      <c r="D158" s="217" t="str">
        <f>IFERROR(VLOOKUP(C158,Hoja1!$A$2:$H$82,4,0),"")</f>
        <v/>
      </c>
      <c r="E158" s="217" t="str">
        <f>+IFERROR(VLOOKUP(C158,Hoja1!$A$1:$J$82,10,0),"")</f>
        <v/>
      </c>
      <c r="F158" s="217" t="str">
        <f>+IFERROR(VLOOKUP(C158,Hoja1!$A$1:$I$82,3,0),"")</f>
        <v/>
      </c>
      <c r="G158" s="216" t="str">
        <f>+IFERROR(VLOOKUP(C158,Hoja1!$A$1:$K$82,11,0),"")</f>
        <v/>
      </c>
      <c r="H158" s="218" t="str">
        <f>+IFERROR(VLOOKUP(C158,Hoja1!$A$1:$L$82,12,0),"")</f>
        <v/>
      </c>
      <c r="I158" s="216"/>
      <c r="J158" s="193">
        <v>144</v>
      </c>
      <c r="K158" s="223"/>
      <c r="L158" s="190"/>
      <c r="M158" s="219"/>
      <c r="N158" s="220"/>
      <c r="O158" s="220"/>
      <c r="P158" s="220"/>
      <c r="Q158" s="220"/>
      <c r="R158" s="220"/>
      <c r="S158" s="220"/>
      <c r="T158" s="190"/>
      <c r="U158" s="190"/>
      <c r="V158" s="190"/>
      <c r="W158" s="190"/>
      <c r="X158" s="190"/>
      <c r="Y158" s="190"/>
      <c r="Z158" s="190"/>
    </row>
    <row r="159" spans="1:26" ht="99.75" customHeight="1" x14ac:dyDescent="0.2">
      <c r="A159" s="190"/>
      <c r="B159" s="215">
        <f t="shared" si="0"/>
        <v>145</v>
      </c>
      <c r="C159" s="216" t="str">
        <f t="array" ref="C159">+IFERROR(INDEX(Hoja1!$A$2:$A$82,MATCH(J159,Hoja1!$H$2:$H$82,0)),"")</f>
        <v/>
      </c>
      <c r="D159" s="217" t="str">
        <f>IFERROR(VLOOKUP(C159,Hoja1!$A$2:$H$82,4,0),"")</f>
        <v/>
      </c>
      <c r="E159" s="217" t="str">
        <f>+IFERROR(VLOOKUP(C159,Hoja1!$A$1:$J$82,10,0),"")</f>
        <v/>
      </c>
      <c r="F159" s="217" t="str">
        <f>+IFERROR(VLOOKUP(C159,Hoja1!$A$1:$I$82,3,0),"")</f>
        <v/>
      </c>
      <c r="G159" s="216" t="str">
        <f>+IFERROR(VLOOKUP(C159,Hoja1!$A$1:$K$82,11,0),"")</f>
        <v/>
      </c>
      <c r="H159" s="218" t="str">
        <f>+IFERROR(VLOOKUP(C159,Hoja1!$A$1:$L$82,12,0),"")</f>
        <v/>
      </c>
      <c r="I159" s="216"/>
      <c r="J159" s="193">
        <v>145</v>
      </c>
      <c r="K159" s="223"/>
      <c r="L159" s="190"/>
      <c r="M159" s="219"/>
      <c r="N159" s="220"/>
      <c r="O159" s="220"/>
      <c r="P159" s="220"/>
      <c r="Q159" s="220"/>
      <c r="R159" s="220"/>
      <c r="S159" s="220"/>
      <c r="T159" s="190"/>
      <c r="U159" s="190"/>
      <c r="V159" s="190"/>
      <c r="W159" s="190"/>
      <c r="X159" s="190"/>
      <c r="Y159" s="190"/>
      <c r="Z159" s="190"/>
    </row>
    <row r="160" spans="1:26" ht="99.75" customHeight="1" x14ac:dyDescent="0.2">
      <c r="A160" s="190"/>
      <c r="B160" s="221">
        <f t="shared" si="0"/>
        <v>146</v>
      </c>
      <c r="C160" s="216" t="str">
        <f t="array" ref="C160">+IFERROR(INDEX(Hoja1!$A$2:$A$82,MATCH(J160,Hoja1!$H$2:$H$82,0)),"")</f>
        <v/>
      </c>
      <c r="D160" s="217" t="str">
        <f>IFERROR(VLOOKUP(C160,Hoja1!$A$2:$H$82,4,0),"")</f>
        <v/>
      </c>
      <c r="E160" s="217" t="str">
        <f>+IFERROR(VLOOKUP(C160,Hoja1!$A$1:$J$82,10,0),"")</f>
        <v/>
      </c>
      <c r="F160" s="217" t="str">
        <f>+IFERROR(VLOOKUP(C160,Hoja1!$A$1:$I$82,3,0),"")</f>
        <v/>
      </c>
      <c r="G160" s="216" t="str">
        <f>+IFERROR(VLOOKUP(C160,Hoja1!$A$1:$K$82,11,0),"")</f>
        <v/>
      </c>
      <c r="H160" s="218" t="str">
        <f>+IFERROR(VLOOKUP(C160,Hoja1!$A$1:$L$82,12,0),"")</f>
        <v/>
      </c>
      <c r="I160" s="216"/>
      <c r="J160" s="193">
        <v>146</v>
      </c>
      <c r="K160" s="223"/>
      <c r="L160" s="190"/>
      <c r="M160" s="219"/>
      <c r="N160" s="220"/>
      <c r="O160" s="220"/>
      <c r="P160" s="220"/>
      <c r="Q160" s="220"/>
      <c r="R160" s="220"/>
      <c r="S160" s="220"/>
      <c r="T160" s="190"/>
      <c r="U160" s="190"/>
      <c r="V160" s="190"/>
      <c r="W160" s="190"/>
      <c r="X160" s="190"/>
      <c r="Y160" s="190"/>
      <c r="Z160" s="190"/>
    </row>
    <row r="161" spans="1:26" ht="99.75" customHeight="1" x14ac:dyDescent="0.2">
      <c r="A161" s="190"/>
      <c r="B161" s="215">
        <f t="shared" si="0"/>
        <v>147</v>
      </c>
      <c r="C161" s="216" t="str">
        <f t="array" ref="C161">+IFERROR(INDEX(Hoja1!$A$2:$A$82,MATCH(J161,Hoja1!$H$2:$H$82,0)),"")</f>
        <v/>
      </c>
      <c r="D161" s="217" t="str">
        <f>IFERROR(VLOOKUP(C161,Hoja1!$A$2:$H$82,4,0),"")</f>
        <v/>
      </c>
      <c r="E161" s="217" t="str">
        <f>+IFERROR(VLOOKUP(C161,Hoja1!$A$1:$J$82,10,0),"")</f>
        <v/>
      </c>
      <c r="F161" s="217" t="str">
        <f>+IFERROR(VLOOKUP(C161,Hoja1!$A$1:$I$82,3,0),"")</f>
        <v/>
      </c>
      <c r="G161" s="216" t="str">
        <f>+IFERROR(VLOOKUP(C161,Hoja1!$A$1:$K$82,11,0),"")</f>
        <v/>
      </c>
      <c r="H161" s="218" t="str">
        <f>+IFERROR(VLOOKUP(C161,Hoja1!$A$1:$L$82,12,0),"")</f>
        <v/>
      </c>
      <c r="I161" s="216"/>
      <c r="J161" s="193">
        <v>147</v>
      </c>
      <c r="K161" s="223"/>
      <c r="L161" s="190"/>
      <c r="M161" s="219"/>
      <c r="N161" s="220"/>
      <c r="O161" s="220"/>
      <c r="P161" s="220"/>
      <c r="Q161" s="220"/>
      <c r="R161" s="220"/>
      <c r="S161" s="220"/>
      <c r="T161" s="190"/>
      <c r="U161" s="190"/>
      <c r="V161" s="190"/>
      <c r="W161" s="190"/>
      <c r="X161" s="190"/>
      <c r="Y161" s="190"/>
      <c r="Z161" s="190"/>
    </row>
    <row r="162" spans="1:26" ht="99.75" customHeight="1" x14ac:dyDescent="0.2">
      <c r="A162" s="190"/>
      <c r="B162" s="215">
        <f t="shared" si="0"/>
        <v>148</v>
      </c>
      <c r="C162" s="216" t="str">
        <f t="array" ref="C162">+IFERROR(INDEX(Hoja1!$A$2:$A$82,MATCH(J162,Hoja1!$H$2:$H$82,0)),"")</f>
        <v/>
      </c>
      <c r="D162" s="217" t="str">
        <f>IFERROR(VLOOKUP(C162,Hoja1!$A$2:$H$82,4,0),"")</f>
        <v/>
      </c>
      <c r="E162" s="217" t="str">
        <f>+IFERROR(VLOOKUP(C162,Hoja1!$A$1:$J$82,10,0),"")</f>
        <v/>
      </c>
      <c r="F162" s="217" t="str">
        <f>+IFERROR(VLOOKUP(C162,Hoja1!$A$1:$I$82,3,0),"")</f>
        <v/>
      </c>
      <c r="G162" s="216" t="str">
        <f>+IFERROR(VLOOKUP(C162,Hoja1!$A$1:$K$82,11,0),"")</f>
        <v/>
      </c>
      <c r="H162" s="218" t="str">
        <f>+IFERROR(VLOOKUP(C162,Hoja1!$A$1:$L$82,12,0),"")</f>
        <v/>
      </c>
      <c r="I162" s="216"/>
      <c r="J162" s="193">
        <v>148</v>
      </c>
      <c r="K162" s="223"/>
      <c r="L162" s="190"/>
      <c r="M162" s="219"/>
      <c r="N162" s="220"/>
      <c r="O162" s="220"/>
      <c r="P162" s="220"/>
      <c r="Q162" s="220"/>
      <c r="R162" s="220"/>
      <c r="S162" s="220"/>
      <c r="T162" s="190"/>
      <c r="U162" s="190"/>
      <c r="V162" s="190"/>
      <c r="W162" s="190"/>
      <c r="X162" s="190"/>
      <c r="Y162" s="190"/>
      <c r="Z162" s="190"/>
    </row>
    <row r="163" spans="1:26" ht="99.75" customHeight="1" x14ac:dyDescent="0.2">
      <c r="A163" s="190"/>
      <c r="B163" s="215">
        <f t="shared" si="0"/>
        <v>149</v>
      </c>
      <c r="C163" s="216" t="str">
        <f t="array" ref="C163">+IFERROR(INDEX(Hoja1!$A$2:$A$82,MATCH(J163,Hoja1!$H$2:$H$82,0)),"")</f>
        <v/>
      </c>
      <c r="D163" s="217" t="str">
        <f>IFERROR(VLOOKUP(C163,Hoja1!$A$2:$H$82,4,0),"")</f>
        <v/>
      </c>
      <c r="E163" s="217" t="str">
        <f>+IFERROR(VLOOKUP(C163,Hoja1!$A$1:$J$82,10,0),"")</f>
        <v/>
      </c>
      <c r="F163" s="217" t="str">
        <f>+IFERROR(VLOOKUP(C163,Hoja1!$A$1:$I$82,3,0),"")</f>
        <v/>
      </c>
      <c r="G163" s="216" t="str">
        <f>+IFERROR(VLOOKUP(C163,Hoja1!$A$1:$K$82,11,0),"")</f>
        <v/>
      </c>
      <c r="H163" s="218" t="str">
        <f>+IFERROR(VLOOKUP(C163,Hoja1!$A$1:$L$82,12,0),"")</f>
        <v/>
      </c>
      <c r="I163" s="216"/>
      <c r="J163" s="193">
        <v>149</v>
      </c>
      <c r="K163" s="223"/>
      <c r="L163" s="190"/>
      <c r="M163" s="219"/>
      <c r="N163" s="220"/>
      <c r="O163" s="220"/>
      <c r="P163" s="220"/>
      <c r="Q163" s="220"/>
      <c r="R163" s="220"/>
      <c r="S163" s="220"/>
      <c r="T163" s="190"/>
      <c r="U163" s="190"/>
      <c r="V163" s="190"/>
      <c r="W163" s="190"/>
      <c r="X163" s="190"/>
      <c r="Y163" s="190"/>
      <c r="Z163" s="190"/>
    </row>
    <row r="164" spans="1:26" ht="99.75" customHeight="1" x14ac:dyDescent="0.2">
      <c r="A164" s="190"/>
      <c r="B164" s="225">
        <f t="shared" si="0"/>
        <v>150</v>
      </c>
      <c r="C164" s="226" t="str">
        <f t="array" ref="C164">+IFERROR(INDEX(Hoja1!$A$2:$A$82,MATCH(J164,Hoja1!$H$2:$H$82,0)),"")</f>
        <v/>
      </c>
      <c r="D164" s="227" t="str">
        <f>IFERROR(VLOOKUP(C164,Hoja1!$A$2:$H$82,4,0),"")</f>
        <v/>
      </c>
      <c r="E164" s="227" t="str">
        <f>+IFERROR(VLOOKUP(C164,Hoja1!$A$1:$J$82,10,0),"")</f>
        <v/>
      </c>
      <c r="F164" s="227" t="str">
        <f>+IFERROR(VLOOKUP(C164,Hoja1!$A$1:$I$82,3,0),"")</f>
        <v/>
      </c>
      <c r="G164" s="226" t="str">
        <f>+IFERROR(VLOOKUP(C164,Hoja1!$A$1:$K$82,11,0),"")</f>
        <v/>
      </c>
      <c r="H164" s="228" t="str">
        <f>+IFERROR(VLOOKUP(C164,Hoja1!$A$1:$L$82,12,0),"")</f>
        <v/>
      </c>
      <c r="I164" s="226"/>
      <c r="J164" s="193">
        <v>150</v>
      </c>
      <c r="K164" s="223"/>
      <c r="L164" s="190"/>
      <c r="M164" s="219"/>
      <c r="N164" s="220"/>
      <c r="O164" s="220"/>
      <c r="P164" s="220"/>
      <c r="Q164" s="220"/>
      <c r="R164" s="220"/>
      <c r="S164" s="220"/>
      <c r="T164" s="190"/>
      <c r="U164" s="190"/>
      <c r="V164" s="190"/>
      <c r="W164" s="190"/>
      <c r="X164" s="190"/>
      <c r="Y164" s="190"/>
      <c r="Z164" s="190"/>
    </row>
    <row r="165" spans="1:26" ht="12.75" customHeight="1" x14ac:dyDescent="0.2">
      <c r="A165" s="190"/>
      <c r="B165" s="191"/>
      <c r="C165" s="192"/>
      <c r="D165" s="190"/>
      <c r="E165" s="190"/>
      <c r="F165" s="190"/>
      <c r="G165" s="190"/>
      <c r="H165" s="190"/>
      <c r="I165" s="190"/>
      <c r="J165" s="193"/>
      <c r="K165" s="190"/>
      <c r="L165" s="190"/>
      <c r="M165" s="190"/>
      <c r="N165" s="190"/>
      <c r="O165" s="190"/>
      <c r="P165" s="190"/>
      <c r="Q165" s="190"/>
      <c r="R165" s="190"/>
      <c r="S165" s="190"/>
      <c r="T165" s="190"/>
      <c r="U165" s="190"/>
      <c r="V165" s="190"/>
      <c r="W165" s="190"/>
      <c r="X165" s="190"/>
      <c r="Y165" s="190"/>
      <c r="Z165" s="190"/>
    </row>
    <row r="166" spans="1:26" ht="12.75" customHeight="1" x14ac:dyDescent="0.2">
      <c r="A166" s="190"/>
      <c r="B166" s="191"/>
      <c r="C166" s="192"/>
      <c r="D166" s="190"/>
      <c r="E166" s="190"/>
      <c r="F166" s="190"/>
      <c r="G166" s="190"/>
      <c r="H166" s="190"/>
      <c r="I166" s="190"/>
      <c r="J166" s="193"/>
      <c r="K166" s="190"/>
      <c r="L166" s="190"/>
      <c r="M166" s="190"/>
      <c r="N166" s="190"/>
      <c r="O166" s="190"/>
      <c r="P166" s="190"/>
      <c r="Q166" s="190"/>
      <c r="R166" s="190"/>
      <c r="S166" s="190"/>
      <c r="T166" s="190"/>
      <c r="U166" s="190"/>
      <c r="V166" s="190"/>
      <c r="W166" s="190"/>
      <c r="X166" s="190"/>
      <c r="Y166" s="190"/>
      <c r="Z166" s="190"/>
    </row>
    <row r="167" spans="1:26" ht="12.75" customHeight="1" x14ac:dyDescent="0.2">
      <c r="A167" s="190"/>
      <c r="B167" s="191"/>
      <c r="C167" s="192"/>
      <c r="D167" s="190"/>
      <c r="E167" s="190"/>
      <c r="F167" s="190"/>
      <c r="G167" s="190"/>
      <c r="H167" s="190"/>
      <c r="I167" s="190"/>
      <c r="J167" s="193"/>
      <c r="K167" s="190"/>
      <c r="L167" s="190"/>
      <c r="M167" s="190"/>
      <c r="N167" s="190"/>
      <c r="O167" s="190"/>
      <c r="P167" s="190"/>
      <c r="Q167" s="190"/>
      <c r="R167" s="190"/>
      <c r="S167" s="190"/>
      <c r="T167" s="190"/>
      <c r="U167" s="190"/>
      <c r="V167" s="190"/>
      <c r="W167" s="190"/>
      <c r="X167" s="190"/>
      <c r="Y167" s="190"/>
      <c r="Z167" s="190"/>
    </row>
    <row r="168" spans="1:26" ht="12.75" customHeight="1" x14ac:dyDescent="0.2">
      <c r="A168" s="190"/>
      <c r="B168" s="191"/>
      <c r="C168" s="192"/>
      <c r="D168" s="190"/>
      <c r="E168" s="190"/>
      <c r="F168" s="190"/>
      <c r="G168" s="190"/>
      <c r="H168" s="190"/>
      <c r="I168" s="190"/>
      <c r="J168" s="193"/>
      <c r="K168" s="190"/>
      <c r="L168" s="190"/>
      <c r="M168" s="190"/>
      <c r="N168" s="190"/>
      <c r="O168" s="190"/>
      <c r="P168" s="190"/>
      <c r="Q168" s="190"/>
      <c r="R168" s="190"/>
      <c r="S168" s="190"/>
      <c r="T168" s="190"/>
      <c r="U168" s="190"/>
      <c r="V168" s="190"/>
      <c r="W168" s="190"/>
      <c r="X168" s="190"/>
      <c r="Y168" s="190"/>
      <c r="Z168" s="190"/>
    </row>
    <row r="169" spans="1:26" ht="12.75" customHeight="1" x14ac:dyDescent="0.2">
      <c r="A169" s="190"/>
      <c r="B169" s="191"/>
      <c r="C169" s="192"/>
      <c r="D169" s="190"/>
      <c r="E169" s="190"/>
      <c r="F169" s="190"/>
      <c r="G169" s="190"/>
      <c r="H169" s="190"/>
      <c r="I169" s="190"/>
      <c r="J169" s="193"/>
      <c r="K169" s="190"/>
      <c r="L169" s="190"/>
      <c r="M169" s="190"/>
      <c r="N169" s="190"/>
      <c r="O169" s="190"/>
      <c r="P169" s="190"/>
      <c r="Q169" s="190"/>
      <c r="R169" s="190"/>
      <c r="S169" s="190"/>
      <c r="T169" s="190"/>
      <c r="U169" s="190"/>
      <c r="V169" s="190"/>
      <c r="W169" s="190"/>
      <c r="X169" s="190"/>
      <c r="Y169" s="190"/>
      <c r="Z169" s="190"/>
    </row>
    <row r="170" spans="1:26" ht="12.75" customHeight="1" x14ac:dyDescent="0.2">
      <c r="A170" s="190"/>
      <c r="B170" s="191"/>
      <c r="C170" s="192"/>
      <c r="D170" s="190"/>
      <c r="E170" s="190"/>
      <c r="F170" s="190"/>
      <c r="G170" s="190"/>
      <c r="H170" s="190"/>
      <c r="I170" s="190"/>
      <c r="J170" s="193"/>
      <c r="K170" s="190"/>
      <c r="L170" s="190"/>
      <c r="M170" s="190"/>
      <c r="N170" s="190"/>
      <c r="O170" s="190"/>
      <c r="P170" s="190"/>
      <c r="Q170" s="190"/>
      <c r="R170" s="190"/>
      <c r="S170" s="190"/>
      <c r="T170" s="190"/>
      <c r="U170" s="190"/>
      <c r="V170" s="190"/>
      <c r="W170" s="190"/>
      <c r="X170" s="190"/>
      <c r="Y170" s="190"/>
      <c r="Z170" s="190"/>
    </row>
    <row r="171" spans="1:26" ht="12.75" customHeight="1" x14ac:dyDescent="0.2">
      <c r="A171" s="190"/>
      <c r="B171" s="191"/>
      <c r="C171" s="192"/>
      <c r="D171" s="190"/>
      <c r="E171" s="190"/>
      <c r="F171" s="190"/>
      <c r="G171" s="190"/>
      <c r="H171" s="190"/>
      <c r="I171" s="190"/>
      <c r="J171" s="193"/>
      <c r="K171" s="190"/>
      <c r="L171" s="190"/>
      <c r="M171" s="190"/>
      <c r="N171" s="190"/>
      <c r="O171" s="190"/>
      <c r="P171" s="190"/>
      <c r="Q171" s="190"/>
      <c r="R171" s="190"/>
      <c r="S171" s="190"/>
      <c r="T171" s="190"/>
      <c r="U171" s="190"/>
      <c r="V171" s="190"/>
      <c r="W171" s="190"/>
      <c r="X171" s="190"/>
      <c r="Y171" s="190"/>
      <c r="Z171" s="190"/>
    </row>
    <row r="172" spans="1:26" ht="12.75" customHeight="1" x14ac:dyDescent="0.2">
      <c r="A172" s="190"/>
      <c r="B172" s="191"/>
      <c r="C172" s="192"/>
      <c r="D172" s="190"/>
      <c r="E172" s="190"/>
      <c r="F172" s="190"/>
      <c r="G172" s="190"/>
      <c r="H172" s="190"/>
      <c r="I172" s="190"/>
      <c r="J172" s="193"/>
      <c r="K172" s="190"/>
      <c r="L172" s="190"/>
      <c r="M172" s="190"/>
      <c r="N172" s="190"/>
      <c r="O172" s="190"/>
      <c r="P172" s="190"/>
      <c r="Q172" s="190"/>
      <c r="R172" s="190"/>
      <c r="S172" s="190"/>
      <c r="T172" s="190"/>
      <c r="U172" s="190"/>
      <c r="V172" s="190"/>
      <c r="W172" s="190"/>
      <c r="X172" s="190"/>
      <c r="Y172" s="190"/>
      <c r="Z172" s="190"/>
    </row>
    <row r="173" spans="1:26" ht="12.75" customHeight="1" x14ac:dyDescent="0.2">
      <c r="A173" s="190"/>
      <c r="B173" s="191"/>
      <c r="C173" s="192"/>
      <c r="D173" s="190"/>
      <c r="E173" s="190"/>
      <c r="F173" s="190"/>
      <c r="G173" s="190"/>
      <c r="H173" s="190"/>
      <c r="I173" s="190"/>
      <c r="J173" s="193"/>
      <c r="K173" s="190"/>
      <c r="L173" s="190"/>
      <c r="M173" s="190"/>
      <c r="N173" s="190"/>
      <c r="O173" s="190"/>
      <c r="P173" s="190"/>
      <c r="Q173" s="190"/>
      <c r="R173" s="190"/>
      <c r="S173" s="190"/>
      <c r="T173" s="190"/>
      <c r="U173" s="190"/>
      <c r="V173" s="190"/>
      <c r="W173" s="190"/>
      <c r="X173" s="190"/>
      <c r="Y173" s="190"/>
      <c r="Z173" s="190"/>
    </row>
    <row r="174" spans="1:26" ht="12.75" customHeight="1" x14ac:dyDescent="0.2">
      <c r="A174" s="190"/>
      <c r="B174" s="191"/>
      <c r="C174" s="192"/>
      <c r="D174" s="190"/>
      <c r="E174" s="190"/>
      <c r="F174" s="190"/>
      <c r="G174" s="190"/>
      <c r="H174" s="190"/>
      <c r="I174" s="190"/>
      <c r="J174" s="193"/>
      <c r="K174" s="190"/>
      <c r="L174" s="190"/>
      <c r="M174" s="190"/>
      <c r="N174" s="190"/>
      <c r="O174" s="190"/>
      <c r="P174" s="190"/>
      <c r="Q174" s="190"/>
      <c r="R174" s="190"/>
      <c r="S174" s="190"/>
      <c r="T174" s="190"/>
      <c r="U174" s="190"/>
      <c r="V174" s="190"/>
      <c r="W174" s="190"/>
      <c r="X174" s="190"/>
      <c r="Y174" s="190"/>
      <c r="Z174" s="190"/>
    </row>
    <row r="175" spans="1:26" ht="12.75" customHeight="1" x14ac:dyDescent="0.2">
      <c r="A175" s="190"/>
      <c r="B175" s="191"/>
      <c r="C175" s="192"/>
      <c r="D175" s="190"/>
      <c r="E175" s="190"/>
      <c r="F175" s="190"/>
      <c r="G175" s="190"/>
      <c r="H175" s="190"/>
      <c r="I175" s="190"/>
      <c r="J175" s="193"/>
      <c r="K175" s="190"/>
      <c r="L175" s="190"/>
      <c r="M175" s="190"/>
      <c r="N175" s="190"/>
      <c r="O175" s="190"/>
      <c r="P175" s="190"/>
      <c r="Q175" s="190"/>
      <c r="R175" s="190"/>
      <c r="S175" s="190"/>
      <c r="T175" s="190"/>
      <c r="U175" s="190"/>
      <c r="V175" s="190"/>
      <c r="W175" s="190"/>
      <c r="X175" s="190"/>
      <c r="Y175" s="190"/>
      <c r="Z175" s="190"/>
    </row>
    <row r="176" spans="1:26" ht="12.75" customHeight="1" x14ac:dyDescent="0.2">
      <c r="A176" s="190"/>
      <c r="B176" s="191"/>
      <c r="C176" s="192"/>
      <c r="D176" s="190"/>
      <c r="E176" s="190"/>
      <c r="F176" s="190"/>
      <c r="G176" s="190"/>
      <c r="H176" s="190"/>
      <c r="I176" s="190"/>
      <c r="J176" s="193"/>
      <c r="K176" s="190"/>
      <c r="L176" s="190"/>
      <c r="M176" s="190"/>
      <c r="N176" s="190"/>
      <c r="O176" s="190"/>
      <c r="P176" s="190"/>
      <c r="Q176" s="190"/>
      <c r="R176" s="190"/>
      <c r="S176" s="190"/>
      <c r="T176" s="190"/>
      <c r="U176" s="190"/>
      <c r="V176" s="190"/>
      <c r="W176" s="190"/>
      <c r="X176" s="190"/>
      <c r="Y176" s="190"/>
      <c r="Z176" s="190"/>
    </row>
    <row r="177" spans="1:26" ht="12.75" customHeight="1" x14ac:dyDescent="0.2">
      <c r="A177" s="190"/>
      <c r="B177" s="191"/>
      <c r="C177" s="192"/>
      <c r="D177" s="190"/>
      <c r="E177" s="190"/>
      <c r="F177" s="190"/>
      <c r="G177" s="190"/>
      <c r="H177" s="190"/>
      <c r="I177" s="190"/>
      <c r="J177" s="193"/>
      <c r="K177" s="190"/>
      <c r="L177" s="190"/>
      <c r="M177" s="190"/>
      <c r="N177" s="190"/>
      <c r="O177" s="190"/>
      <c r="P177" s="190"/>
      <c r="Q177" s="190"/>
      <c r="R177" s="190"/>
      <c r="S177" s="190"/>
      <c r="T177" s="190"/>
      <c r="U177" s="190"/>
      <c r="V177" s="190"/>
      <c r="W177" s="190"/>
      <c r="X177" s="190"/>
      <c r="Y177" s="190"/>
      <c r="Z177" s="190"/>
    </row>
    <row r="178" spans="1:26" ht="12.75" customHeight="1" x14ac:dyDescent="0.2">
      <c r="A178" s="190"/>
      <c r="B178" s="191"/>
      <c r="C178" s="192"/>
      <c r="D178" s="190"/>
      <c r="E178" s="190"/>
      <c r="F178" s="190"/>
      <c r="G178" s="190"/>
      <c r="H178" s="190"/>
      <c r="I178" s="190"/>
      <c r="J178" s="193"/>
      <c r="K178" s="190"/>
      <c r="L178" s="190"/>
      <c r="M178" s="190"/>
      <c r="N178" s="190"/>
      <c r="O178" s="190"/>
      <c r="P178" s="190"/>
      <c r="Q178" s="190"/>
      <c r="R178" s="190"/>
      <c r="S178" s="190"/>
      <c r="T178" s="190"/>
      <c r="U178" s="190"/>
      <c r="V178" s="190"/>
      <c r="W178" s="190"/>
      <c r="X178" s="190"/>
      <c r="Y178" s="190"/>
      <c r="Z178" s="190"/>
    </row>
    <row r="179" spans="1:26" ht="12.75" customHeight="1" x14ac:dyDescent="0.2">
      <c r="A179" s="190"/>
      <c r="B179" s="191"/>
      <c r="C179" s="192"/>
      <c r="D179" s="190"/>
      <c r="E179" s="190"/>
      <c r="F179" s="190"/>
      <c r="G179" s="190"/>
      <c r="H179" s="190"/>
      <c r="I179" s="190"/>
      <c r="J179" s="193"/>
      <c r="K179" s="190"/>
      <c r="L179" s="190"/>
      <c r="M179" s="190"/>
      <c r="N179" s="190"/>
      <c r="O179" s="190"/>
      <c r="P179" s="190"/>
      <c r="Q179" s="190"/>
      <c r="R179" s="190"/>
      <c r="S179" s="190"/>
      <c r="T179" s="190"/>
      <c r="U179" s="190"/>
      <c r="V179" s="190"/>
      <c r="W179" s="190"/>
      <c r="X179" s="190"/>
      <c r="Y179" s="190"/>
      <c r="Z179" s="190"/>
    </row>
    <row r="180" spans="1:26" ht="12.75" customHeight="1" x14ac:dyDescent="0.2">
      <c r="A180" s="190"/>
      <c r="B180" s="191"/>
      <c r="C180" s="192"/>
      <c r="D180" s="190"/>
      <c r="E180" s="190"/>
      <c r="F180" s="190"/>
      <c r="G180" s="190"/>
      <c r="H180" s="190"/>
      <c r="I180" s="190"/>
      <c r="J180" s="193"/>
      <c r="K180" s="190"/>
      <c r="L180" s="190"/>
      <c r="M180" s="190"/>
      <c r="N180" s="190"/>
      <c r="O180" s="190"/>
      <c r="P180" s="190"/>
      <c r="Q180" s="190"/>
      <c r="R180" s="190"/>
      <c r="S180" s="190"/>
      <c r="T180" s="190"/>
      <c r="U180" s="190"/>
      <c r="V180" s="190"/>
      <c r="W180" s="190"/>
      <c r="X180" s="190"/>
      <c r="Y180" s="190"/>
      <c r="Z180" s="190"/>
    </row>
    <row r="181" spans="1:26" ht="12.75" customHeight="1" x14ac:dyDescent="0.2">
      <c r="A181" s="190"/>
      <c r="B181" s="191"/>
      <c r="C181" s="192"/>
      <c r="D181" s="190"/>
      <c r="E181" s="190"/>
      <c r="F181" s="190"/>
      <c r="G181" s="190"/>
      <c r="H181" s="190"/>
      <c r="I181" s="190"/>
      <c r="J181" s="193"/>
      <c r="K181" s="190"/>
      <c r="L181" s="190"/>
      <c r="M181" s="190"/>
      <c r="N181" s="190"/>
      <c r="O181" s="190"/>
      <c r="P181" s="190"/>
      <c r="Q181" s="190"/>
      <c r="R181" s="190"/>
      <c r="S181" s="190"/>
      <c r="T181" s="190"/>
      <c r="U181" s="190"/>
      <c r="V181" s="190"/>
      <c r="W181" s="190"/>
      <c r="X181" s="190"/>
      <c r="Y181" s="190"/>
      <c r="Z181" s="190"/>
    </row>
    <row r="182" spans="1:26" ht="12.75" customHeight="1" x14ac:dyDescent="0.2">
      <c r="A182" s="190"/>
      <c r="B182" s="191"/>
      <c r="C182" s="192"/>
      <c r="D182" s="190"/>
      <c r="E182" s="190"/>
      <c r="F182" s="190"/>
      <c r="G182" s="190"/>
      <c r="H182" s="190"/>
      <c r="I182" s="190"/>
      <c r="J182" s="193"/>
      <c r="K182" s="190"/>
      <c r="L182" s="190"/>
      <c r="M182" s="190"/>
      <c r="N182" s="190"/>
      <c r="O182" s="190"/>
      <c r="P182" s="190"/>
      <c r="Q182" s="190"/>
      <c r="R182" s="190"/>
      <c r="S182" s="190"/>
      <c r="T182" s="190"/>
      <c r="U182" s="190"/>
      <c r="V182" s="190"/>
      <c r="W182" s="190"/>
      <c r="X182" s="190"/>
      <c r="Y182" s="190"/>
      <c r="Z182" s="190"/>
    </row>
    <row r="183" spans="1:26" ht="12.75" customHeight="1" x14ac:dyDescent="0.2">
      <c r="A183" s="190"/>
      <c r="B183" s="191"/>
      <c r="C183" s="192"/>
      <c r="D183" s="190"/>
      <c r="E183" s="190"/>
      <c r="F183" s="190"/>
      <c r="G183" s="190"/>
      <c r="H183" s="190"/>
      <c r="I183" s="190"/>
      <c r="J183" s="193"/>
      <c r="K183" s="190"/>
      <c r="L183" s="190"/>
      <c r="M183" s="190"/>
      <c r="N183" s="190"/>
      <c r="O183" s="190"/>
      <c r="P183" s="190"/>
      <c r="Q183" s="190"/>
      <c r="R183" s="190"/>
      <c r="S183" s="190"/>
      <c r="T183" s="190"/>
      <c r="U183" s="190"/>
      <c r="V183" s="190"/>
      <c r="W183" s="190"/>
      <c r="X183" s="190"/>
      <c r="Y183" s="190"/>
      <c r="Z183" s="190"/>
    </row>
    <row r="184" spans="1:26" ht="12.75" customHeight="1" x14ac:dyDescent="0.2">
      <c r="A184" s="190"/>
      <c r="B184" s="191"/>
      <c r="C184" s="192"/>
      <c r="D184" s="190"/>
      <c r="E184" s="190"/>
      <c r="F184" s="190"/>
      <c r="G184" s="190"/>
      <c r="H184" s="190"/>
      <c r="I184" s="190"/>
      <c r="J184" s="193"/>
      <c r="K184" s="190"/>
      <c r="L184" s="190"/>
      <c r="M184" s="190"/>
      <c r="N184" s="190"/>
      <c r="O184" s="190"/>
      <c r="P184" s="190"/>
      <c r="Q184" s="190"/>
      <c r="R184" s="190"/>
      <c r="S184" s="190"/>
      <c r="T184" s="190"/>
      <c r="U184" s="190"/>
      <c r="V184" s="190"/>
      <c r="W184" s="190"/>
      <c r="X184" s="190"/>
      <c r="Y184" s="190"/>
      <c r="Z184" s="190"/>
    </row>
    <row r="185" spans="1:26" ht="12.75" customHeight="1" x14ac:dyDescent="0.2">
      <c r="A185" s="190"/>
      <c r="B185" s="191"/>
      <c r="C185" s="192"/>
      <c r="D185" s="190"/>
      <c r="E185" s="190"/>
      <c r="F185" s="190"/>
      <c r="G185" s="190"/>
      <c r="H185" s="190"/>
      <c r="I185" s="190"/>
      <c r="J185" s="193"/>
      <c r="K185" s="190"/>
      <c r="L185" s="190"/>
      <c r="M185" s="190"/>
      <c r="N185" s="190"/>
      <c r="O185" s="190"/>
      <c r="P185" s="190"/>
      <c r="Q185" s="190"/>
      <c r="R185" s="190"/>
      <c r="S185" s="190"/>
      <c r="T185" s="190"/>
      <c r="U185" s="190"/>
      <c r="V185" s="190"/>
      <c r="W185" s="190"/>
      <c r="X185" s="190"/>
      <c r="Y185" s="190"/>
      <c r="Z185" s="190"/>
    </row>
    <row r="186" spans="1:26" ht="12.75" customHeight="1" x14ac:dyDescent="0.2">
      <c r="A186" s="190"/>
      <c r="B186" s="191"/>
      <c r="C186" s="192"/>
      <c r="D186" s="190"/>
      <c r="E186" s="190"/>
      <c r="F186" s="190"/>
      <c r="G186" s="190"/>
      <c r="H186" s="190"/>
      <c r="I186" s="190"/>
      <c r="J186" s="193"/>
      <c r="K186" s="190"/>
      <c r="L186" s="190"/>
      <c r="M186" s="190"/>
      <c r="N186" s="190"/>
      <c r="O186" s="190"/>
      <c r="P186" s="190"/>
      <c r="Q186" s="190"/>
      <c r="R186" s="190"/>
      <c r="S186" s="190"/>
      <c r="T186" s="190"/>
      <c r="U186" s="190"/>
      <c r="V186" s="190"/>
      <c r="W186" s="190"/>
      <c r="X186" s="190"/>
      <c r="Y186" s="190"/>
      <c r="Z186" s="190"/>
    </row>
    <row r="187" spans="1:26" ht="12.75" customHeight="1" x14ac:dyDescent="0.2">
      <c r="A187" s="190"/>
      <c r="B187" s="191"/>
      <c r="C187" s="192"/>
      <c r="D187" s="190"/>
      <c r="E187" s="190"/>
      <c r="F187" s="190"/>
      <c r="G187" s="190"/>
      <c r="H187" s="190"/>
      <c r="I187" s="190"/>
      <c r="J187" s="193"/>
      <c r="K187" s="190"/>
      <c r="L187" s="190"/>
      <c r="M187" s="190"/>
      <c r="N187" s="190"/>
      <c r="O187" s="190"/>
      <c r="P187" s="190"/>
      <c r="Q187" s="190"/>
      <c r="R187" s="190"/>
      <c r="S187" s="190"/>
      <c r="T187" s="190"/>
      <c r="U187" s="190"/>
      <c r="V187" s="190"/>
      <c r="W187" s="190"/>
      <c r="X187" s="190"/>
      <c r="Y187" s="190"/>
      <c r="Z187" s="190"/>
    </row>
    <row r="188" spans="1:26" ht="12.75" customHeight="1" x14ac:dyDescent="0.2">
      <c r="A188" s="190"/>
      <c r="B188" s="191"/>
      <c r="C188" s="192"/>
      <c r="D188" s="190"/>
      <c r="E188" s="190"/>
      <c r="F188" s="190"/>
      <c r="G188" s="190"/>
      <c r="H188" s="190"/>
      <c r="I188" s="190"/>
      <c r="J188" s="193"/>
      <c r="K188" s="190"/>
      <c r="L188" s="190"/>
      <c r="M188" s="190"/>
      <c r="N188" s="190"/>
      <c r="O188" s="190"/>
      <c r="P188" s="190"/>
      <c r="Q188" s="190"/>
      <c r="R188" s="190"/>
      <c r="S188" s="190"/>
      <c r="T188" s="190"/>
      <c r="U188" s="190"/>
      <c r="V188" s="190"/>
      <c r="W188" s="190"/>
      <c r="X188" s="190"/>
      <c r="Y188" s="190"/>
      <c r="Z188" s="190"/>
    </row>
    <row r="189" spans="1:26" ht="12.75" customHeight="1" x14ac:dyDescent="0.2">
      <c r="A189" s="190"/>
      <c r="B189" s="191"/>
      <c r="C189" s="192"/>
      <c r="D189" s="190"/>
      <c r="E189" s="190"/>
      <c r="F189" s="190"/>
      <c r="G189" s="190"/>
      <c r="H189" s="190"/>
      <c r="I189" s="190"/>
      <c r="J189" s="193"/>
      <c r="K189" s="190"/>
      <c r="L189" s="190"/>
      <c r="M189" s="190"/>
      <c r="N189" s="190"/>
      <c r="O189" s="190"/>
      <c r="P189" s="190"/>
      <c r="Q189" s="190"/>
      <c r="R189" s="190"/>
      <c r="S189" s="190"/>
      <c r="T189" s="190"/>
      <c r="U189" s="190"/>
      <c r="V189" s="190"/>
      <c r="W189" s="190"/>
      <c r="X189" s="190"/>
      <c r="Y189" s="190"/>
      <c r="Z189" s="190"/>
    </row>
    <row r="190" spans="1:26" ht="12.75" customHeight="1" x14ac:dyDescent="0.2">
      <c r="A190" s="190"/>
      <c r="B190" s="191"/>
      <c r="C190" s="192"/>
      <c r="D190" s="190"/>
      <c r="E190" s="190"/>
      <c r="F190" s="190"/>
      <c r="G190" s="190"/>
      <c r="H190" s="190"/>
      <c r="I190" s="190"/>
      <c r="J190" s="193"/>
      <c r="K190" s="190"/>
      <c r="L190" s="190"/>
      <c r="M190" s="190"/>
      <c r="N190" s="190"/>
      <c r="O190" s="190"/>
      <c r="P190" s="190"/>
      <c r="Q190" s="190"/>
      <c r="R190" s="190"/>
      <c r="S190" s="190"/>
      <c r="T190" s="190"/>
      <c r="U190" s="190"/>
      <c r="V190" s="190"/>
      <c r="W190" s="190"/>
      <c r="X190" s="190"/>
      <c r="Y190" s="190"/>
      <c r="Z190" s="190"/>
    </row>
    <row r="191" spans="1:26" ht="12.75" customHeight="1" x14ac:dyDescent="0.2">
      <c r="A191" s="190"/>
      <c r="B191" s="191"/>
      <c r="C191" s="192"/>
      <c r="D191" s="190"/>
      <c r="E191" s="190"/>
      <c r="F191" s="190"/>
      <c r="G191" s="190"/>
      <c r="H191" s="190"/>
      <c r="I191" s="190"/>
      <c r="J191" s="193"/>
      <c r="K191" s="190"/>
      <c r="L191" s="190"/>
      <c r="M191" s="190"/>
      <c r="N191" s="190"/>
      <c r="O191" s="190"/>
      <c r="P191" s="190"/>
      <c r="Q191" s="190"/>
      <c r="R191" s="190"/>
      <c r="S191" s="190"/>
      <c r="T191" s="190"/>
      <c r="U191" s="190"/>
      <c r="V191" s="190"/>
      <c r="W191" s="190"/>
      <c r="X191" s="190"/>
      <c r="Y191" s="190"/>
      <c r="Z191" s="190"/>
    </row>
    <row r="192" spans="1:26" ht="12.75" customHeight="1" x14ac:dyDescent="0.2">
      <c r="A192" s="190"/>
      <c r="B192" s="191"/>
      <c r="C192" s="192"/>
      <c r="D192" s="190"/>
      <c r="E192" s="190"/>
      <c r="F192" s="190"/>
      <c r="G192" s="190"/>
      <c r="H192" s="190"/>
      <c r="I192" s="190"/>
      <c r="J192" s="193"/>
      <c r="K192" s="190"/>
      <c r="L192" s="190"/>
      <c r="M192" s="190"/>
      <c r="N192" s="190"/>
      <c r="O192" s="190"/>
      <c r="P192" s="190"/>
      <c r="Q192" s="190"/>
      <c r="R192" s="190"/>
      <c r="S192" s="190"/>
      <c r="T192" s="190"/>
      <c r="U192" s="190"/>
      <c r="V192" s="190"/>
      <c r="W192" s="190"/>
      <c r="X192" s="190"/>
      <c r="Y192" s="190"/>
      <c r="Z192" s="190"/>
    </row>
    <row r="193" spans="1:26" ht="12.75" customHeight="1" x14ac:dyDescent="0.2">
      <c r="A193" s="190"/>
      <c r="B193" s="191"/>
      <c r="C193" s="192"/>
      <c r="D193" s="190"/>
      <c r="E193" s="190"/>
      <c r="F193" s="190"/>
      <c r="G193" s="190"/>
      <c r="H193" s="190"/>
      <c r="I193" s="190"/>
      <c r="J193" s="193"/>
      <c r="K193" s="190"/>
      <c r="L193" s="190"/>
      <c r="M193" s="190"/>
      <c r="N193" s="190"/>
      <c r="O193" s="190"/>
      <c r="P193" s="190"/>
      <c r="Q193" s="190"/>
      <c r="R193" s="190"/>
      <c r="S193" s="190"/>
      <c r="T193" s="190"/>
      <c r="U193" s="190"/>
      <c r="V193" s="190"/>
      <c r="W193" s="190"/>
      <c r="X193" s="190"/>
      <c r="Y193" s="190"/>
      <c r="Z193" s="190"/>
    </row>
    <row r="194" spans="1:26" ht="12.75" customHeight="1" x14ac:dyDescent="0.2">
      <c r="A194" s="190"/>
      <c r="B194" s="191"/>
      <c r="C194" s="192"/>
      <c r="D194" s="190"/>
      <c r="E194" s="190"/>
      <c r="F194" s="190"/>
      <c r="G194" s="190"/>
      <c r="H194" s="190"/>
      <c r="I194" s="190"/>
      <c r="J194" s="193"/>
      <c r="K194" s="190"/>
      <c r="L194" s="190"/>
      <c r="M194" s="190"/>
      <c r="N194" s="190"/>
      <c r="O194" s="190"/>
      <c r="P194" s="190"/>
      <c r="Q194" s="190"/>
      <c r="R194" s="190"/>
      <c r="S194" s="190"/>
      <c r="T194" s="190"/>
      <c r="U194" s="190"/>
      <c r="V194" s="190"/>
      <c r="W194" s="190"/>
      <c r="X194" s="190"/>
      <c r="Y194" s="190"/>
      <c r="Z194" s="190"/>
    </row>
    <row r="195" spans="1:26" ht="12.75" customHeight="1" x14ac:dyDescent="0.2">
      <c r="A195" s="190"/>
      <c r="B195" s="191"/>
      <c r="C195" s="192"/>
      <c r="D195" s="190"/>
      <c r="E195" s="190"/>
      <c r="F195" s="190"/>
      <c r="G195" s="190"/>
      <c r="H195" s="190"/>
      <c r="I195" s="190"/>
      <c r="J195" s="193"/>
      <c r="K195" s="190"/>
      <c r="L195" s="190"/>
      <c r="M195" s="190"/>
      <c r="N195" s="190"/>
      <c r="O195" s="190"/>
      <c r="P195" s="190"/>
      <c r="Q195" s="190"/>
      <c r="R195" s="190"/>
      <c r="S195" s="190"/>
      <c r="T195" s="190"/>
      <c r="U195" s="190"/>
      <c r="V195" s="190"/>
      <c r="W195" s="190"/>
      <c r="X195" s="190"/>
      <c r="Y195" s="190"/>
      <c r="Z195" s="190"/>
    </row>
    <row r="196" spans="1:26" ht="12.75" customHeight="1" x14ac:dyDescent="0.2">
      <c r="A196" s="190"/>
      <c r="B196" s="191"/>
      <c r="C196" s="192"/>
      <c r="D196" s="190"/>
      <c r="E196" s="190"/>
      <c r="F196" s="190"/>
      <c r="G196" s="190"/>
      <c r="H196" s="190"/>
      <c r="I196" s="190"/>
      <c r="J196" s="193"/>
      <c r="K196" s="190"/>
      <c r="L196" s="190"/>
      <c r="M196" s="190"/>
      <c r="N196" s="190"/>
      <c r="O196" s="190"/>
      <c r="P196" s="190"/>
      <c r="Q196" s="190"/>
      <c r="R196" s="190"/>
      <c r="S196" s="190"/>
      <c r="T196" s="190"/>
      <c r="U196" s="190"/>
      <c r="V196" s="190"/>
      <c r="W196" s="190"/>
      <c r="X196" s="190"/>
      <c r="Y196" s="190"/>
      <c r="Z196" s="190"/>
    </row>
    <row r="197" spans="1:26" ht="12.75" customHeight="1" x14ac:dyDescent="0.2">
      <c r="A197" s="190"/>
      <c r="B197" s="191"/>
      <c r="C197" s="192"/>
      <c r="D197" s="190"/>
      <c r="E197" s="190"/>
      <c r="F197" s="190"/>
      <c r="G197" s="190"/>
      <c r="H197" s="190"/>
      <c r="I197" s="190"/>
      <c r="J197" s="193"/>
      <c r="K197" s="190"/>
      <c r="L197" s="190"/>
      <c r="M197" s="190"/>
      <c r="N197" s="190"/>
      <c r="O197" s="190"/>
      <c r="P197" s="190"/>
      <c r="Q197" s="190"/>
      <c r="R197" s="190"/>
      <c r="S197" s="190"/>
      <c r="T197" s="190"/>
      <c r="U197" s="190"/>
      <c r="V197" s="190"/>
      <c r="W197" s="190"/>
      <c r="X197" s="190"/>
      <c r="Y197" s="190"/>
      <c r="Z197" s="190"/>
    </row>
    <row r="198" spans="1:26" ht="12.75" customHeight="1" x14ac:dyDescent="0.2">
      <c r="A198" s="190"/>
      <c r="B198" s="191"/>
      <c r="C198" s="192"/>
      <c r="D198" s="190"/>
      <c r="E198" s="190"/>
      <c r="F198" s="190"/>
      <c r="G198" s="190"/>
      <c r="H198" s="190"/>
      <c r="I198" s="190"/>
      <c r="J198" s="193"/>
      <c r="K198" s="190"/>
      <c r="L198" s="190"/>
      <c r="M198" s="190"/>
      <c r="N198" s="190"/>
      <c r="O198" s="190"/>
      <c r="P198" s="190"/>
      <c r="Q198" s="190"/>
      <c r="R198" s="190"/>
      <c r="S198" s="190"/>
      <c r="T198" s="190"/>
      <c r="U198" s="190"/>
      <c r="V198" s="190"/>
      <c r="W198" s="190"/>
      <c r="X198" s="190"/>
      <c r="Y198" s="190"/>
      <c r="Z198" s="190"/>
    </row>
    <row r="199" spans="1:26" ht="12.75" customHeight="1" x14ac:dyDescent="0.2">
      <c r="A199" s="190"/>
      <c r="B199" s="191"/>
      <c r="C199" s="192"/>
      <c r="D199" s="190"/>
      <c r="E199" s="190"/>
      <c r="F199" s="190"/>
      <c r="G199" s="190"/>
      <c r="H199" s="190"/>
      <c r="I199" s="190"/>
      <c r="J199" s="193"/>
      <c r="K199" s="190"/>
      <c r="L199" s="190"/>
      <c r="M199" s="190"/>
      <c r="N199" s="190"/>
      <c r="O199" s="190"/>
      <c r="P199" s="190"/>
      <c r="Q199" s="190"/>
      <c r="R199" s="190"/>
      <c r="S199" s="190"/>
      <c r="T199" s="190"/>
      <c r="U199" s="190"/>
      <c r="V199" s="190"/>
      <c r="W199" s="190"/>
      <c r="X199" s="190"/>
      <c r="Y199" s="190"/>
      <c r="Z199" s="190"/>
    </row>
    <row r="200" spans="1:26" ht="12.75" customHeight="1" x14ac:dyDescent="0.2">
      <c r="A200" s="190"/>
      <c r="B200" s="191"/>
      <c r="C200" s="192"/>
      <c r="D200" s="190"/>
      <c r="E200" s="190"/>
      <c r="F200" s="190"/>
      <c r="G200" s="190"/>
      <c r="H200" s="190"/>
      <c r="I200" s="190"/>
      <c r="J200" s="193"/>
      <c r="K200" s="190"/>
      <c r="L200" s="190"/>
      <c r="M200" s="190"/>
      <c r="N200" s="190"/>
      <c r="O200" s="190"/>
      <c r="P200" s="190"/>
      <c r="Q200" s="190"/>
      <c r="R200" s="190"/>
      <c r="S200" s="190"/>
      <c r="T200" s="190"/>
      <c r="U200" s="190"/>
      <c r="V200" s="190"/>
      <c r="W200" s="190"/>
      <c r="X200" s="190"/>
      <c r="Y200" s="190"/>
      <c r="Z200" s="190"/>
    </row>
    <row r="201" spans="1:26" ht="12.75" customHeight="1" x14ac:dyDescent="0.2">
      <c r="A201" s="190"/>
      <c r="B201" s="191"/>
      <c r="C201" s="192"/>
      <c r="D201" s="190"/>
      <c r="E201" s="190"/>
      <c r="F201" s="190"/>
      <c r="G201" s="190"/>
      <c r="H201" s="190"/>
      <c r="I201" s="190"/>
      <c r="J201" s="193"/>
      <c r="K201" s="190"/>
      <c r="L201" s="190"/>
      <c r="M201" s="190"/>
      <c r="N201" s="190"/>
      <c r="O201" s="190"/>
      <c r="P201" s="190"/>
      <c r="Q201" s="190"/>
      <c r="R201" s="190"/>
      <c r="S201" s="190"/>
      <c r="T201" s="190"/>
      <c r="U201" s="190"/>
      <c r="V201" s="190"/>
      <c r="W201" s="190"/>
      <c r="X201" s="190"/>
      <c r="Y201" s="190"/>
      <c r="Z201" s="190"/>
    </row>
    <row r="202" spans="1:26" ht="12.75" customHeight="1" x14ac:dyDescent="0.2">
      <c r="A202" s="190"/>
      <c r="B202" s="191"/>
      <c r="C202" s="192"/>
      <c r="D202" s="190"/>
      <c r="E202" s="190"/>
      <c r="F202" s="190"/>
      <c r="G202" s="190"/>
      <c r="H202" s="190"/>
      <c r="I202" s="190"/>
      <c r="J202" s="193"/>
      <c r="K202" s="190"/>
      <c r="L202" s="190"/>
      <c r="M202" s="190"/>
      <c r="N202" s="190"/>
      <c r="O202" s="190"/>
      <c r="P202" s="190"/>
      <c r="Q202" s="190"/>
      <c r="R202" s="190"/>
      <c r="S202" s="190"/>
      <c r="T202" s="190"/>
      <c r="U202" s="190"/>
      <c r="V202" s="190"/>
      <c r="W202" s="190"/>
      <c r="X202" s="190"/>
      <c r="Y202" s="190"/>
      <c r="Z202" s="190"/>
    </row>
    <row r="203" spans="1:26" ht="12.75" customHeight="1" x14ac:dyDescent="0.2">
      <c r="A203" s="190"/>
      <c r="B203" s="191"/>
      <c r="C203" s="192"/>
      <c r="D203" s="190"/>
      <c r="E203" s="190"/>
      <c r="F203" s="190"/>
      <c r="G203" s="190"/>
      <c r="H203" s="190"/>
      <c r="I203" s="190"/>
      <c r="J203" s="193"/>
      <c r="K203" s="190"/>
      <c r="L203" s="190"/>
      <c r="M203" s="190"/>
      <c r="N203" s="190"/>
      <c r="O203" s="190"/>
      <c r="P203" s="190"/>
      <c r="Q203" s="190"/>
      <c r="R203" s="190"/>
      <c r="S203" s="190"/>
      <c r="T203" s="190"/>
      <c r="U203" s="190"/>
      <c r="V203" s="190"/>
      <c r="W203" s="190"/>
      <c r="X203" s="190"/>
      <c r="Y203" s="190"/>
      <c r="Z203" s="190"/>
    </row>
    <row r="204" spans="1:26" ht="12.75" customHeight="1" x14ac:dyDescent="0.2">
      <c r="A204" s="190"/>
      <c r="B204" s="191"/>
      <c r="C204" s="192"/>
      <c r="D204" s="190"/>
      <c r="E204" s="190"/>
      <c r="F204" s="190"/>
      <c r="G204" s="190"/>
      <c r="H204" s="190"/>
      <c r="I204" s="190"/>
      <c r="J204" s="193"/>
      <c r="K204" s="190"/>
      <c r="L204" s="190"/>
      <c r="M204" s="190"/>
      <c r="N204" s="190"/>
      <c r="O204" s="190"/>
      <c r="P204" s="190"/>
      <c r="Q204" s="190"/>
      <c r="R204" s="190"/>
      <c r="S204" s="190"/>
      <c r="T204" s="190"/>
      <c r="U204" s="190"/>
      <c r="V204" s="190"/>
      <c r="W204" s="190"/>
      <c r="X204" s="190"/>
      <c r="Y204" s="190"/>
      <c r="Z204" s="190"/>
    </row>
    <row r="205" spans="1:26" ht="12.75" customHeight="1" x14ac:dyDescent="0.2">
      <c r="A205" s="190"/>
      <c r="B205" s="191"/>
      <c r="C205" s="192"/>
      <c r="D205" s="190"/>
      <c r="E205" s="190"/>
      <c r="F205" s="190"/>
      <c r="G205" s="190"/>
      <c r="H205" s="190"/>
      <c r="I205" s="190"/>
      <c r="J205" s="193"/>
      <c r="K205" s="190"/>
      <c r="L205" s="190"/>
      <c r="M205" s="190"/>
      <c r="N205" s="190"/>
      <c r="O205" s="190"/>
      <c r="P205" s="190"/>
      <c r="Q205" s="190"/>
      <c r="R205" s="190"/>
      <c r="S205" s="190"/>
      <c r="T205" s="190"/>
      <c r="U205" s="190"/>
      <c r="V205" s="190"/>
      <c r="W205" s="190"/>
      <c r="X205" s="190"/>
      <c r="Y205" s="190"/>
      <c r="Z205" s="190"/>
    </row>
    <row r="206" spans="1:26" ht="12.75" customHeight="1" x14ac:dyDescent="0.2">
      <c r="A206" s="190"/>
      <c r="B206" s="191"/>
      <c r="C206" s="192"/>
      <c r="D206" s="190"/>
      <c r="E206" s="190"/>
      <c r="F206" s="190"/>
      <c r="G206" s="190"/>
      <c r="H206" s="190"/>
      <c r="I206" s="190"/>
      <c r="J206" s="193"/>
      <c r="K206" s="190"/>
      <c r="L206" s="190"/>
      <c r="M206" s="190"/>
      <c r="N206" s="190"/>
      <c r="O206" s="190"/>
      <c r="P206" s="190"/>
      <c r="Q206" s="190"/>
      <c r="R206" s="190"/>
      <c r="S206" s="190"/>
      <c r="T206" s="190"/>
      <c r="U206" s="190"/>
      <c r="V206" s="190"/>
      <c r="W206" s="190"/>
      <c r="X206" s="190"/>
      <c r="Y206" s="190"/>
      <c r="Z206" s="190"/>
    </row>
    <row r="207" spans="1:26" ht="12.75" customHeight="1" x14ac:dyDescent="0.2">
      <c r="A207" s="190"/>
      <c r="B207" s="191"/>
      <c r="C207" s="192"/>
      <c r="D207" s="190"/>
      <c r="E207" s="190"/>
      <c r="F207" s="190"/>
      <c r="G207" s="190"/>
      <c r="H207" s="190"/>
      <c r="I207" s="190"/>
      <c r="J207" s="193"/>
      <c r="K207" s="190"/>
      <c r="L207" s="190"/>
      <c r="M207" s="190"/>
      <c r="N207" s="190"/>
      <c r="O207" s="190"/>
      <c r="P207" s="190"/>
      <c r="Q207" s="190"/>
      <c r="R207" s="190"/>
      <c r="S207" s="190"/>
      <c r="T207" s="190"/>
      <c r="U207" s="190"/>
      <c r="V207" s="190"/>
      <c r="W207" s="190"/>
      <c r="X207" s="190"/>
      <c r="Y207" s="190"/>
      <c r="Z207" s="190"/>
    </row>
    <row r="208" spans="1:26" ht="12.75" customHeight="1" x14ac:dyDescent="0.2">
      <c r="A208" s="190"/>
      <c r="B208" s="191"/>
      <c r="C208" s="192"/>
      <c r="D208" s="190"/>
      <c r="E208" s="190"/>
      <c r="F208" s="190"/>
      <c r="G208" s="190"/>
      <c r="H208" s="190"/>
      <c r="I208" s="190"/>
      <c r="J208" s="193"/>
      <c r="K208" s="190"/>
      <c r="L208" s="190"/>
      <c r="M208" s="190"/>
      <c r="N208" s="190"/>
      <c r="O208" s="190"/>
      <c r="P208" s="190"/>
      <c r="Q208" s="190"/>
      <c r="R208" s="190"/>
      <c r="S208" s="190"/>
      <c r="T208" s="190"/>
      <c r="U208" s="190"/>
      <c r="V208" s="190"/>
      <c r="W208" s="190"/>
      <c r="X208" s="190"/>
      <c r="Y208" s="190"/>
      <c r="Z208" s="190"/>
    </row>
    <row r="209" spans="1:26" ht="12.75" customHeight="1" x14ac:dyDescent="0.2">
      <c r="A209" s="190"/>
      <c r="B209" s="191"/>
      <c r="C209" s="192"/>
      <c r="D209" s="190"/>
      <c r="E209" s="190"/>
      <c r="F209" s="190"/>
      <c r="G209" s="190"/>
      <c r="H209" s="190"/>
      <c r="I209" s="190"/>
      <c r="J209" s="193"/>
      <c r="K209" s="190"/>
      <c r="L209" s="190"/>
      <c r="M209" s="190"/>
      <c r="N209" s="190"/>
      <c r="O209" s="190"/>
      <c r="P209" s="190"/>
      <c r="Q209" s="190"/>
      <c r="R209" s="190"/>
      <c r="S209" s="190"/>
      <c r="T209" s="190"/>
      <c r="U209" s="190"/>
      <c r="V209" s="190"/>
      <c r="W209" s="190"/>
      <c r="X209" s="190"/>
      <c r="Y209" s="190"/>
      <c r="Z209" s="190"/>
    </row>
    <row r="210" spans="1:26" ht="12.75" customHeight="1" x14ac:dyDescent="0.2">
      <c r="A210" s="190"/>
      <c r="B210" s="191"/>
      <c r="C210" s="192"/>
      <c r="D210" s="190"/>
      <c r="E210" s="190"/>
      <c r="F210" s="190"/>
      <c r="G210" s="190"/>
      <c r="H210" s="190"/>
      <c r="I210" s="190"/>
      <c r="J210" s="193"/>
      <c r="K210" s="190"/>
      <c r="L210" s="190"/>
      <c r="M210" s="190"/>
      <c r="N210" s="190"/>
      <c r="O210" s="190"/>
      <c r="P210" s="190"/>
      <c r="Q210" s="190"/>
      <c r="R210" s="190"/>
      <c r="S210" s="190"/>
      <c r="T210" s="190"/>
      <c r="U210" s="190"/>
      <c r="V210" s="190"/>
      <c r="W210" s="190"/>
      <c r="X210" s="190"/>
      <c r="Y210" s="190"/>
      <c r="Z210" s="190"/>
    </row>
    <row r="211" spans="1:26" ht="12.75" customHeight="1" x14ac:dyDescent="0.2">
      <c r="A211" s="190"/>
      <c r="B211" s="191"/>
      <c r="C211" s="192"/>
      <c r="D211" s="190"/>
      <c r="E211" s="190"/>
      <c r="F211" s="190"/>
      <c r="G211" s="190"/>
      <c r="H211" s="190"/>
      <c r="I211" s="190"/>
      <c r="J211" s="193"/>
      <c r="K211" s="190"/>
      <c r="L211" s="190"/>
      <c r="M211" s="190"/>
      <c r="N211" s="190"/>
      <c r="O211" s="190"/>
      <c r="P211" s="190"/>
      <c r="Q211" s="190"/>
      <c r="R211" s="190"/>
      <c r="S211" s="190"/>
      <c r="T211" s="190"/>
      <c r="U211" s="190"/>
      <c r="V211" s="190"/>
      <c r="W211" s="190"/>
      <c r="X211" s="190"/>
      <c r="Y211" s="190"/>
      <c r="Z211" s="190"/>
    </row>
    <row r="212" spans="1:26" ht="12.75" customHeight="1" x14ac:dyDescent="0.2">
      <c r="A212" s="190"/>
      <c r="B212" s="191"/>
      <c r="C212" s="192"/>
      <c r="D212" s="190"/>
      <c r="E212" s="190"/>
      <c r="F212" s="190"/>
      <c r="G212" s="190"/>
      <c r="H212" s="190"/>
      <c r="I212" s="190"/>
      <c r="J212" s="193"/>
      <c r="K212" s="190"/>
      <c r="L212" s="190"/>
      <c r="M212" s="190"/>
      <c r="N212" s="190"/>
      <c r="O212" s="190"/>
      <c r="P212" s="190"/>
      <c r="Q212" s="190"/>
      <c r="R212" s="190"/>
      <c r="S212" s="190"/>
      <c r="T212" s="190"/>
      <c r="U212" s="190"/>
      <c r="V212" s="190"/>
      <c r="W212" s="190"/>
      <c r="X212" s="190"/>
      <c r="Y212" s="190"/>
      <c r="Z212" s="190"/>
    </row>
    <row r="213" spans="1:26" ht="12.75" customHeight="1" x14ac:dyDescent="0.2">
      <c r="A213" s="190"/>
      <c r="B213" s="191"/>
      <c r="C213" s="192"/>
      <c r="D213" s="190"/>
      <c r="E213" s="190"/>
      <c r="F213" s="190"/>
      <c r="G213" s="190"/>
      <c r="H213" s="190"/>
      <c r="I213" s="190"/>
      <c r="J213" s="193"/>
      <c r="K213" s="190"/>
      <c r="L213" s="190"/>
      <c r="M213" s="190"/>
      <c r="N213" s="190"/>
      <c r="O213" s="190"/>
      <c r="P213" s="190"/>
      <c r="Q213" s="190"/>
      <c r="R213" s="190"/>
      <c r="S213" s="190"/>
      <c r="T213" s="190"/>
      <c r="U213" s="190"/>
      <c r="V213" s="190"/>
      <c r="W213" s="190"/>
      <c r="X213" s="190"/>
      <c r="Y213" s="190"/>
      <c r="Z213" s="190"/>
    </row>
    <row r="214" spans="1:26" ht="12.75" customHeight="1" x14ac:dyDescent="0.2">
      <c r="A214" s="190"/>
      <c r="B214" s="191"/>
      <c r="C214" s="192"/>
      <c r="D214" s="190"/>
      <c r="E214" s="190"/>
      <c r="F214" s="190"/>
      <c r="G214" s="190"/>
      <c r="H214" s="190"/>
      <c r="I214" s="190"/>
      <c r="J214" s="193"/>
      <c r="K214" s="190"/>
      <c r="L214" s="190"/>
      <c r="M214" s="190"/>
      <c r="N214" s="190"/>
      <c r="O214" s="190"/>
      <c r="P214" s="190"/>
      <c r="Q214" s="190"/>
      <c r="R214" s="190"/>
      <c r="S214" s="190"/>
      <c r="T214" s="190"/>
      <c r="U214" s="190"/>
      <c r="V214" s="190"/>
      <c r="W214" s="190"/>
      <c r="X214" s="190"/>
      <c r="Y214" s="190"/>
      <c r="Z214" s="190"/>
    </row>
    <row r="215" spans="1:26" ht="12.75" customHeight="1" x14ac:dyDescent="0.2">
      <c r="A215" s="190"/>
      <c r="B215" s="191"/>
      <c r="C215" s="192"/>
      <c r="D215" s="190"/>
      <c r="E215" s="190"/>
      <c r="F215" s="190"/>
      <c r="G215" s="190"/>
      <c r="H215" s="190"/>
      <c r="I215" s="190"/>
      <c r="J215" s="193"/>
      <c r="K215" s="190"/>
      <c r="L215" s="190"/>
      <c r="M215" s="190"/>
      <c r="N215" s="190"/>
      <c r="O215" s="190"/>
      <c r="P215" s="190"/>
      <c r="Q215" s="190"/>
      <c r="R215" s="190"/>
      <c r="S215" s="190"/>
      <c r="T215" s="190"/>
      <c r="U215" s="190"/>
      <c r="V215" s="190"/>
      <c r="W215" s="190"/>
      <c r="X215" s="190"/>
      <c r="Y215" s="190"/>
      <c r="Z215" s="190"/>
    </row>
    <row r="216" spans="1:26" ht="12.75" customHeight="1" x14ac:dyDescent="0.2">
      <c r="A216" s="190"/>
      <c r="B216" s="191"/>
      <c r="C216" s="192"/>
      <c r="D216" s="190"/>
      <c r="E216" s="190"/>
      <c r="F216" s="190"/>
      <c r="G216" s="190"/>
      <c r="H216" s="190"/>
      <c r="I216" s="190"/>
      <c r="J216" s="193"/>
      <c r="K216" s="190"/>
      <c r="L216" s="190"/>
      <c r="M216" s="190"/>
      <c r="N216" s="190"/>
      <c r="O216" s="190"/>
      <c r="P216" s="190"/>
      <c r="Q216" s="190"/>
      <c r="R216" s="190"/>
      <c r="S216" s="190"/>
      <c r="T216" s="190"/>
      <c r="U216" s="190"/>
      <c r="V216" s="190"/>
      <c r="W216" s="190"/>
      <c r="X216" s="190"/>
      <c r="Y216" s="190"/>
      <c r="Z216" s="190"/>
    </row>
    <row r="217" spans="1:26" ht="12.75" customHeight="1" x14ac:dyDescent="0.2">
      <c r="A217" s="190"/>
      <c r="B217" s="191"/>
      <c r="C217" s="192"/>
      <c r="D217" s="190"/>
      <c r="E217" s="190"/>
      <c r="F217" s="190"/>
      <c r="G217" s="190"/>
      <c r="H217" s="190"/>
      <c r="I217" s="190"/>
      <c r="J217" s="193"/>
      <c r="K217" s="190"/>
      <c r="L217" s="190"/>
      <c r="M217" s="190"/>
      <c r="N217" s="190"/>
      <c r="O217" s="190"/>
      <c r="P217" s="190"/>
      <c r="Q217" s="190"/>
      <c r="R217" s="190"/>
      <c r="S217" s="190"/>
      <c r="T217" s="190"/>
      <c r="U217" s="190"/>
      <c r="V217" s="190"/>
      <c r="W217" s="190"/>
      <c r="X217" s="190"/>
      <c r="Y217" s="190"/>
      <c r="Z217" s="190"/>
    </row>
    <row r="218" spans="1:26" ht="12.75" customHeight="1" x14ac:dyDescent="0.2">
      <c r="A218" s="190"/>
      <c r="B218" s="191"/>
      <c r="C218" s="192"/>
      <c r="D218" s="190"/>
      <c r="E218" s="190"/>
      <c r="F218" s="190"/>
      <c r="G218" s="190"/>
      <c r="H218" s="190"/>
      <c r="I218" s="190"/>
      <c r="J218" s="193"/>
      <c r="K218" s="190"/>
      <c r="L218" s="190"/>
      <c r="M218" s="190"/>
      <c r="N218" s="190"/>
      <c r="O218" s="190"/>
      <c r="P218" s="190"/>
      <c r="Q218" s="190"/>
      <c r="R218" s="190"/>
      <c r="S218" s="190"/>
      <c r="T218" s="190"/>
      <c r="U218" s="190"/>
      <c r="V218" s="190"/>
      <c r="W218" s="190"/>
      <c r="X218" s="190"/>
      <c r="Y218" s="190"/>
      <c r="Z218" s="190"/>
    </row>
    <row r="219" spans="1:26" ht="12.75" customHeight="1" x14ac:dyDescent="0.2">
      <c r="A219" s="190"/>
      <c r="B219" s="191"/>
      <c r="C219" s="192"/>
      <c r="D219" s="190"/>
      <c r="E219" s="190"/>
      <c r="F219" s="190"/>
      <c r="G219" s="190"/>
      <c r="H219" s="190"/>
      <c r="I219" s="190"/>
      <c r="J219" s="193"/>
      <c r="K219" s="190"/>
      <c r="L219" s="190"/>
      <c r="M219" s="190"/>
      <c r="N219" s="190"/>
      <c r="O219" s="190"/>
      <c r="P219" s="190"/>
      <c r="Q219" s="190"/>
      <c r="R219" s="190"/>
      <c r="S219" s="190"/>
      <c r="T219" s="190"/>
      <c r="U219" s="190"/>
      <c r="V219" s="190"/>
      <c r="W219" s="190"/>
      <c r="X219" s="190"/>
      <c r="Y219" s="190"/>
      <c r="Z219" s="190"/>
    </row>
    <row r="220" spans="1:26" ht="12.75" customHeight="1" x14ac:dyDescent="0.2">
      <c r="A220" s="190"/>
      <c r="B220" s="191"/>
      <c r="C220" s="192"/>
      <c r="D220" s="190"/>
      <c r="E220" s="190"/>
      <c r="F220" s="190"/>
      <c r="G220" s="190"/>
      <c r="H220" s="190"/>
      <c r="I220" s="190"/>
      <c r="J220" s="193"/>
      <c r="K220" s="190"/>
      <c r="L220" s="190"/>
      <c r="M220" s="190"/>
      <c r="N220" s="190"/>
      <c r="O220" s="190"/>
      <c r="P220" s="190"/>
      <c r="Q220" s="190"/>
      <c r="R220" s="190"/>
      <c r="S220" s="190"/>
      <c r="T220" s="190"/>
      <c r="U220" s="190"/>
      <c r="V220" s="190"/>
      <c r="W220" s="190"/>
      <c r="X220" s="190"/>
      <c r="Y220" s="190"/>
      <c r="Z220" s="190"/>
    </row>
    <row r="221" spans="1:26" ht="12.75" customHeight="1" x14ac:dyDescent="0.2">
      <c r="A221" s="190"/>
      <c r="B221" s="191"/>
      <c r="C221" s="192"/>
      <c r="D221" s="190"/>
      <c r="E221" s="190"/>
      <c r="F221" s="190"/>
      <c r="G221" s="190"/>
      <c r="H221" s="190"/>
      <c r="I221" s="190"/>
      <c r="J221" s="193"/>
      <c r="K221" s="190"/>
      <c r="L221" s="190"/>
      <c r="M221" s="190"/>
      <c r="N221" s="190"/>
      <c r="O221" s="190"/>
      <c r="P221" s="190"/>
      <c r="Q221" s="190"/>
      <c r="R221" s="190"/>
      <c r="S221" s="190"/>
      <c r="T221" s="190"/>
      <c r="U221" s="190"/>
      <c r="V221" s="190"/>
      <c r="W221" s="190"/>
      <c r="X221" s="190"/>
      <c r="Y221" s="190"/>
      <c r="Z221" s="190"/>
    </row>
    <row r="222" spans="1:26" ht="12.75" customHeight="1" x14ac:dyDescent="0.2">
      <c r="A222" s="190"/>
      <c r="B222" s="191"/>
      <c r="C222" s="192"/>
      <c r="D222" s="190"/>
      <c r="E222" s="190"/>
      <c r="F222" s="190"/>
      <c r="G222" s="190"/>
      <c r="H222" s="190"/>
      <c r="I222" s="190"/>
      <c r="J222" s="193"/>
      <c r="K222" s="190"/>
      <c r="L222" s="190"/>
      <c r="M222" s="190"/>
      <c r="N222" s="190"/>
      <c r="O222" s="190"/>
      <c r="P222" s="190"/>
      <c r="Q222" s="190"/>
      <c r="R222" s="190"/>
      <c r="S222" s="190"/>
      <c r="T222" s="190"/>
      <c r="U222" s="190"/>
      <c r="V222" s="190"/>
      <c r="W222" s="190"/>
      <c r="X222" s="190"/>
      <c r="Y222" s="190"/>
      <c r="Z222" s="190"/>
    </row>
    <row r="223" spans="1:26" ht="12.75" customHeight="1" x14ac:dyDescent="0.2">
      <c r="A223" s="190"/>
      <c r="B223" s="191"/>
      <c r="C223" s="192"/>
      <c r="D223" s="190"/>
      <c r="E223" s="190"/>
      <c r="F223" s="190"/>
      <c r="G223" s="190"/>
      <c r="H223" s="190"/>
      <c r="I223" s="190"/>
      <c r="J223" s="193"/>
      <c r="K223" s="190"/>
      <c r="L223" s="190"/>
      <c r="M223" s="190"/>
      <c r="N223" s="190"/>
      <c r="O223" s="190"/>
      <c r="P223" s="190"/>
      <c r="Q223" s="190"/>
      <c r="R223" s="190"/>
      <c r="S223" s="190"/>
      <c r="T223" s="190"/>
      <c r="U223" s="190"/>
      <c r="V223" s="190"/>
      <c r="W223" s="190"/>
      <c r="X223" s="190"/>
      <c r="Y223" s="190"/>
      <c r="Z223" s="190"/>
    </row>
    <row r="224" spans="1:26" ht="12.75" customHeight="1" x14ac:dyDescent="0.2">
      <c r="A224" s="190"/>
      <c r="B224" s="191"/>
      <c r="C224" s="192"/>
      <c r="D224" s="190"/>
      <c r="E224" s="190"/>
      <c r="F224" s="190"/>
      <c r="G224" s="190"/>
      <c r="H224" s="190"/>
      <c r="I224" s="190"/>
      <c r="J224" s="193"/>
      <c r="K224" s="190"/>
      <c r="L224" s="190"/>
      <c r="M224" s="190"/>
      <c r="N224" s="190"/>
      <c r="O224" s="190"/>
      <c r="P224" s="190"/>
      <c r="Q224" s="190"/>
      <c r="R224" s="190"/>
      <c r="S224" s="190"/>
      <c r="T224" s="190"/>
      <c r="U224" s="190"/>
      <c r="V224" s="190"/>
      <c r="W224" s="190"/>
      <c r="X224" s="190"/>
      <c r="Y224" s="190"/>
      <c r="Z224" s="190"/>
    </row>
    <row r="225" spans="1:26" ht="12.75" customHeight="1" x14ac:dyDescent="0.2">
      <c r="A225" s="190"/>
      <c r="B225" s="191"/>
      <c r="C225" s="192"/>
      <c r="D225" s="190"/>
      <c r="E225" s="190"/>
      <c r="F225" s="190"/>
      <c r="G225" s="190"/>
      <c r="H225" s="190"/>
      <c r="I225" s="190"/>
      <c r="J225" s="193"/>
      <c r="K225" s="190"/>
      <c r="L225" s="190"/>
      <c r="M225" s="190"/>
      <c r="N225" s="190"/>
      <c r="O225" s="190"/>
      <c r="P225" s="190"/>
      <c r="Q225" s="190"/>
      <c r="R225" s="190"/>
      <c r="S225" s="190"/>
      <c r="T225" s="190"/>
      <c r="U225" s="190"/>
      <c r="V225" s="190"/>
      <c r="W225" s="190"/>
      <c r="X225" s="190"/>
      <c r="Y225" s="190"/>
      <c r="Z225" s="190"/>
    </row>
    <row r="226" spans="1:26" ht="12.75" customHeight="1" x14ac:dyDescent="0.2">
      <c r="A226" s="190"/>
      <c r="B226" s="191"/>
      <c r="C226" s="192"/>
      <c r="D226" s="190"/>
      <c r="E226" s="190"/>
      <c r="F226" s="190"/>
      <c r="G226" s="190"/>
      <c r="H226" s="190"/>
      <c r="I226" s="190"/>
      <c r="J226" s="193"/>
      <c r="K226" s="190"/>
      <c r="L226" s="190"/>
      <c r="M226" s="190"/>
      <c r="N226" s="190"/>
      <c r="O226" s="190"/>
      <c r="P226" s="190"/>
      <c r="Q226" s="190"/>
      <c r="R226" s="190"/>
      <c r="S226" s="190"/>
      <c r="T226" s="190"/>
      <c r="U226" s="190"/>
      <c r="V226" s="190"/>
      <c r="W226" s="190"/>
      <c r="X226" s="190"/>
      <c r="Y226" s="190"/>
      <c r="Z226" s="190"/>
    </row>
    <row r="227" spans="1:26" ht="12.75" customHeight="1" x14ac:dyDescent="0.2">
      <c r="A227" s="190"/>
      <c r="B227" s="191"/>
      <c r="C227" s="192"/>
      <c r="D227" s="190"/>
      <c r="E227" s="190"/>
      <c r="F227" s="190"/>
      <c r="G227" s="190"/>
      <c r="H227" s="190"/>
      <c r="I227" s="190"/>
      <c r="J227" s="193"/>
      <c r="K227" s="190"/>
      <c r="L227" s="190"/>
      <c r="M227" s="190"/>
      <c r="N227" s="190"/>
      <c r="O227" s="190"/>
      <c r="P227" s="190"/>
      <c r="Q227" s="190"/>
      <c r="R227" s="190"/>
      <c r="S227" s="190"/>
      <c r="T227" s="190"/>
      <c r="U227" s="190"/>
      <c r="V227" s="190"/>
      <c r="W227" s="190"/>
      <c r="X227" s="190"/>
      <c r="Y227" s="190"/>
      <c r="Z227" s="190"/>
    </row>
    <row r="228" spans="1:26" ht="12.75" customHeight="1" x14ac:dyDescent="0.2">
      <c r="A228" s="190"/>
      <c r="B228" s="191"/>
      <c r="C228" s="192"/>
      <c r="D228" s="190"/>
      <c r="E228" s="190"/>
      <c r="F228" s="190"/>
      <c r="G228" s="190"/>
      <c r="H228" s="190"/>
      <c r="I228" s="190"/>
      <c r="J228" s="193"/>
      <c r="K228" s="190"/>
      <c r="L228" s="190"/>
      <c r="M228" s="190"/>
      <c r="N228" s="190"/>
      <c r="O228" s="190"/>
      <c r="P228" s="190"/>
      <c r="Q228" s="190"/>
      <c r="R228" s="190"/>
      <c r="S228" s="190"/>
      <c r="T228" s="190"/>
      <c r="U228" s="190"/>
      <c r="V228" s="190"/>
      <c r="W228" s="190"/>
      <c r="X228" s="190"/>
      <c r="Y228" s="190"/>
      <c r="Z228" s="190"/>
    </row>
    <row r="229" spans="1:26" ht="12.75" customHeight="1" x14ac:dyDescent="0.2">
      <c r="A229" s="190"/>
      <c r="B229" s="191"/>
      <c r="C229" s="192"/>
      <c r="D229" s="190"/>
      <c r="E229" s="190"/>
      <c r="F229" s="190"/>
      <c r="G229" s="190"/>
      <c r="H229" s="190"/>
      <c r="I229" s="190"/>
      <c r="J229" s="193"/>
      <c r="K229" s="190"/>
      <c r="L229" s="190"/>
      <c r="M229" s="190"/>
      <c r="N229" s="190"/>
      <c r="O229" s="190"/>
      <c r="P229" s="190"/>
      <c r="Q229" s="190"/>
      <c r="R229" s="190"/>
      <c r="S229" s="190"/>
      <c r="T229" s="190"/>
      <c r="U229" s="190"/>
      <c r="V229" s="190"/>
      <c r="W229" s="190"/>
      <c r="X229" s="190"/>
      <c r="Y229" s="190"/>
      <c r="Z229" s="190"/>
    </row>
    <row r="230" spans="1:26" ht="12.75" customHeight="1" x14ac:dyDescent="0.2">
      <c r="A230" s="190"/>
      <c r="B230" s="191"/>
      <c r="C230" s="192"/>
      <c r="D230" s="190"/>
      <c r="E230" s="190"/>
      <c r="F230" s="190"/>
      <c r="G230" s="190"/>
      <c r="H230" s="190"/>
      <c r="I230" s="190"/>
      <c r="J230" s="193"/>
      <c r="K230" s="190"/>
      <c r="L230" s="190"/>
      <c r="M230" s="190"/>
      <c r="N230" s="190"/>
      <c r="O230" s="190"/>
      <c r="P230" s="190"/>
      <c r="Q230" s="190"/>
      <c r="R230" s="190"/>
      <c r="S230" s="190"/>
      <c r="T230" s="190"/>
      <c r="U230" s="190"/>
      <c r="V230" s="190"/>
      <c r="W230" s="190"/>
      <c r="X230" s="190"/>
      <c r="Y230" s="190"/>
      <c r="Z230" s="190"/>
    </row>
    <row r="231" spans="1:26" ht="12.75" customHeight="1" x14ac:dyDescent="0.2">
      <c r="A231" s="190"/>
      <c r="B231" s="191"/>
      <c r="C231" s="192"/>
      <c r="D231" s="190"/>
      <c r="E231" s="190"/>
      <c r="F231" s="190"/>
      <c r="G231" s="190"/>
      <c r="H231" s="190"/>
      <c r="I231" s="190"/>
      <c r="J231" s="193"/>
      <c r="K231" s="190"/>
      <c r="L231" s="190"/>
      <c r="M231" s="190"/>
      <c r="N231" s="190"/>
      <c r="O231" s="190"/>
      <c r="P231" s="190"/>
      <c r="Q231" s="190"/>
      <c r="R231" s="190"/>
      <c r="S231" s="190"/>
      <c r="T231" s="190"/>
      <c r="U231" s="190"/>
      <c r="V231" s="190"/>
      <c r="W231" s="190"/>
      <c r="X231" s="190"/>
      <c r="Y231" s="190"/>
      <c r="Z231" s="190"/>
    </row>
    <row r="232" spans="1:26" ht="12.75" customHeight="1" x14ac:dyDescent="0.2">
      <c r="A232" s="190"/>
      <c r="B232" s="191"/>
      <c r="C232" s="192"/>
      <c r="D232" s="190"/>
      <c r="E232" s="190"/>
      <c r="F232" s="190"/>
      <c r="G232" s="190"/>
      <c r="H232" s="190"/>
      <c r="I232" s="190"/>
      <c r="J232" s="193"/>
      <c r="K232" s="190"/>
      <c r="L232" s="190"/>
      <c r="M232" s="190"/>
      <c r="N232" s="190"/>
      <c r="O232" s="190"/>
      <c r="P232" s="190"/>
      <c r="Q232" s="190"/>
      <c r="R232" s="190"/>
      <c r="S232" s="190"/>
      <c r="T232" s="190"/>
      <c r="U232" s="190"/>
      <c r="V232" s="190"/>
      <c r="W232" s="190"/>
      <c r="X232" s="190"/>
      <c r="Y232" s="190"/>
      <c r="Z232" s="190"/>
    </row>
    <row r="233" spans="1:26" ht="12.75" customHeight="1" x14ac:dyDescent="0.2">
      <c r="A233" s="190"/>
      <c r="B233" s="191"/>
      <c r="C233" s="192"/>
      <c r="D233" s="190"/>
      <c r="E233" s="190"/>
      <c r="F233" s="190"/>
      <c r="G233" s="190"/>
      <c r="H233" s="190"/>
      <c r="I233" s="190"/>
      <c r="J233" s="193"/>
      <c r="K233" s="190"/>
      <c r="L233" s="190"/>
      <c r="M233" s="190"/>
      <c r="N233" s="190"/>
      <c r="O233" s="190"/>
      <c r="P233" s="190"/>
      <c r="Q233" s="190"/>
      <c r="R233" s="190"/>
      <c r="S233" s="190"/>
      <c r="T233" s="190"/>
      <c r="U233" s="190"/>
      <c r="V233" s="190"/>
      <c r="W233" s="190"/>
      <c r="X233" s="190"/>
      <c r="Y233" s="190"/>
      <c r="Z233" s="190"/>
    </row>
    <row r="234" spans="1:26" ht="12.75" customHeight="1" x14ac:dyDescent="0.2">
      <c r="A234" s="190"/>
      <c r="B234" s="191"/>
      <c r="C234" s="192"/>
      <c r="D234" s="190"/>
      <c r="E234" s="190"/>
      <c r="F234" s="190"/>
      <c r="G234" s="190"/>
      <c r="H234" s="190"/>
      <c r="I234" s="190"/>
      <c r="J234" s="193"/>
      <c r="K234" s="190"/>
      <c r="L234" s="190"/>
      <c r="M234" s="190"/>
      <c r="N234" s="190"/>
      <c r="O234" s="190"/>
      <c r="P234" s="190"/>
      <c r="Q234" s="190"/>
      <c r="R234" s="190"/>
      <c r="S234" s="190"/>
      <c r="T234" s="190"/>
      <c r="U234" s="190"/>
      <c r="V234" s="190"/>
      <c r="W234" s="190"/>
      <c r="X234" s="190"/>
      <c r="Y234" s="190"/>
      <c r="Z234" s="190"/>
    </row>
    <row r="235" spans="1:26" ht="12.75" customHeight="1" x14ac:dyDescent="0.2">
      <c r="A235" s="190"/>
      <c r="B235" s="191"/>
      <c r="C235" s="192"/>
      <c r="D235" s="190"/>
      <c r="E235" s="190"/>
      <c r="F235" s="190"/>
      <c r="G235" s="190"/>
      <c r="H235" s="190"/>
      <c r="I235" s="190"/>
      <c r="J235" s="193"/>
      <c r="K235" s="190"/>
      <c r="L235" s="190"/>
      <c r="M235" s="190"/>
      <c r="N235" s="190"/>
      <c r="O235" s="190"/>
      <c r="P235" s="190"/>
      <c r="Q235" s="190"/>
      <c r="R235" s="190"/>
      <c r="S235" s="190"/>
      <c r="T235" s="190"/>
      <c r="U235" s="190"/>
      <c r="V235" s="190"/>
      <c r="W235" s="190"/>
      <c r="X235" s="190"/>
      <c r="Y235" s="190"/>
      <c r="Z235" s="190"/>
    </row>
    <row r="236" spans="1:26" ht="12.75" customHeight="1" x14ac:dyDescent="0.2">
      <c r="A236" s="190"/>
      <c r="B236" s="191"/>
      <c r="C236" s="192"/>
      <c r="D236" s="190"/>
      <c r="E236" s="190"/>
      <c r="F236" s="190"/>
      <c r="G236" s="190"/>
      <c r="H236" s="190"/>
      <c r="I236" s="190"/>
      <c r="J236" s="193"/>
      <c r="K236" s="190"/>
      <c r="L236" s="190"/>
      <c r="M236" s="190"/>
      <c r="N236" s="190"/>
      <c r="O236" s="190"/>
      <c r="P236" s="190"/>
      <c r="Q236" s="190"/>
      <c r="R236" s="190"/>
      <c r="S236" s="190"/>
      <c r="T236" s="190"/>
      <c r="U236" s="190"/>
      <c r="V236" s="190"/>
      <c r="W236" s="190"/>
      <c r="X236" s="190"/>
      <c r="Y236" s="190"/>
      <c r="Z236" s="190"/>
    </row>
    <row r="237" spans="1:26" ht="12.75" customHeight="1" x14ac:dyDescent="0.2">
      <c r="A237" s="190"/>
      <c r="B237" s="191"/>
      <c r="C237" s="192"/>
      <c r="D237" s="190"/>
      <c r="E237" s="190"/>
      <c r="F237" s="190"/>
      <c r="G237" s="190"/>
      <c r="H237" s="190"/>
      <c r="I237" s="190"/>
      <c r="J237" s="193"/>
      <c r="K237" s="190"/>
      <c r="L237" s="190"/>
      <c r="M237" s="190"/>
      <c r="N237" s="190"/>
      <c r="O237" s="190"/>
      <c r="P237" s="190"/>
      <c r="Q237" s="190"/>
      <c r="R237" s="190"/>
      <c r="S237" s="190"/>
      <c r="T237" s="190"/>
      <c r="U237" s="190"/>
      <c r="V237" s="190"/>
      <c r="W237" s="190"/>
      <c r="X237" s="190"/>
      <c r="Y237" s="190"/>
      <c r="Z237" s="190"/>
    </row>
    <row r="238" spans="1:26" ht="12.75" customHeight="1" x14ac:dyDescent="0.2">
      <c r="A238" s="190"/>
      <c r="B238" s="191"/>
      <c r="C238" s="192"/>
      <c r="D238" s="190"/>
      <c r="E238" s="190"/>
      <c r="F238" s="190"/>
      <c r="G238" s="190"/>
      <c r="H238" s="190"/>
      <c r="I238" s="190"/>
      <c r="J238" s="193"/>
      <c r="K238" s="190"/>
      <c r="L238" s="190"/>
      <c r="M238" s="190"/>
      <c r="N238" s="190"/>
      <c r="O238" s="190"/>
      <c r="P238" s="190"/>
      <c r="Q238" s="190"/>
      <c r="R238" s="190"/>
      <c r="S238" s="190"/>
      <c r="T238" s="190"/>
      <c r="U238" s="190"/>
      <c r="V238" s="190"/>
      <c r="W238" s="190"/>
      <c r="X238" s="190"/>
      <c r="Y238" s="190"/>
      <c r="Z238" s="190"/>
    </row>
    <row r="239" spans="1:26" ht="12.75" customHeight="1" x14ac:dyDescent="0.2">
      <c r="A239" s="190"/>
      <c r="B239" s="191"/>
      <c r="C239" s="192"/>
      <c r="D239" s="190"/>
      <c r="E239" s="190"/>
      <c r="F239" s="190"/>
      <c r="G239" s="190"/>
      <c r="H239" s="190"/>
      <c r="I239" s="190"/>
      <c r="J239" s="193"/>
      <c r="K239" s="190"/>
      <c r="L239" s="190"/>
      <c r="M239" s="190"/>
      <c r="N239" s="190"/>
      <c r="O239" s="190"/>
      <c r="P239" s="190"/>
      <c r="Q239" s="190"/>
      <c r="R239" s="190"/>
      <c r="S239" s="190"/>
      <c r="T239" s="190"/>
      <c r="U239" s="190"/>
      <c r="V239" s="190"/>
      <c r="W239" s="190"/>
      <c r="X239" s="190"/>
      <c r="Y239" s="190"/>
      <c r="Z239" s="190"/>
    </row>
    <row r="240" spans="1:26" ht="12.75" customHeight="1" x14ac:dyDescent="0.2">
      <c r="A240" s="190"/>
      <c r="B240" s="191"/>
      <c r="C240" s="192"/>
      <c r="D240" s="190"/>
      <c r="E240" s="190"/>
      <c r="F240" s="190"/>
      <c r="G240" s="190"/>
      <c r="H240" s="190"/>
      <c r="I240" s="190"/>
      <c r="J240" s="193"/>
      <c r="K240" s="190"/>
      <c r="L240" s="190"/>
      <c r="M240" s="190"/>
      <c r="N240" s="190"/>
      <c r="O240" s="190"/>
      <c r="P240" s="190"/>
      <c r="Q240" s="190"/>
      <c r="R240" s="190"/>
      <c r="S240" s="190"/>
      <c r="T240" s="190"/>
      <c r="U240" s="190"/>
      <c r="V240" s="190"/>
      <c r="W240" s="190"/>
      <c r="X240" s="190"/>
      <c r="Y240" s="190"/>
      <c r="Z240" s="190"/>
    </row>
    <row r="241" spans="1:26" ht="12.75" customHeight="1" x14ac:dyDescent="0.2">
      <c r="A241" s="190"/>
      <c r="B241" s="191"/>
      <c r="C241" s="192"/>
      <c r="D241" s="190"/>
      <c r="E241" s="190"/>
      <c r="F241" s="190"/>
      <c r="G241" s="190"/>
      <c r="H241" s="190"/>
      <c r="I241" s="190"/>
      <c r="J241" s="193"/>
      <c r="K241" s="190"/>
      <c r="L241" s="190"/>
      <c r="M241" s="190"/>
      <c r="N241" s="190"/>
      <c r="O241" s="190"/>
      <c r="P241" s="190"/>
      <c r="Q241" s="190"/>
      <c r="R241" s="190"/>
      <c r="S241" s="190"/>
      <c r="T241" s="190"/>
      <c r="U241" s="190"/>
      <c r="V241" s="190"/>
      <c r="W241" s="190"/>
      <c r="X241" s="190"/>
      <c r="Y241" s="190"/>
      <c r="Z241" s="190"/>
    </row>
    <row r="242" spans="1:26" ht="12.75" customHeight="1" x14ac:dyDescent="0.2">
      <c r="A242" s="190"/>
      <c r="B242" s="191"/>
      <c r="C242" s="192"/>
      <c r="D242" s="190"/>
      <c r="E242" s="190"/>
      <c r="F242" s="190"/>
      <c r="G242" s="190"/>
      <c r="H242" s="190"/>
      <c r="I242" s="190"/>
      <c r="J242" s="193"/>
      <c r="K242" s="190"/>
      <c r="L242" s="190"/>
      <c r="M242" s="190"/>
      <c r="N242" s="190"/>
      <c r="O242" s="190"/>
      <c r="P242" s="190"/>
      <c r="Q242" s="190"/>
      <c r="R242" s="190"/>
      <c r="S242" s="190"/>
      <c r="T242" s="190"/>
      <c r="U242" s="190"/>
      <c r="V242" s="190"/>
      <c r="W242" s="190"/>
      <c r="X242" s="190"/>
      <c r="Y242" s="190"/>
      <c r="Z242" s="190"/>
    </row>
    <row r="243" spans="1:26" ht="12.75" customHeight="1" x14ac:dyDescent="0.2">
      <c r="A243" s="190"/>
      <c r="B243" s="191"/>
      <c r="C243" s="192"/>
      <c r="D243" s="190"/>
      <c r="E243" s="190"/>
      <c r="F243" s="190"/>
      <c r="G243" s="190"/>
      <c r="H243" s="190"/>
      <c r="I243" s="190"/>
      <c r="J243" s="193"/>
      <c r="K243" s="190"/>
      <c r="L243" s="190"/>
      <c r="M243" s="190"/>
      <c r="N243" s="190"/>
      <c r="O243" s="190"/>
      <c r="P243" s="190"/>
      <c r="Q243" s="190"/>
      <c r="R243" s="190"/>
      <c r="S243" s="190"/>
      <c r="T243" s="190"/>
      <c r="U243" s="190"/>
      <c r="V243" s="190"/>
      <c r="W243" s="190"/>
      <c r="X243" s="190"/>
      <c r="Y243" s="190"/>
      <c r="Z243" s="190"/>
    </row>
    <row r="244" spans="1:26" ht="12.75" customHeight="1" x14ac:dyDescent="0.2">
      <c r="A244" s="190"/>
      <c r="B244" s="191"/>
      <c r="C244" s="192"/>
      <c r="D244" s="190"/>
      <c r="E244" s="190"/>
      <c r="F244" s="190"/>
      <c r="G244" s="190"/>
      <c r="H244" s="190"/>
      <c r="I244" s="190"/>
      <c r="J244" s="193"/>
      <c r="K244" s="190"/>
      <c r="L244" s="190"/>
      <c r="M244" s="190"/>
      <c r="N244" s="190"/>
      <c r="O244" s="190"/>
      <c r="P244" s="190"/>
      <c r="Q244" s="190"/>
      <c r="R244" s="190"/>
      <c r="S244" s="190"/>
      <c r="T244" s="190"/>
      <c r="U244" s="190"/>
      <c r="V244" s="190"/>
      <c r="W244" s="190"/>
      <c r="X244" s="190"/>
      <c r="Y244" s="190"/>
      <c r="Z244" s="190"/>
    </row>
    <row r="245" spans="1:26" ht="12.75" customHeight="1" x14ac:dyDescent="0.2">
      <c r="A245" s="190"/>
      <c r="B245" s="191"/>
      <c r="C245" s="192"/>
      <c r="D245" s="190"/>
      <c r="E245" s="190"/>
      <c r="F245" s="190"/>
      <c r="G245" s="190"/>
      <c r="H245" s="190"/>
      <c r="I245" s="190"/>
      <c r="J245" s="193"/>
      <c r="K245" s="190"/>
      <c r="L245" s="190"/>
      <c r="M245" s="190"/>
      <c r="N245" s="190"/>
      <c r="O245" s="190"/>
      <c r="P245" s="190"/>
      <c r="Q245" s="190"/>
      <c r="R245" s="190"/>
      <c r="S245" s="190"/>
      <c r="T245" s="190"/>
      <c r="U245" s="190"/>
      <c r="V245" s="190"/>
      <c r="W245" s="190"/>
      <c r="X245" s="190"/>
      <c r="Y245" s="190"/>
      <c r="Z245" s="190"/>
    </row>
    <row r="246" spans="1:26" ht="12.75" customHeight="1" x14ac:dyDescent="0.2">
      <c r="A246" s="190"/>
      <c r="B246" s="191"/>
      <c r="C246" s="192"/>
      <c r="D246" s="190"/>
      <c r="E246" s="190"/>
      <c r="F246" s="190"/>
      <c r="G246" s="190"/>
      <c r="H246" s="190"/>
      <c r="I246" s="190"/>
      <c r="J246" s="193"/>
      <c r="K246" s="190"/>
      <c r="L246" s="190"/>
      <c r="M246" s="190"/>
      <c r="N246" s="190"/>
      <c r="O246" s="190"/>
      <c r="P246" s="190"/>
      <c r="Q246" s="190"/>
      <c r="R246" s="190"/>
      <c r="S246" s="190"/>
      <c r="T246" s="190"/>
      <c r="U246" s="190"/>
      <c r="V246" s="190"/>
      <c r="W246" s="190"/>
      <c r="X246" s="190"/>
      <c r="Y246" s="190"/>
      <c r="Z246" s="190"/>
    </row>
    <row r="247" spans="1:26" ht="12.75" customHeight="1" x14ac:dyDescent="0.2">
      <c r="A247" s="190"/>
      <c r="B247" s="191"/>
      <c r="C247" s="192"/>
      <c r="D247" s="190"/>
      <c r="E247" s="190"/>
      <c r="F247" s="190"/>
      <c r="G247" s="190"/>
      <c r="H247" s="190"/>
      <c r="I247" s="190"/>
      <c r="J247" s="193"/>
      <c r="K247" s="190"/>
      <c r="L247" s="190"/>
      <c r="M247" s="190"/>
      <c r="N247" s="190"/>
      <c r="O247" s="190"/>
      <c r="P247" s="190"/>
      <c r="Q247" s="190"/>
      <c r="R247" s="190"/>
      <c r="S247" s="190"/>
      <c r="T247" s="190"/>
      <c r="U247" s="190"/>
      <c r="V247" s="190"/>
      <c r="W247" s="190"/>
      <c r="X247" s="190"/>
      <c r="Y247" s="190"/>
      <c r="Z247" s="190"/>
    </row>
    <row r="248" spans="1:26" ht="12.75" customHeight="1" x14ac:dyDescent="0.2">
      <c r="A248" s="190"/>
      <c r="B248" s="191"/>
      <c r="C248" s="192"/>
      <c r="D248" s="190"/>
      <c r="E248" s="190"/>
      <c r="F248" s="190"/>
      <c r="G248" s="190"/>
      <c r="H248" s="190"/>
      <c r="I248" s="190"/>
      <c r="J248" s="193"/>
      <c r="K248" s="190"/>
      <c r="L248" s="190"/>
      <c r="M248" s="190"/>
      <c r="N248" s="190"/>
      <c r="O248" s="190"/>
      <c r="P248" s="190"/>
      <c r="Q248" s="190"/>
      <c r="R248" s="190"/>
      <c r="S248" s="190"/>
      <c r="T248" s="190"/>
      <c r="U248" s="190"/>
      <c r="V248" s="190"/>
      <c r="W248" s="190"/>
      <c r="X248" s="190"/>
      <c r="Y248" s="190"/>
      <c r="Z248" s="190"/>
    </row>
    <row r="249" spans="1:26" ht="12.75" customHeight="1" x14ac:dyDescent="0.2">
      <c r="A249" s="190"/>
      <c r="B249" s="191"/>
      <c r="C249" s="192"/>
      <c r="D249" s="190"/>
      <c r="E249" s="190"/>
      <c r="F249" s="190"/>
      <c r="G249" s="190"/>
      <c r="H249" s="190"/>
      <c r="I249" s="190"/>
      <c r="J249" s="193"/>
      <c r="K249" s="190"/>
      <c r="L249" s="190"/>
      <c r="M249" s="190"/>
      <c r="N249" s="190"/>
      <c r="O249" s="190"/>
      <c r="P249" s="190"/>
      <c r="Q249" s="190"/>
      <c r="R249" s="190"/>
      <c r="S249" s="190"/>
      <c r="T249" s="190"/>
      <c r="U249" s="190"/>
      <c r="V249" s="190"/>
      <c r="W249" s="190"/>
      <c r="X249" s="190"/>
      <c r="Y249" s="190"/>
      <c r="Z249" s="190"/>
    </row>
    <row r="250" spans="1:26" ht="12.75" customHeight="1" x14ac:dyDescent="0.2">
      <c r="A250" s="190"/>
      <c r="B250" s="191"/>
      <c r="C250" s="192"/>
      <c r="D250" s="190"/>
      <c r="E250" s="190"/>
      <c r="F250" s="190"/>
      <c r="G250" s="190"/>
      <c r="H250" s="190"/>
      <c r="I250" s="190"/>
      <c r="J250" s="193"/>
      <c r="K250" s="190"/>
      <c r="L250" s="190"/>
      <c r="M250" s="190"/>
      <c r="N250" s="190"/>
      <c r="O250" s="190"/>
      <c r="P250" s="190"/>
      <c r="Q250" s="190"/>
      <c r="R250" s="190"/>
      <c r="S250" s="190"/>
      <c r="T250" s="190"/>
      <c r="U250" s="190"/>
      <c r="V250" s="190"/>
      <c r="W250" s="190"/>
      <c r="X250" s="190"/>
      <c r="Y250" s="190"/>
      <c r="Z250" s="190"/>
    </row>
    <row r="251" spans="1:26" ht="12.75" customHeight="1" x14ac:dyDescent="0.2">
      <c r="A251" s="190"/>
      <c r="B251" s="191"/>
      <c r="C251" s="192"/>
      <c r="D251" s="190"/>
      <c r="E251" s="190"/>
      <c r="F251" s="190"/>
      <c r="G251" s="190"/>
      <c r="H251" s="190"/>
      <c r="I251" s="190"/>
      <c r="J251" s="193"/>
      <c r="K251" s="190"/>
      <c r="L251" s="190"/>
      <c r="M251" s="190"/>
      <c r="N251" s="190"/>
      <c r="O251" s="190"/>
      <c r="P251" s="190"/>
      <c r="Q251" s="190"/>
      <c r="R251" s="190"/>
      <c r="S251" s="190"/>
      <c r="T251" s="190"/>
      <c r="U251" s="190"/>
      <c r="V251" s="190"/>
      <c r="W251" s="190"/>
      <c r="X251" s="190"/>
      <c r="Y251" s="190"/>
      <c r="Z251" s="190"/>
    </row>
    <row r="252" spans="1:26" ht="12.75" customHeight="1" x14ac:dyDescent="0.2">
      <c r="A252" s="190"/>
      <c r="B252" s="191"/>
      <c r="C252" s="192"/>
      <c r="D252" s="190"/>
      <c r="E252" s="190"/>
      <c r="F252" s="190"/>
      <c r="G252" s="190"/>
      <c r="H252" s="190"/>
      <c r="I252" s="190"/>
      <c r="J252" s="193"/>
      <c r="K252" s="190"/>
      <c r="L252" s="190"/>
      <c r="M252" s="190"/>
      <c r="N252" s="190"/>
      <c r="O252" s="190"/>
      <c r="P252" s="190"/>
      <c r="Q252" s="190"/>
      <c r="R252" s="190"/>
      <c r="S252" s="190"/>
      <c r="T252" s="190"/>
      <c r="U252" s="190"/>
      <c r="V252" s="190"/>
      <c r="W252" s="190"/>
      <c r="X252" s="190"/>
      <c r="Y252" s="190"/>
      <c r="Z252" s="190"/>
    </row>
    <row r="253" spans="1:26" ht="12.75" customHeight="1" x14ac:dyDescent="0.2">
      <c r="A253" s="190"/>
      <c r="B253" s="191"/>
      <c r="C253" s="192"/>
      <c r="D253" s="190"/>
      <c r="E253" s="190"/>
      <c r="F253" s="190"/>
      <c r="G253" s="190"/>
      <c r="H253" s="190"/>
      <c r="I253" s="190"/>
      <c r="J253" s="193"/>
      <c r="K253" s="190"/>
      <c r="L253" s="190"/>
      <c r="M253" s="190"/>
      <c r="N253" s="190"/>
      <c r="O253" s="190"/>
      <c r="P253" s="190"/>
      <c r="Q253" s="190"/>
      <c r="R253" s="190"/>
      <c r="S253" s="190"/>
      <c r="T253" s="190"/>
      <c r="U253" s="190"/>
      <c r="V253" s="190"/>
      <c r="W253" s="190"/>
      <c r="X253" s="190"/>
      <c r="Y253" s="190"/>
      <c r="Z253" s="190"/>
    </row>
    <row r="254" spans="1:26" ht="12.75" customHeight="1" x14ac:dyDescent="0.2">
      <c r="A254" s="190"/>
      <c r="B254" s="191"/>
      <c r="C254" s="192"/>
      <c r="D254" s="190"/>
      <c r="E254" s="190"/>
      <c r="F254" s="190"/>
      <c r="G254" s="190"/>
      <c r="H254" s="190"/>
      <c r="I254" s="190"/>
      <c r="J254" s="193"/>
      <c r="K254" s="190"/>
      <c r="L254" s="190"/>
      <c r="M254" s="190"/>
      <c r="N254" s="190"/>
      <c r="O254" s="190"/>
      <c r="P254" s="190"/>
      <c r="Q254" s="190"/>
      <c r="R254" s="190"/>
      <c r="S254" s="190"/>
      <c r="T254" s="190"/>
      <c r="U254" s="190"/>
      <c r="V254" s="190"/>
      <c r="W254" s="190"/>
      <c r="X254" s="190"/>
      <c r="Y254" s="190"/>
      <c r="Z254" s="190"/>
    </row>
    <row r="255" spans="1:26" ht="12.75" customHeight="1" x14ac:dyDescent="0.2">
      <c r="A255" s="190"/>
      <c r="B255" s="191"/>
      <c r="C255" s="192"/>
      <c r="D255" s="190"/>
      <c r="E255" s="190"/>
      <c r="F255" s="190"/>
      <c r="G255" s="190"/>
      <c r="H255" s="190"/>
      <c r="I255" s="190"/>
      <c r="J255" s="193"/>
      <c r="K255" s="190"/>
      <c r="L255" s="190"/>
      <c r="M255" s="190"/>
      <c r="N255" s="190"/>
      <c r="O255" s="190"/>
      <c r="P255" s="190"/>
      <c r="Q255" s="190"/>
      <c r="R255" s="190"/>
      <c r="S255" s="190"/>
      <c r="T255" s="190"/>
      <c r="U255" s="190"/>
      <c r="V255" s="190"/>
      <c r="W255" s="190"/>
      <c r="X255" s="190"/>
      <c r="Y255" s="190"/>
      <c r="Z255" s="190"/>
    </row>
    <row r="256" spans="1:26" ht="12.75" customHeight="1" x14ac:dyDescent="0.2">
      <c r="A256" s="190"/>
      <c r="B256" s="191"/>
      <c r="C256" s="192"/>
      <c r="D256" s="190"/>
      <c r="E256" s="190"/>
      <c r="F256" s="190"/>
      <c r="G256" s="190"/>
      <c r="H256" s="190"/>
      <c r="I256" s="190"/>
      <c r="J256" s="193"/>
      <c r="K256" s="190"/>
      <c r="L256" s="190"/>
      <c r="M256" s="190"/>
      <c r="N256" s="190"/>
      <c r="O256" s="190"/>
      <c r="P256" s="190"/>
      <c r="Q256" s="190"/>
      <c r="R256" s="190"/>
      <c r="S256" s="190"/>
      <c r="T256" s="190"/>
      <c r="U256" s="190"/>
      <c r="V256" s="190"/>
      <c r="W256" s="190"/>
      <c r="X256" s="190"/>
      <c r="Y256" s="190"/>
      <c r="Z256" s="190"/>
    </row>
    <row r="257" spans="1:26" ht="12.75" customHeight="1" x14ac:dyDescent="0.2">
      <c r="A257" s="190"/>
      <c r="B257" s="191"/>
      <c r="C257" s="192"/>
      <c r="D257" s="190"/>
      <c r="E257" s="190"/>
      <c r="F257" s="190"/>
      <c r="G257" s="190"/>
      <c r="H257" s="190"/>
      <c r="I257" s="190"/>
      <c r="J257" s="193"/>
      <c r="K257" s="190"/>
      <c r="L257" s="190"/>
      <c r="M257" s="190"/>
      <c r="N257" s="190"/>
      <c r="O257" s="190"/>
      <c r="P257" s="190"/>
      <c r="Q257" s="190"/>
      <c r="R257" s="190"/>
      <c r="S257" s="190"/>
      <c r="T257" s="190"/>
      <c r="U257" s="190"/>
      <c r="V257" s="190"/>
      <c r="W257" s="190"/>
      <c r="X257" s="190"/>
      <c r="Y257" s="190"/>
      <c r="Z257" s="190"/>
    </row>
    <row r="258" spans="1:26" ht="12.75" customHeight="1" x14ac:dyDescent="0.2">
      <c r="A258" s="190"/>
      <c r="B258" s="191"/>
      <c r="C258" s="192"/>
      <c r="D258" s="190"/>
      <c r="E258" s="190"/>
      <c r="F258" s="190"/>
      <c r="G258" s="190"/>
      <c r="H258" s="190"/>
      <c r="I258" s="190"/>
      <c r="J258" s="193"/>
      <c r="K258" s="190"/>
      <c r="L258" s="190"/>
      <c r="M258" s="190"/>
      <c r="N258" s="190"/>
      <c r="O258" s="190"/>
      <c r="P258" s="190"/>
      <c r="Q258" s="190"/>
      <c r="R258" s="190"/>
      <c r="S258" s="190"/>
      <c r="T258" s="190"/>
      <c r="U258" s="190"/>
      <c r="V258" s="190"/>
      <c r="W258" s="190"/>
      <c r="X258" s="190"/>
      <c r="Y258" s="190"/>
      <c r="Z258" s="190"/>
    </row>
    <row r="259" spans="1:26" ht="12.75" customHeight="1" x14ac:dyDescent="0.2">
      <c r="A259" s="190"/>
      <c r="B259" s="191"/>
      <c r="C259" s="192"/>
      <c r="D259" s="190"/>
      <c r="E259" s="190"/>
      <c r="F259" s="190"/>
      <c r="G259" s="190"/>
      <c r="H259" s="190"/>
      <c r="I259" s="190"/>
      <c r="J259" s="193"/>
      <c r="K259" s="190"/>
      <c r="L259" s="190"/>
      <c r="M259" s="190"/>
      <c r="N259" s="190"/>
      <c r="O259" s="190"/>
      <c r="P259" s="190"/>
      <c r="Q259" s="190"/>
      <c r="R259" s="190"/>
      <c r="S259" s="190"/>
      <c r="T259" s="190"/>
      <c r="U259" s="190"/>
      <c r="V259" s="190"/>
      <c r="W259" s="190"/>
      <c r="X259" s="190"/>
      <c r="Y259" s="190"/>
      <c r="Z259" s="190"/>
    </row>
    <row r="260" spans="1:26" ht="12.75" customHeight="1" x14ac:dyDescent="0.2">
      <c r="A260" s="190"/>
      <c r="B260" s="191"/>
      <c r="C260" s="192"/>
      <c r="D260" s="190"/>
      <c r="E260" s="190"/>
      <c r="F260" s="190"/>
      <c r="G260" s="190"/>
      <c r="H260" s="190"/>
      <c r="I260" s="190"/>
      <c r="J260" s="193"/>
      <c r="K260" s="190"/>
      <c r="L260" s="190"/>
      <c r="M260" s="190"/>
      <c r="N260" s="190"/>
      <c r="O260" s="190"/>
      <c r="P260" s="190"/>
      <c r="Q260" s="190"/>
      <c r="R260" s="190"/>
      <c r="S260" s="190"/>
      <c r="T260" s="190"/>
      <c r="U260" s="190"/>
      <c r="V260" s="190"/>
      <c r="W260" s="190"/>
      <c r="X260" s="190"/>
      <c r="Y260" s="190"/>
      <c r="Z260" s="190"/>
    </row>
    <row r="261" spans="1:26" ht="12.75" customHeight="1" x14ac:dyDescent="0.2">
      <c r="A261" s="190"/>
      <c r="B261" s="191"/>
      <c r="C261" s="192"/>
      <c r="D261" s="190"/>
      <c r="E261" s="190"/>
      <c r="F261" s="190"/>
      <c r="G261" s="190"/>
      <c r="H261" s="190"/>
      <c r="I261" s="190"/>
      <c r="J261" s="193"/>
      <c r="K261" s="190"/>
      <c r="L261" s="190"/>
      <c r="M261" s="190"/>
      <c r="N261" s="190"/>
      <c r="O261" s="190"/>
      <c r="P261" s="190"/>
      <c r="Q261" s="190"/>
      <c r="R261" s="190"/>
      <c r="S261" s="190"/>
      <c r="T261" s="190"/>
      <c r="U261" s="190"/>
      <c r="V261" s="190"/>
      <c r="W261" s="190"/>
      <c r="X261" s="190"/>
      <c r="Y261" s="190"/>
      <c r="Z261" s="190"/>
    </row>
    <row r="262" spans="1:26" ht="12.75" customHeight="1" x14ac:dyDescent="0.2">
      <c r="A262" s="190"/>
      <c r="B262" s="191"/>
      <c r="C262" s="192"/>
      <c r="D262" s="190"/>
      <c r="E262" s="190"/>
      <c r="F262" s="190"/>
      <c r="G262" s="190"/>
      <c r="H262" s="190"/>
      <c r="I262" s="190"/>
      <c r="J262" s="193"/>
      <c r="K262" s="190"/>
      <c r="L262" s="190"/>
      <c r="M262" s="190"/>
      <c r="N262" s="190"/>
      <c r="O262" s="190"/>
      <c r="P262" s="190"/>
      <c r="Q262" s="190"/>
      <c r="R262" s="190"/>
      <c r="S262" s="190"/>
      <c r="T262" s="190"/>
      <c r="U262" s="190"/>
      <c r="V262" s="190"/>
      <c r="W262" s="190"/>
      <c r="X262" s="190"/>
      <c r="Y262" s="190"/>
      <c r="Z262" s="190"/>
    </row>
    <row r="263" spans="1:26" ht="12.75" customHeight="1" x14ac:dyDescent="0.2">
      <c r="A263" s="190"/>
      <c r="B263" s="191"/>
      <c r="C263" s="192"/>
      <c r="D263" s="190"/>
      <c r="E263" s="190"/>
      <c r="F263" s="190"/>
      <c r="G263" s="190"/>
      <c r="H263" s="190"/>
      <c r="I263" s="190"/>
      <c r="J263" s="193"/>
      <c r="K263" s="190"/>
      <c r="L263" s="190"/>
      <c r="M263" s="190"/>
      <c r="N263" s="190"/>
      <c r="O263" s="190"/>
      <c r="P263" s="190"/>
      <c r="Q263" s="190"/>
      <c r="R263" s="190"/>
      <c r="S263" s="190"/>
      <c r="T263" s="190"/>
      <c r="U263" s="190"/>
      <c r="V263" s="190"/>
      <c r="W263" s="190"/>
      <c r="X263" s="190"/>
      <c r="Y263" s="190"/>
      <c r="Z263" s="190"/>
    </row>
    <row r="264" spans="1:26" ht="12.75" customHeight="1" x14ac:dyDescent="0.2">
      <c r="A264" s="190"/>
      <c r="B264" s="191"/>
      <c r="C264" s="192"/>
      <c r="D264" s="190"/>
      <c r="E264" s="190"/>
      <c r="F264" s="190"/>
      <c r="G264" s="190"/>
      <c r="H264" s="190"/>
      <c r="I264" s="190"/>
      <c r="J264" s="193"/>
      <c r="K264" s="190"/>
      <c r="L264" s="190"/>
      <c r="M264" s="190"/>
      <c r="N264" s="190"/>
      <c r="O264" s="190"/>
      <c r="P264" s="190"/>
      <c r="Q264" s="190"/>
      <c r="R264" s="190"/>
      <c r="S264" s="190"/>
      <c r="T264" s="190"/>
      <c r="U264" s="190"/>
      <c r="V264" s="190"/>
      <c r="W264" s="190"/>
      <c r="X264" s="190"/>
      <c r="Y264" s="190"/>
      <c r="Z264" s="190"/>
    </row>
    <row r="265" spans="1:26" ht="12.75" customHeight="1" x14ac:dyDescent="0.2">
      <c r="A265" s="190"/>
      <c r="B265" s="191"/>
      <c r="C265" s="192"/>
      <c r="D265" s="190"/>
      <c r="E265" s="190"/>
      <c r="F265" s="190"/>
      <c r="G265" s="190"/>
      <c r="H265" s="190"/>
      <c r="I265" s="190"/>
      <c r="J265" s="193"/>
      <c r="K265" s="190"/>
      <c r="L265" s="190"/>
      <c r="M265" s="190"/>
      <c r="N265" s="190"/>
      <c r="O265" s="190"/>
      <c r="P265" s="190"/>
      <c r="Q265" s="190"/>
      <c r="R265" s="190"/>
      <c r="S265" s="190"/>
      <c r="T265" s="190"/>
      <c r="U265" s="190"/>
      <c r="V265" s="190"/>
      <c r="W265" s="190"/>
      <c r="X265" s="190"/>
      <c r="Y265" s="190"/>
      <c r="Z265" s="190"/>
    </row>
    <row r="266" spans="1:26" ht="12.75" customHeight="1" x14ac:dyDescent="0.2">
      <c r="A266" s="190"/>
      <c r="B266" s="191"/>
      <c r="C266" s="192"/>
      <c r="D266" s="190"/>
      <c r="E266" s="190"/>
      <c r="F266" s="190"/>
      <c r="G266" s="190"/>
      <c r="H266" s="190"/>
      <c r="I266" s="190"/>
      <c r="J266" s="193"/>
      <c r="K266" s="190"/>
      <c r="L266" s="190"/>
      <c r="M266" s="190"/>
      <c r="N266" s="190"/>
      <c r="O266" s="190"/>
      <c r="P266" s="190"/>
      <c r="Q266" s="190"/>
      <c r="R266" s="190"/>
      <c r="S266" s="190"/>
      <c r="T266" s="190"/>
      <c r="U266" s="190"/>
      <c r="V266" s="190"/>
      <c r="W266" s="190"/>
      <c r="X266" s="190"/>
      <c r="Y266" s="190"/>
      <c r="Z266" s="190"/>
    </row>
    <row r="267" spans="1:26" ht="12.75" customHeight="1" x14ac:dyDescent="0.2">
      <c r="A267" s="190"/>
      <c r="B267" s="191"/>
      <c r="C267" s="192"/>
      <c r="D267" s="190"/>
      <c r="E267" s="190"/>
      <c r="F267" s="190"/>
      <c r="G267" s="190"/>
      <c r="H267" s="190"/>
      <c r="I267" s="190"/>
      <c r="J267" s="193"/>
      <c r="K267" s="190"/>
      <c r="L267" s="190"/>
      <c r="M267" s="190"/>
      <c r="N267" s="190"/>
      <c r="O267" s="190"/>
      <c r="P267" s="190"/>
      <c r="Q267" s="190"/>
      <c r="R267" s="190"/>
      <c r="S267" s="190"/>
      <c r="T267" s="190"/>
      <c r="U267" s="190"/>
      <c r="V267" s="190"/>
      <c r="W267" s="190"/>
      <c r="X267" s="190"/>
      <c r="Y267" s="190"/>
      <c r="Z267" s="190"/>
    </row>
    <row r="268" spans="1:26" ht="12.75" customHeight="1" x14ac:dyDescent="0.2">
      <c r="A268" s="190"/>
      <c r="B268" s="191"/>
      <c r="C268" s="192"/>
      <c r="D268" s="190"/>
      <c r="E268" s="190"/>
      <c r="F268" s="190"/>
      <c r="G268" s="190"/>
      <c r="H268" s="190"/>
      <c r="I268" s="190"/>
      <c r="J268" s="193"/>
      <c r="K268" s="190"/>
      <c r="L268" s="190"/>
      <c r="M268" s="190"/>
      <c r="N268" s="190"/>
      <c r="O268" s="190"/>
      <c r="P268" s="190"/>
      <c r="Q268" s="190"/>
      <c r="R268" s="190"/>
      <c r="S268" s="190"/>
      <c r="T268" s="190"/>
      <c r="U268" s="190"/>
      <c r="V268" s="190"/>
      <c r="W268" s="190"/>
      <c r="X268" s="190"/>
      <c r="Y268" s="190"/>
      <c r="Z268" s="190"/>
    </row>
    <row r="269" spans="1:26" ht="12.75" customHeight="1" x14ac:dyDescent="0.2">
      <c r="A269" s="190"/>
      <c r="B269" s="191"/>
      <c r="C269" s="192"/>
      <c r="D269" s="190"/>
      <c r="E269" s="190"/>
      <c r="F269" s="190"/>
      <c r="G269" s="190"/>
      <c r="H269" s="190"/>
      <c r="I269" s="190"/>
      <c r="J269" s="193"/>
      <c r="K269" s="190"/>
      <c r="L269" s="190"/>
      <c r="M269" s="190"/>
      <c r="N269" s="190"/>
      <c r="O269" s="190"/>
      <c r="P269" s="190"/>
      <c r="Q269" s="190"/>
      <c r="R269" s="190"/>
      <c r="S269" s="190"/>
      <c r="T269" s="190"/>
      <c r="U269" s="190"/>
      <c r="V269" s="190"/>
      <c r="W269" s="190"/>
      <c r="X269" s="190"/>
      <c r="Y269" s="190"/>
      <c r="Z269" s="190"/>
    </row>
    <row r="270" spans="1:26" ht="12.75" customHeight="1" x14ac:dyDescent="0.2">
      <c r="A270" s="190"/>
      <c r="B270" s="191"/>
      <c r="C270" s="192"/>
      <c r="D270" s="190"/>
      <c r="E270" s="190"/>
      <c r="F270" s="190"/>
      <c r="G270" s="190"/>
      <c r="H270" s="190"/>
      <c r="I270" s="190"/>
      <c r="J270" s="193"/>
      <c r="K270" s="190"/>
      <c r="L270" s="190"/>
      <c r="M270" s="190"/>
      <c r="N270" s="190"/>
      <c r="O270" s="190"/>
      <c r="P270" s="190"/>
      <c r="Q270" s="190"/>
      <c r="R270" s="190"/>
      <c r="S270" s="190"/>
      <c r="T270" s="190"/>
      <c r="U270" s="190"/>
      <c r="V270" s="190"/>
      <c r="W270" s="190"/>
      <c r="X270" s="190"/>
      <c r="Y270" s="190"/>
      <c r="Z270" s="190"/>
    </row>
    <row r="271" spans="1:26" ht="12.75" customHeight="1" x14ac:dyDescent="0.2">
      <c r="A271" s="190"/>
      <c r="B271" s="191"/>
      <c r="C271" s="192"/>
      <c r="D271" s="190"/>
      <c r="E271" s="190"/>
      <c r="F271" s="190"/>
      <c r="G271" s="190"/>
      <c r="H271" s="190"/>
      <c r="I271" s="190"/>
      <c r="J271" s="193"/>
      <c r="K271" s="190"/>
      <c r="L271" s="190"/>
      <c r="M271" s="190"/>
      <c r="N271" s="190"/>
      <c r="O271" s="190"/>
      <c r="P271" s="190"/>
      <c r="Q271" s="190"/>
      <c r="R271" s="190"/>
      <c r="S271" s="190"/>
      <c r="T271" s="190"/>
      <c r="U271" s="190"/>
      <c r="V271" s="190"/>
      <c r="W271" s="190"/>
      <c r="X271" s="190"/>
      <c r="Y271" s="190"/>
      <c r="Z271" s="190"/>
    </row>
    <row r="272" spans="1:26" ht="12.75" customHeight="1" x14ac:dyDescent="0.2">
      <c r="A272" s="190"/>
      <c r="B272" s="191"/>
      <c r="C272" s="192"/>
      <c r="D272" s="190"/>
      <c r="E272" s="190"/>
      <c r="F272" s="190"/>
      <c r="G272" s="190"/>
      <c r="H272" s="190"/>
      <c r="I272" s="190"/>
      <c r="J272" s="193"/>
      <c r="K272" s="190"/>
      <c r="L272" s="190"/>
      <c r="M272" s="190"/>
      <c r="N272" s="190"/>
      <c r="O272" s="190"/>
      <c r="P272" s="190"/>
      <c r="Q272" s="190"/>
      <c r="R272" s="190"/>
      <c r="S272" s="190"/>
      <c r="T272" s="190"/>
      <c r="U272" s="190"/>
      <c r="V272" s="190"/>
      <c r="W272" s="190"/>
      <c r="X272" s="190"/>
      <c r="Y272" s="190"/>
      <c r="Z272" s="190"/>
    </row>
    <row r="273" spans="1:26" ht="12.75" customHeight="1" x14ac:dyDescent="0.2">
      <c r="A273" s="190"/>
      <c r="B273" s="191"/>
      <c r="C273" s="192"/>
      <c r="D273" s="190"/>
      <c r="E273" s="190"/>
      <c r="F273" s="190"/>
      <c r="G273" s="190"/>
      <c r="H273" s="190"/>
      <c r="I273" s="190"/>
      <c r="J273" s="193"/>
      <c r="K273" s="190"/>
      <c r="L273" s="190"/>
      <c r="M273" s="190"/>
      <c r="N273" s="190"/>
      <c r="O273" s="190"/>
      <c r="P273" s="190"/>
      <c r="Q273" s="190"/>
      <c r="R273" s="190"/>
      <c r="S273" s="190"/>
      <c r="T273" s="190"/>
      <c r="U273" s="190"/>
      <c r="V273" s="190"/>
      <c r="W273" s="190"/>
      <c r="X273" s="190"/>
      <c r="Y273" s="190"/>
      <c r="Z273" s="190"/>
    </row>
    <row r="274" spans="1:26" ht="12.75" customHeight="1" x14ac:dyDescent="0.2">
      <c r="A274" s="190"/>
      <c r="B274" s="191"/>
      <c r="C274" s="192"/>
      <c r="D274" s="190"/>
      <c r="E274" s="190"/>
      <c r="F274" s="190"/>
      <c r="G274" s="190"/>
      <c r="H274" s="190"/>
      <c r="I274" s="190"/>
      <c r="J274" s="193"/>
      <c r="K274" s="190"/>
      <c r="L274" s="190"/>
      <c r="M274" s="190"/>
      <c r="N274" s="190"/>
      <c r="O274" s="190"/>
      <c r="P274" s="190"/>
      <c r="Q274" s="190"/>
      <c r="R274" s="190"/>
      <c r="S274" s="190"/>
      <c r="T274" s="190"/>
      <c r="U274" s="190"/>
      <c r="V274" s="190"/>
      <c r="W274" s="190"/>
      <c r="X274" s="190"/>
      <c r="Y274" s="190"/>
      <c r="Z274" s="190"/>
    </row>
    <row r="275" spans="1:26" ht="12.75" customHeight="1" x14ac:dyDescent="0.2">
      <c r="A275" s="190"/>
      <c r="B275" s="191"/>
      <c r="C275" s="192"/>
      <c r="D275" s="190"/>
      <c r="E275" s="190"/>
      <c r="F275" s="190"/>
      <c r="G275" s="190"/>
      <c r="H275" s="190"/>
      <c r="I275" s="190"/>
      <c r="J275" s="193"/>
      <c r="K275" s="190"/>
      <c r="L275" s="190"/>
      <c r="M275" s="190"/>
      <c r="N275" s="190"/>
      <c r="O275" s="190"/>
      <c r="P275" s="190"/>
      <c r="Q275" s="190"/>
      <c r="R275" s="190"/>
      <c r="S275" s="190"/>
      <c r="T275" s="190"/>
      <c r="U275" s="190"/>
      <c r="V275" s="190"/>
      <c r="W275" s="190"/>
      <c r="X275" s="190"/>
      <c r="Y275" s="190"/>
      <c r="Z275" s="190"/>
    </row>
    <row r="276" spans="1:26" ht="12.75" customHeight="1" x14ac:dyDescent="0.2">
      <c r="A276" s="190"/>
      <c r="B276" s="191"/>
      <c r="C276" s="192"/>
      <c r="D276" s="190"/>
      <c r="E276" s="190"/>
      <c r="F276" s="190"/>
      <c r="G276" s="190"/>
      <c r="H276" s="190"/>
      <c r="I276" s="190"/>
      <c r="J276" s="193"/>
      <c r="K276" s="190"/>
      <c r="L276" s="190"/>
      <c r="M276" s="190"/>
      <c r="N276" s="190"/>
      <c r="O276" s="190"/>
      <c r="P276" s="190"/>
      <c r="Q276" s="190"/>
      <c r="R276" s="190"/>
      <c r="S276" s="190"/>
      <c r="T276" s="190"/>
      <c r="U276" s="190"/>
      <c r="V276" s="190"/>
      <c r="W276" s="190"/>
      <c r="X276" s="190"/>
      <c r="Y276" s="190"/>
      <c r="Z276" s="190"/>
    </row>
    <row r="277" spans="1:26" ht="12.75" customHeight="1" x14ac:dyDescent="0.2">
      <c r="A277" s="190"/>
      <c r="B277" s="191"/>
      <c r="C277" s="192"/>
      <c r="D277" s="190"/>
      <c r="E277" s="190"/>
      <c r="F277" s="190"/>
      <c r="G277" s="190"/>
      <c r="H277" s="190"/>
      <c r="I277" s="190"/>
      <c r="J277" s="193"/>
      <c r="K277" s="190"/>
      <c r="L277" s="190"/>
      <c r="M277" s="190"/>
      <c r="N277" s="190"/>
      <c r="O277" s="190"/>
      <c r="P277" s="190"/>
      <c r="Q277" s="190"/>
      <c r="R277" s="190"/>
      <c r="S277" s="190"/>
      <c r="T277" s="190"/>
      <c r="U277" s="190"/>
      <c r="V277" s="190"/>
      <c r="W277" s="190"/>
      <c r="X277" s="190"/>
      <c r="Y277" s="190"/>
      <c r="Z277" s="190"/>
    </row>
    <row r="278" spans="1:26" ht="12.75" customHeight="1" x14ac:dyDescent="0.2">
      <c r="A278" s="190"/>
      <c r="B278" s="191"/>
      <c r="C278" s="192"/>
      <c r="D278" s="190"/>
      <c r="E278" s="190"/>
      <c r="F278" s="190"/>
      <c r="G278" s="190"/>
      <c r="H278" s="190"/>
      <c r="I278" s="190"/>
      <c r="J278" s="193"/>
      <c r="K278" s="190"/>
      <c r="L278" s="190"/>
      <c r="M278" s="190"/>
      <c r="N278" s="190"/>
      <c r="O278" s="190"/>
      <c r="P278" s="190"/>
      <c r="Q278" s="190"/>
      <c r="R278" s="190"/>
      <c r="S278" s="190"/>
      <c r="T278" s="190"/>
      <c r="U278" s="190"/>
      <c r="V278" s="190"/>
      <c r="W278" s="190"/>
      <c r="X278" s="190"/>
      <c r="Y278" s="190"/>
      <c r="Z278" s="190"/>
    </row>
    <row r="279" spans="1:26" ht="12.75" customHeight="1" x14ac:dyDescent="0.2">
      <c r="A279" s="190"/>
      <c r="B279" s="191"/>
      <c r="C279" s="192"/>
      <c r="D279" s="190"/>
      <c r="E279" s="190"/>
      <c r="F279" s="190"/>
      <c r="G279" s="190"/>
      <c r="H279" s="190"/>
      <c r="I279" s="190"/>
      <c r="J279" s="193"/>
      <c r="K279" s="190"/>
      <c r="L279" s="190"/>
      <c r="M279" s="190"/>
      <c r="N279" s="190"/>
      <c r="O279" s="190"/>
      <c r="P279" s="190"/>
      <c r="Q279" s="190"/>
      <c r="R279" s="190"/>
      <c r="S279" s="190"/>
      <c r="T279" s="190"/>
      <c r="U279" s="190"/>
      <c r="V279" s="190"/>
      <c r="W279" s="190"/>
      <c r="X279" s="190"/>
      <c r="Y279" s="190"/>
      <c r="Z279" s="190"/>
    </row>
    <row r="280" spans="1:26" ht="12.75" customHeight="1" x14ac:dyDescent="0.2">
      <c r="A280" s="190"/>
      <c r="B280" s="191"/>
      <c r="C280" s="192"/>
      <c r="D280" s="190"/>
      <c r="E280" s="190"/>
      <c r="F280" s="190"/>
      <c r="G280" s="190"/>
      <c r="H280" s="190"/>
      <c r="I280" s="190"/>
      <c r="J280" s="193"/>
      <c r="K280" s="190"/>
      <c r="L280" s="190"/>
      <c r="M280" s="190"/>
      <c r="N280" s="190"/>
      <c r="O280" s="190"/>
      <c r="P280" s="190"/>
      <c r="Q280" s="190"/>
      <c r="R280" s="190"/>
      <c r="S280" s="190"/>
      <c r="T280" s="190"/>
      <c r="U280" s="190"/>
      <c r="V280" s="190"/>
      <c r="W280" s="190"/>
      <c r="X280" s="190"/>
      <c r="Y280" s="190"/>
      <c r="Z280" s="190"/>
    </row>
    <row r="281" spans="1:26" ht="12.75" customHeight="1" x14ac:dyDescent="0.2">
      <c r="A281" s="190"/>
      <c r="B281" s="191"/>
      <c r="C281" s="192"/>
      <c r="D281" s="190"/>
      <c r="E281" s="190"/>
      <c r="F281" s="190"/>
      <c r="G281" s="190"/>
      <c r="H281" s="190"/>
      <c r="I281" s="190"/>
      <c r="J281" s="193"/>
      <c r="K281" s="190"/>
      <c r="L281" s="190"/>
      <c r="M281" s="190"/>
      <c r="N281" s="190"/>
      <c r="O281" s="190"/>
      <c r="P281" s="190"/>
      <c r="Q281" s="190"/>
      <c r="R281" s="190"/>
      <c r="S281" s="190"/>
      <c r="T281" s="190"/>
      <c r="U281" s="190"/>
      <c r="V281" s="190"/>
      <c r="W281" s="190"/>
      <c r="X281" s="190"/>
      <c r="Y281" s="190"/>
      <c r="Z281" s="190"/>
    </row>
    <row r="282" spans="1:26" ht="12.75" customHeight="1" x14ac:dyDescent="0.2">
      <c r="A282" s="190"/>
      <c r="B282" s="191"/>
      <c r="C282" s="192"/>
      <c r="D282" s="190"/>
      <c r="E282" s="190"/>
      <c r="F282" s="190"/>
      <c r="G282" s="190"/>
      <c r="H282" s="190"/>
      <c r="I282" s="190"/>
      <c r="J282" s="193"/>
      <c r="K282" s="190"/>
      <c r="L282" s="190"/>
      <c r="M282" s="190"/>
      <c r="N282" s="190"/>
      <c r="O282" s="190"/>
      <c r="P282" s="190"/>
      <c r="Q282" s="190"/>
      <c r="R282" s="190"/>
      <c r="S282" s="190"/>
      <c r="T282" s="190"/>
      <c r="U282" s="190"/>
      <c r="V282" s="190"/>
      <c r="W282" s="190"/>
      <c r="X282" s="190"/>
      <c r="Y282" s="190"/>
      <c r="Z282" s="190"/>
    </row>
    <row r="283" spans="1:26" ht="12.75" customHeight="1" x14ac:dyDescent="0.2">
      <c r="A283" s="190"/>
      <c r="B283" s="191"/>
      <c r="C283" s="192"/>
      <c r="D283" s="190"/>
      <c r="E283" s="190"/>
      <c r="F283" s="190"/>
      <c r="G283" s="190"/>
      <c r="H283" s="190"/>
      <c r="I283" s="190"/>
      <c r="J283" s="193"/>
      <c r="K283" s="190"/>
      <c r="L283" s="190"/>
      <c r="M283" s="190"/>
      <c r="N283" s="190"/>
      <c r="O283" s="190"/>
      <c r="P283" s="190"/>
      <c r="Q283" s="190"/>
      <c r="R283" s="190"/>
      <c r="S283" s="190"/>
      <c r="T283" s="190"/>
      <c r="U283" s="190"/>
      <c r="V283" s="190"/>
      <c r="W283" s="190"/>
      <c r="X283" s="190"/>
      <c r="Y283" s="190"/>
      <c r="Z283" s="190"/>
    </row>
    <row r="284" spans="1:26" ht="12.75" customHeight="1" x14ac:dyDescent="0.2">
      <c r="A284" s="190"/>
      <c r="B284" s="191"/>
      <c r="C284" s="192"/>
      <c r="D284" s="190"/>
      <c r="E284" s="190"/>
      <c r="F284" s="190"/>
      <c r="G284" s="190"/>
      <c r="H284" s="190"/>
      <c r="I284" s="190"/>
      <c r="J284" s="193"/>
      <c r="K284" s="190"/>
      <c r="L284" s="190"/>
      <c r="M284" s="190"/>
      <c r="N284" s="190"/>
      <c r="O284" s="190"/>
      <c r="P284" s="190"/>
      <c r="Q284" s="190"/>
      <c r="R284" s="190"/>
      <c r="S284" s="190"/>
      <c r="T284" s="190"/>
      <c r="U284" s="190"/>
      <c r="V284" s="190"/>
      <c r="W284" s="190"/>
      <c r="X284" s="190"/>
      <c r="Y284" s="190"/>
      <c r="Z284" s="190"/>
    </row>
    <row r="285" spans="1:26" ht="12.75" customHeight="1" x14ac:dyDescent="0.2">
      <c r="A285" s="190"/>
      <c r="B285" s="191"/>
      <c r="C285" s="192"/>
      <c r="D285" s="190"/>
      <c r="E285" s="190"/>
      <c r="F285" s="190"/>
      <c r="G285" s="190"/>
      <c r="H285" s="190"/>
      <c r="I285" s="190"/>
      <c r="J285" s="193"/>
      <c r="K285" s="190"/>
      <c r="L285" s="190"/>
      <c r="M285" s="190"/>
      <c r="N285" s="190"/>
      <c r="O285" s="190"/>
      <c r="P285" s="190"/>
      <c r="Q285" s="190"/>
      <c r="R285" s="190"/>
      <c r="S285" s="190"/>
      <c r="T285" s="190"/>
      <c r="U285" s="190"/>
      <c r="V285" s="190"/>
      <c r="W285" s="190"/>
      <c r="X285" s="190"/>
      <c r="Y285" s="190"/>
      <c r="Z285" s="190"/>
    </row>
    <row r="286" spans="1:26" ht="12.75" customHeight="1" x14ac:dyDescent="0.2">
      <c r="A286" s="190"/>
      <c r="B286" s="191"/>
      <c r="C286" s="192"/>
      <c r="D286" s="190"/>
      <c r="E286" s="190"/>
      <c r="F286" s="190"/>
      <c r="G286" s="190"/>
      <c r="H286" s="190"/>
      <c r="I286" s="190"/>
      <c r="J286" s="193"/>
      <c r="K286" s="190"/>
      <c r="L286" s="190"/>
      <c r="M286" s="190"/>
      <c r="N286" s="190"/>
      <c r="O286" s="190"/>
      <c r="P286" s="190"/>
      <c r="Q286" s="190"/>
      <c r="R286" s="190"/>
      <c r="S286" s="190"/>
      <c r="T286" s="190"/>
      <c r="U286" s="190"/>
      <c r="V286" s="190"/>
      <c r="W286" s="190"/>
      <c r="X286" s="190"/>
      <c r="Y286" s="190"/>
      <c r="Z286" s="190"/>
    </row>
    <row r="287" spans="1:26" ht="12.75" customHeight="1" x14ac:dyDescent="0.2">
      <c r="A287" s="190"/>
      <c r="B287" s="191"/>
      <c r="C287" s="192"/>
      <c r="D287" s="190"/>
      <c r="E287" s="190"/>
      <c r="F287" s="190"/>
      <c r="G287" s="190"/>
      <c r="H287" s="190"/>
      <c r="I287" s="190"/>
      <c r="J287" s="193"/>
      <c r="K287" s="190"/>
      <c r="L287" s="190"/>
      <c r="M287" s="190"/>
      <c r="N287" s="190"/>
      <c r="O287" s="190"/>
      <c r="P287" s="190"/>
      <c r="Q287" s="190"/>
      <c r="R287" s="190"/>
      <c r="S287" s="190"/>
      <c r="T287" s="190"/>
      <c r="U287" s="190"/>
      <c r="V287" s="190"/>
      <c r="W287" s="190"/>
      <c r="X287" s="190"/>
      <c r="Y287" s="190"/>
      <c r="Z287" s="190"/>
    </row>
    <row r="288" spans="1:26" ht="12.75" customHeight="1" x14ac:dyDescent="0.2">
      <c r="A288" s="190"/>
      <c r="B288" s="191"/>
      <c r="C288" s="192"/>
      <c r="D288" s="190"/>
      <c r="E288" s="190"/>
      <c r="F288" s="190"/>
      <c r="G288" s="190"/>
      <c r="H288" s="190"/>
      <c r="I288" s="190"/>
      <c r="J288" s="193"/>
      <c r="K288" s="190"/>
      <c r="L288" s="190"/>
      <c r="M288" s="190"/>
      <c r="N288" s="190"/>
      <c r="O288" s="190"/>
      <c r="P288" s="190"/>
      <c r="Q288" s="190"/>
      <c r="R288" s="190"/>
      <c r="S288" s="190"/>
      <c r="T288" s="190"/>
      <c r="U288" s="190"/>
      <c r="V288" s="190"/>
      <c r="W288" s="190"/>
      <c r="X288" s="190"/>
      <c r="Y288" s="190"/>
      <c r="Z288" s="190"/>
    </row>
    <row r="289" spans="1:26" ht="12.75" customHeight="1" x14ac:dyDescent="0.2">
      <c r="A289" s="190"/>
      <c r="B289" s="191"/>
      <c r="C289" s="192"/>
      <c r="D289" s="190"/>
      <c r="E289" s="190"/>
      <c r="F289" s="190"/>
      <c r="G289" s="190"/>
      <c r="H289" s="190"/>
      <c r="I289" s="190"/>
      <c r="J289" s="193"/>
      <c r="K289" s="190"/>
      <c r="L289" s="190"/>
      <c r="M289" s="190"/>
      <c r="N289" s="190"/>
      <c r="O289" s="190"/>
      <c r="P289" s="190"/>
      <c r="Q289" s="190"/>
      <c r="R289" s="190"/>
      <c r="S289" s="190"/>
      <c r="T289" s="190"/>
      <c r="U289" s="190"/>
      <c r="V289" s="190"/>
      <c r="W289" s="190"/>
      <c r="X289" s="190"/>
      <c r="Y289" s="190"/>
      <c r="Z289" s="190"/>
    </row>
    <row r="290" spans="1:26" ht="12.75" customHeight="1" x14ac:dyDescent="0.2">
      <c r="A290" s="190"/>
      <c r="B290" s="191"/>
      <c r="C290" s="192"/>
      <c r="D290" s="190"/>
      <c r="E290" s="190"/>
      <c r="F290" s="190"/>
      <c r="G290" s="190"/>
      <c r="H290" s="190"/>
      <c r="I290" s="190"/>
      <c r="J290" s="193"/>
      <c r="K290" s="190"/>
      <c r="L290" s="190"/>
      <c r="M290" s="190"/>
      <c r="N290" s="190"/>
      <c r="O290" s="190"/>
      <c r="P290" s="190"/>
      <c r="Q290" s="190"/>
      <c r="R290" s="190"/>
      <c r="S290" s="190"/>
      <c r="T290" s="190"/>
      <c r="U290" s="190"/>
      <c r="V290" s="190"/>
      <c r="W290" s="190"/>
      <c r="X290" s="190"/>
      <c r="Y290" s="190"/>
      <c r="Z290" s="190"/>
    </row>
    <row r="291" spans="1:26" ht="12.75" customHeight="1" x14ac:dyDescent="0.2">
      <c r="A291" s="190"/>
      <c r="B291" s="191"/>
      <c r="C291" s="192"/>
      <c r="D291" s="190"/>
      <c r="E291" s="190"/>
      <c r="F291" s="190"/>
      <c r="G291" s="190"/>
      <c r="H291" s="190"/>
      <c r="I291" s="190"/>
      <c r="J291" s="193"/>
      <c r="K291" s="190"/>
      <c r="L291" s="190"/>
      <c r="M291" s="190"/>
      <c r="N291" s="190"/>
      <c r="O291" s="190"/>
      <c r="P291" s="190"/>
      <c r="Q291" s="190"/>
      <c r="R291" s="190"/>
      <c r="S291" s="190"/>
      <c r="T291" s="190"/>
      <c r="U291" s="190"/>
      <c r="V291" s="190"/>
      <c r="W291" s="190"/>
      <c r="X291" s="190"/>
      <c r="Y291" s="190"/>
      <c r="Z291" s="190"/>
    </row>
    <row r="292" spans="1:26" ht="12.75" customHeight="1" x14ac:dyDescent="0.2">
      <c r="A292" s="190"/>
      <c r="B292" s="191"/>
      <c r="C292" s="192"/>
      <c r="D292" s="190"/>
      <c r="E292" s="190"/>
      <c r="F292" s="190"/>
      <c r="G292" s="190"/>
      <c r="H292" s="190"/>
      <c r="I292" s="190"/>
      <c r="J292" s="193"/>
      <c r="K292" s="190"/>
      <c r="L292" s="190"/>
      <c r="M292" s="190"/>
      <c r="N292" s="190"/>
      <c r="O292" s="190"/>
      <c r="P292" s="190"/>
      <c r="Q292" s="190"/>
      <c r="R292" s="190"/>
      <c r="S292" s="190"/>
      <c r="T292" s="190"/>
      <c r="U292" s="190"/>
      <c r="V292" s="190"/>
      <c r="W292" s="190"/>
      <c r="X292" s="190"/>
      <c r="Y292" s="190"/>
      <c r="Z292" s="190"/>
    </row>
    <row r="293" spans="1:26" ht="12.75" customHeight="1" x14ac:dyDescent="0.2">
      <c r="A293" s="190"/>
      <c r="B293" s="191"/>
      <c r="C293" s="192"/>
      <c r="D293" s="190"/>
      <c r="E293" s="190"/>
      <c r="F293" s="190"/>
      <c r="G293" s="190"/>
      <c r="H293" s="190"/>
      <c r="I293" s="190"/>
      <c r="J293" s="193"/>
      <c r="K293" s="190"/>
      <c r="L293" s="190"/>
      <c r="M293" s="190"/>
      <c r="N293" s="190"/>
      <c r="O293" s="190"/>
      <c r="P293" s="190"/>
      <c r="Q293" s="190"/>
      <c r="R293" s="190"/>
      <c r="S293" s="190"/>
      <c r="T293" s="190"/>
      <c r="U293" s="190"/>
      <c r="V293" s="190"/>
      <c r="W293" s="190"/>
      <c r="X293" s="190"/>
      <c r="Y293" s="190"/>
      <c r="Z293" s="190"/>
    </row>
    <row r="294" spans="1:26" ht="12.75" customHeight="1" x14ac:dyDescent="0.2">
      <c r="A294" s="190"/>
      <c r="B294" s="191"/>
      <c r="C294" s="192"/>
      <c r="D294" s="190"/>
      <c r="E294" s="190"/>
      <c r="F294" s="190"/>
      <c r="G294" s="190"/>
      <c r="H294" s="190"/>
      <c r="I294" s="190"/>
      <c r="J294" s="193"/>
      <c r="K294" s="190"/>
      <c r="L294" s="190"/>
      <c r="M294" s="190"/>
      <c r="N294" s="190"/>
      <c r="O294" s="190"/>
      <c r="P294" s="190"/>
      <c r="Q294" s="190"/>
      <c r="R294" s="190"/>
      <c r="S294" s="190"/>
      <c r="T294" s="190"/>
      <c r="U294" s="190"/>
      <c r="V294" s="190"/>
      <c r="W294" s="190"/>
      <c r="X294" s="190"/>
      <c r="Y294" s="190"/>
      <c r="Z294" s="190"/>
    </row>
    <row r="295" spans="1:26" ht="12.75" customHeight="1" x14ac:dyDescent="0.2">
      <c r="A295" s="190"/>
      <c r="B295" s="191"/>
      <c r="C295" s="192"/>
      <c r="D295" s="190"/>
      <c r="E295" s="190"/>
      <c r="F295" s="190"/>
      <c r="G295" s="190"/>
      <c r="H295" s="190"/>
      <c r="I295" s="190"/>
      <c r="J295" s="193"/>
      <c r="K295" s="190"/>
      <c r="L295" s="190"/>
      <c r="M295" s="190"/>
      <c r="N295" s="190"/>
      <c r="O295" s="190"/>
      <c r="P295" s="190"/>
      <c r="Q295" s="190"/>
      <c r="R295" s="190"/>
      <c r="S295" s="190"/>
      <c r="T295" s="190"/>
      <c r="U295" s="190"/>
      <c r="V295" s="190"/>
      <c r="W295" s="190"/>
      <c r="X295" s="190"/>
      <c r="Y295" s="190"/>
      <c r="Z295" s="190"/>
    </row>
    <row r="296" spans="1:26" ht="12.75" customHeight="1" x14ac:dyDescent="0.2">
      <c r="A296" s="190"/>
      <c r="B296" s="191"/>
      <c r="C296" s="192"/>
      <c r="D296" s="190"/>
      <c r="E296" s="190"/>
      <c r="F296" s="190"/>
      <c r="G296" s="190"/>
      <c r="H296" s="190"/>
      <c r="I296" s="190"/>
      <c r="J296" s="193"/>
      <c r="K296" s="190"/>
      <c r="L296" s="190"/>
      <c r="M296" s="190"/>
      <c r="N296" s="190"/>
      <c r="O296" s="190"/>
      <c r="P296" s="190"/>
      <c r="Q296" s="190"/>
      <c r="R296" s="190"/>
      <c r="S296" s="190"/>
      <c r="T296" s="190"/>
      <c r="U296" s="190"/>
      <c r="V296" s="190"/>
      <c r="W296" s="190"/>
      <c r="X296" s="190"/>
      <c r="Y296" s="190"/>
      <c r="Z296" s="190"/>
    </row>
    <row r="297" spans="1:26" ht="12.75" customHeight="1" x14ac:dyDescent="0.2">
      <c r="A297" s="190"/>
      <c r="B297" s="191"/>
      <c r="C297" s="192"/>
      <c r="D297" s="190"/>
      <c r="E297" s="190"/>
      <c r="F297" s="190"/>
      <c r="G297" s="190"/>
      <c r="H297" s="190"/>
      <c r="I297" s="190"/>
      <c r="J297" s="193"/>
      <c r="K297" s="190"/>
      <c r="L297" s="190"/>
      <c r="M297" s="190"/>
      <c r="N297" s="190"/>
      <c r="O297" s="190"/>
      <c r="P297" s="190"/>
      <c r="Q297" s="190"/>
      <c r="R297" s="190"/>
      <c r="S297" s="190"/>
      <c r="T297" s="190"/>
      <c r="U297" s="190"/>
      <c r="V297" s="190"/>
      <c r="W297" s="190"/>
      <c r="X297" s="190"/>
      <c r="Y297" s="190"/>
      <c r="Z297" s="190"/>
    </row>
    <row r="298" spans="1:26" ht="12.75" customHeight="1" x14ac:dyDescent="0.2">
      <c r="A298" s="190"/>
      <c r="B298" s="191"/>
      <c r="C298" s="192"/>
      <c r="D298" s="190"/>
      <c r="E298" s="190"/>
      <c r="F298" s="190"/>
      <c r="G298" s="190"/>
      <c r="H298" s="190"/>
      <c r="I298" s="190"/>
      <c r="J298" s="193"/>
      <c r="K298" s="190"/>
      <c r="L298" s="190"/>
      <c r="M298" s="190"/>
      <c r="N298" s="190"/>
      <c r="O298" s="190"/>
      <c r="P298" s="190"/>
      <c r="Q298" s="190"/>
      <c r="R298" s="190"/>
      <c r="S298" s="190"/>
      <c r="T298" s="190"/>
      <c r="U298" s="190"/>
      <c r="V298" s="190"/>
      <c r="W298" s="190"/>
      <c r="X298" s="190"/>
      <c r="Y298" s="190"/>
      <c r="Z298" s="190"/>
    </row>
    <row r="299" spans="1:26" ht="12.75" customHeight="1" x14ac:dyDescent="0.2">
      <c r="A299" s="190"/>
      <c r="B299" s="191"/>
      <c r="C299" s="192"/>
      <c r="D299" s="190"/>
      <c r="E299" s="190"/>
      <c r="F299" s="190"/>
      <c r="G299" s="190"/>
      <c r="H299" s="190"/>
      <c r="I299" s="190"/>
      <c r="J299" s="193"/>
      <c r="K299" s="190"/>
      <c r="L299" s="190"/>
      <c r="M299" s="190"/>
      <c r="N299" s="190"/>
      <c r="O299" s="190"/>
      <c r="P299" s="190"/>
      <c r="Q299" s="190"/>
      <c r="R299" s="190"/>
      <c r="S299" s="190"/>
      <c r="T299" s="190"/>
      <c r="U299" s="190"/>
      <c r="V299" s="190"/>
      <c r="W299" s="190"/>
      <c r="X299" s="190"/>
      <c r="Y299" s="190"/>
      <c r="Z299" s="190"/>
    </row>
    <row r="300" spans="1:26" ht="12.75" customHeight="1" x14ac:dyDescent="0.2">
      <c r="A300" s="190"/>
      <c r="B300" s="191"/>
      <c r="C300" s="192"/>
      <c r="D300" s="190"/>
      <c r="E300" s="190"/>
      <c r="F300" s="190"/>
      <c r="G300" s="190"/>
      <c r="H300" s="190"/>
      <c r="I300" s="190"/>
      <c r="J300" s="193"/>
      <c r="K300" s="190"/>
      <c r="L300" s="190"/>
      <c r="M300" s="190"/>
      <c r="N300" s="190"/>
      <c r="O300" s="190"/>
      <c r="P300" s="190"/>
      <c r="Q300" s="190"/>
      <c r="R300" s="190"/>
      <c r="S300" s="190"/>
      <c r="T300" s="190"/>
      <c r="U300" s="190"/>
      <c r="V300" s="190"/>
      <c r="W300" s="190"/>
      <c r="X300" s="190"/>
      <c r="Y300" s="190"/>
      <c r="Z300" s="190"/>
    </row>
    <row r="301" spans="1:26" ht="12.75" customHeight="1" x14ac:dyDescent="0.2">
      <c r="A301" s="190"/>
      <c r="B301" s="191"/>
      <c r="C301" s="192"/>
      <c r="D301" s="190"/>
      <c r="E301" s="190"/>
      <c r="F301" s="190"/>
      <c r="G301" s="190"/>
      <c r="H301" s="190"/>
      <c r="I301" s="190"/>
      <c r="J301" s="193"/>
      <c r="K301" s="190"/>
      <c r="L301" s="190"/>
      <c r="M301" s="190"/>
      <c r="N301" s="190"/>
      <c r="O301" s="190"/>
      <c r="P301" s="190"/>
      <c r="Q301" s="190"/>
      <c r="R301" s="190"/>
      <c r="S301" s="190"/>
      <c r="T301" s="190"/>
      <c r="U301" s="190"/>
      <c r="V301" s="190"/>
      <c r="W301" s="190"/>
      <c r="X301" s="190"/>
      <c r="Y301" s="190"/>
      <c r="Z301" s="190"/>
    </row>
    <row r="302" spans="1:26" ht="12.75" customHeight="1" x14ac:dyDescent="0.2">
      <c r="A302" s="190"/>
      <c r="B302" s="191"/>
      <c r="C302" s="192"/>
      <c r="D302" s="190"/>
      <c r="E302" s="190"/>
      <c r="F302" s="190"/>
      <c r="G302" s="190"/>
      <c r="H302" s="190"/>
      <c r="I302" s="190"/>
      <c r="J302" s="193"/>
      <c r="K302" s="190"/>
      <c r="L302" s="190"/>
      <c r="M302" s="190"/>
      <c r="N302" s="190"/>
      <c r="O302" s="190"/>
      <c r="P302" s="190"/>
      <c r="Q302" s="190"/>
      <c r="R302" s="190"/>
      <c r="S302" s="190"/>
      <c r="T302" s="190"/>
      <c r="U302" s="190"/>
      <c r="V302" s="190"/>
      <c r="W302" s="190"/>
      <c r="X302" s="190"/>
      <c r="Y302" s="190"/>
      <c r="Z302" s="190"/>
    </row>
    <row r="303" spans="1:26" ht="12.75" customHeight="1" x14ac:dyDescent="0.2">
      <c r="A303" s="190"/>
      <c r="B303" s="191"/>
      <c r="C303" s="192"/>
      <c r="D303" s="190"/>
      <c r="E303" s="190"/>
      <c r="F303" s="190"/>
      <c r="G303" s="190"/>
      <c r="H303" s="190"/>
      <c r="I303" s="190"/>
      <c r="J303" s="193"/>
      <c r="K303" s="190"/>
      <c r="L303" s="190"/>
      <c r="M303" s="190"/>
      <c r="N303" s="190"/>
      <c r="O303" s="190"/>
      <c r="P303" s="190"/>
      <c r="Q303" s="190"/>
      <c r="R303" s="190"/>
      <c r="S303" s="190"/>
      <c r="T303" s="190"/>
      <c r="U303" s="190"/>
      <c r="V303" s="190"/>
      <c r="W303" s="190"/>
      <c r="X303" s="190"/>
      <c r="Y303" s="190"/>
      <c r="Z303" s="190"/>
    </row>
    <row r="304" spans="1:26" ht="12.75" customHeight="1" x14ac:dyDescent="0.2">
      <c r="A304" s="190"/>
      <c r="B304" s="191"/>
      <c r="C304" s="192"/>
      <c r="D304" s="190"/>
      <c r="E304" s="190"/>
      <c r="F304" s="190"/>
      <c r="G304" s="190"/>
      <c r="H304" s="190"/>
      <c r="I304" s="190"/>
      <c r="J304" s="193"/>
      <c r="K304" s="190"/>
      <c r="L304" s="190"/>
      <c r="M304" s="190"/>
      <c r="N304" s="190"/>
      <c r="O304" s="190"/>
      <c r="P304" s="190"/>
      <c r="Q304" s="190"/>
      <c r="R304" s="190"/>
      <c r="S304" s="190"/>
      <c r="T304" s="190"/>
      <c r="U304" s="190"/>
      <c r="V304" s="190"/>
      <c r="W304" s="190"/>
      <c r="X304" s="190"/>
      <c r="Y304" s="190"/>
      <c r="Z304" s="190"/>
    </row>
    <row r="305" spans="1:26" ht="12.75" customHeight="1" x14ac:dyDescent="0.2">
      <c r="A305" s="190"/>
      <c r="B305" s="191"/>
      <c r="C305" s="192"/>
      <c r="D305" s="190"/>
      <c r="E305" s="190"/>
      <c r="F305" s="190"/>
      <c r="G305" s="190"/>
      <c r="H305" s="190"/>
      <c r="I305" s="190"/>
      <c r="J305" s="193"/>
      <c r="K305" s="190"/>
      <c r="L305" s="190"/>
      <c r="M305" s="190"/>
      <c r="N305" s="190"/>
      <c r="O305" s="190"/>
      <c r="P305" s="190"/>
      <c r="Q305" s="190"/>
      <c r="R305" s="190"/>
      <c r="S305" s="190"/>
      <c r="T305" s="190"/>
      <c r="U305" s="190"/>
      <c r="V305" s="190"/>
      <c r="W305" s="190"/>
      <c r="X305" s="190"/>
      <c r="Y305" s="190"/>
      <c r="Z305" s="190"/>
    </row>
    <row r="306" spans="1:26" ht="12.75" customHeight="1" x14ac:dyDescent="0.2">
      <c r="A306" s="190"/>
      <c r="B306" s="191"/>
      <c r="C306" s="192"/>
      <c r="D306" s="190"/>
      <c r="E306" s="190"/>
      <c r="F306" s="190"/>
      <c r="G306" s="190"/>
      <c r="H306" s="190"/>
      <c r="I306" s="190"/>
      <c r="J306" s="193"/>
      <c r="K306" s="190"/>
      <c r="L306" s="190"/>
      <c r="M306" s="190"/>
      <c r="N306" s="190"/>
      <c r="O306" s="190"/>
      <c r="P306" s="190"/>
      <c r="Q306" s="190"/>
      <c r="R306" s="190"/>
      <c r="S306" s="190"/>
      <c r="T306" s="190"/>
      <c r="U306" s="190"/>
      <c r="V306" s="190"/>
      <c r="W306" s="190"/>
      <c r="X306" s="190"/>
      <c r="Y306" s="190"/>
      <c r="Z306" s="190"/>
    </row>
    <row r="307" spans="1:26" ht="12.75" customHeight="1" x14ac:dyDescent="0.2">
      <c r="A307" s="190"/>
      <c r="B307" s="191"/>
      <c r="C307" s="192"/>
      <c r="D307" s="190"/>
      <c r="E307" s="190"/>
      <c r="F307" s="190"/>
      <c r="G307" s="190"/>
      <c r="H307" s="190"/>
      <c r="I307" s="190"/>
      <c r="J307" s="193"/>
      <c r="K307" s="190"/>
      <c r="L307" s="190"/>
      <c r="M307" s="190"/>
      <c r="N307" s="190"/>
      <c r="O307" s="190"/>
      <c r="P307" s="190"/>
      <c r="Q307" s="190"/>
      <c r="R307" s="190"/>
      <c r="S307" s="190"/>
      <c r="T307" s="190"/>
      <c r="U307" s="190"/>
      <c r="V307" s="190"/>
      <c r="W307" s="190"/>
      <c r="X307" s="190"/>
      <c r="Y307" s="190"/>
      <c r="Z307" s="190"/>
    </row>
    <row r="308" spans="1:26" ht="12.75" customHeight="1" x14ac:dyDescent="0.2">
      <c r="A308" s="190"/>
      <c r="B308" s="191"/>
      <c r="C308" s="192"/>
      <c r="D308" s="190"/>
      <c r="E308" s="190"/>
      <c r="F308" s="190"/>
      <c r="G308" s="190"/>
      <c r="H308" s="190"/>
      <c r="I308" s="190"/>
      <c r="J308" s="193"/>
      <c r="K308" s="190"/>
      <c r="L308" s="190"/>
      <c r="M308" s="190"/>
      <c r="N308" s="190"/>
      <c r="O308" s="190"/>
      <c r="P308" s="190"/>
      <c r="Q308" s="190"/>
      <c r="R308" s="190"/>
      <c r="S308" s="190"/>
      <c r="T308" s="190"/>
      <c r="U308" s="190"/>
      <c r="V308" s="190"/>
      <c r="W308" s="190"/>
      <c r="X308" s="190"/>
      <c r="Y308" s="190"/>
      <c r="Z308" s="190"/>
    </row>
    <row r="309" spans="1:26" ht="12.75" customHeight="1" x14ac:dyDescent="0.2">
      <c r="A309" s="190"/>
      <c r="B309" s="191"/>
      <c r="C309" s="192"/>
      <c r="D309" s="190"/>
      <c r="E309" s="190"/>
      <c r="F309" s="190"/>
      <c r="G309" s="190"/>
      <c r="H309" s="190"/>
      <c r="I309" s="190"/>
      <c r="J309" s="193"/>
      <c r="K309" s="190"/>
      <c r="L309" s="190"/>
      <c r="M309" s="190"/>
      <c r="N309" s="190"/>
      <c r="O309" s="190"/>
      <c r="P309" s="190"/>
      <c r="Q309" s="190"/>
      <c r="R309" s="190"/>
      <c r="S309" s="190"/>
      <c r="T309" s="190"/>
      <c r="U309" s="190"/>
      <c r="V309" s="190"/>
      <c r="W309" s="190"/>
      <c r="X309" s="190"/>
      <c r="Y309" s="190"/>
      <c r="Z309" s="190"/>
    </row>
    <row r="310" spans="1:26" ht="12.75" customHeight="1" x14ac:dyDescent="0.2">
      <c r="A310" s="190"/>
      <c r="B310" s="191"/>
      <c r="C310" s="192"/>
      <c r="D310" s="190"/>
      <c r="E310" s="190"/>
      <c r="F310" s="190"/>
      <c r="G310" s="190"/>
      <c r="H310" s="190"/>
      <c r="I310" s="190"/>
      <c r="J310" s="193"/>
      <c r="K310" s="190"/>
      <c r="L310" s="190"/>
      <c r="M310" s="190"/>
      <c r="N310" s="190"/>
      <c r="O310" s="190"/>
      <c r="P310" s="190"/>
      <c r="Q310" s="190"/>
      <c r="R310" s="190"/>
      <c r="S310" s="190"/>
      <c r="T310" s="190"/>
      <c r="U310" s="190"/>
      <c r="V310" s="190"/>
      <c r="W310" s="190"/>
      <c r="X310" s="190"/>
      <c r="Y310" s="190"/>
      <c r="Z310" s="190"/>
    </row>
    <row r="311" spans="1:26" ht="12.75" customHeight="1" x14ac:dyDescent="0.2">
      <c r="A311" s="190"/>
      <c r="B311" s="191"/>
      <c r="C311" s="192"/>
      <c r="D311" s="190"/>
      <c r="E311" s="190"/>
      <c r="F311" s="190"/>
      <c r="G311" s="190"/>
      <c r="H311" s="190"/>
      <c r="I311" s="190"/>
      <c r="J311" s="193"/>
      <c r="K311" s="190"/>
      <c r="L311" s="190"/>
      <c r="M311" s="190"/>
      <c r="N311" s="190"/>
      <c r="O311" s="190"/>
      <c r="P311" s="190"/>
      <c r="Q311" s="190"/>
      <c r="R311" s="190"/>
      <c r="S311" s="190"/>
      <c r="T311" s="190"/>
      <c r="U311" s="190"/>
      <c r="V311" s="190"/>
      <c r="W311" s="190"/>
      <c r="X311" s="190"/>
      <c r="Y311" s="190"/>
      <c r="Z311" s="190"/>
    </row>
    <row r="312" spans="1:26" ht="12.75" customHeight="1" x14ac:dyDescent="0.2">
      <c r="A312" s="190"/>
      <c r="B312" s="191"/>
      <c r="C312" s="192"/>
      <c r="D312" s="190"/>
      <c r="E312" s="190"/>
      <c r="F312" s="190"/>
      <c r="G312" s="190"/>
      <c r="H312" s="190"/>
      <c r="I312" s="190"/>
      <c r="J312" s="193"/>
      <c r="K312" s="190"/>
      <c r="L312" s="190"/>
      <c r="M312" s="190"/>
      <c r="N312" s="190"/>
      <c r="O312" s="190"/>
      <c r="P312" s="190"/>
      <c r="Q312" s="190"/>
      <c r="R312" s="190"/>
      <c r="S312" s="190"/>
      <c r="T312" s="190"/>
      <c r="U312" s="190"/>
      <c r="V312" s="190"/>
      <c r="W312" s="190"/>
      <c r="X312" s="190"/>
      <c r="Y312" s="190"/>
      <c r="Z312" s="190"/>
    </row>
    <row r="313" spans="1:26" ht="12.75" customHeight="1" x14ac:dyDescent="0.2">
      <c r="A313" s="190"/>
      <c r="B313" s="191"/>
      <c r="C313" s="192"/>
      <c r="D313" s="190"/>
      <c r="E313" s="190"/>
      <c r="F313" s="190"/>
      <c r="G313" s="190"/>
      <c r="H313" s="190"/>
      <c r="I313" s="190"/>
      <c r="J313" s="193"/>
      <c r="K313" s="190"/>
      <c r="L313" s="190"/>
      <c r="M313" s="190"/>
      <c r="N313" s="190"/>
      <c r="O313" s="190"/>
      <c r="P313" s="190"/>
      <c r="Q313" s="190"/>
      <c r="R313" s="190"/>
      <c r="S313" s="190"/>
      <c r="T313" s="190"/>
      <c r="U313" s="190"/>
      <c r="V313" s="190"/>
      <c r="W313" s="190"/>
      <c r="X313" s="190"/>
      <c r="Y313" s="190"/>
      <c r="Z313" s="190"/>
    </row>
    <row r="314" spans="1:26" ht="12.75" customHeight="1" x14ac:dyDescent="0.2">
      <c r="A314" s="190"/>
      <c r="B314" s="191"/>
      <c r="C314" s="192"/>
      <c r="D314" s="190"/>
      <c r="E314" s="190"/>
      <c r="F314" s="190"/>
      <c r="G314" s="190"/>
      <c r="H314" s="190"/>
      <c r="I314" s="190"/>
      <c r="J314" s="193"/>
      <c r="K314" s="190"/>
      <c r="L314" s="190"/>
      <c r="M314" s="190"/>
      <c r="N314" s="190"/>
      <c r="O314" s="190"/>
      <c r="P314" s="190"/>
      <c r="Q314" s="190"/>
      <c r="R314" s="190"/>
      <c r="S314" s="190"/>
      <c r="T314" s="190"/>
      <c r="U314" s="190"/>
      <c r="V314" s="190"/>
      <c r="W314" s="190"/>
      <c r="X314" s="190"/>
      <c r="Y314" s="190"/>
      <c r="Z314" s="190"/>
    </row>
    <row r="315" spans="1:26" ht="12.75" customHeight="1" x14ac:dyDescent="0.2">
      <c r="A315" s="190"/>
      <c r="B315" s="191"/>
      <c r="C315" s="192"/>
      <c r="D315" s="190"/>
      <c r="E315" s="190"/>
      <c r="F315" s="190"/>
      <c r="G315" s="190"/>
      <c r="H315" s="190"/>
      <c r="I315" s="190"/>
      <c r="J315" s="193"/>
      <c r="K315" s="190"/>
      <c r="L315" s="190"/>
      <c r="M315" s="190"/>
      <c r="N315" s="190"/>
      <c r="O315" s="190"/>
      <c r="P315" s="190"/>
      <c r="Q315" s="190"/>
      <c r="R315" s="190"/>
      <c r="S315" s="190"/>
      <c r="T315" s="190"/>
      <c r="U315" s="190"/>
      <c r="V315" s="190"/>
      <c r="W315" s="190"/>
      <c r="X315" s="190"/>
      <c r="Y315" s="190"/>
      <c r="Z315" s="190"/>
    </row>
    <row r="316" spans="1:26" ht="12.75" customHeight="1" x14ac:dyDescent="0.2">
      <c r="A316" s="190"/>
      <c r="B316" s="191"/>
      <c r="C316" s="192"/>
      <c r="D316" s="190"/>
      <c r="E316" s="190"/>
      <c r="F316" s="190"/>
      <c r="G316" s="190"/>
      <c r="H316" s="190"/>
      <c r="I316" s="190"/>
      <c r="J316" s="193"/>
      <c r="K316" s="190"/>
      <c r="L316" s="190"/>
      <c r="M316" s="190"/>
      <c r="N316" s="190"/>
      <c r="O316" s="190"/>
      <c r="P316" s="190"/>
      <c r="Q316" s="190"/>
      <c r="R316" s="190"/>
      <c r="S316" s="190"/>
      <c r="T316" s="190"/>
      <c r="U316" s="190"/>
      <c r="V316" s="190"/>
      <c r="W316" s="190"/>
      <c r="X316" s="190"/>
      <c r="Y316" s="190"/>
      <c r="Z316" s="190"/>
    </row>
    <row r="317" spans="1:26" ht="12.75" customHeight="1" x14ac:dyDescent="0.2">
      <c r="A317" s="190"/>
      <c r="B317" s="191"/>
      <c r="C317" s="192"/>
      <c r="D317" s="190"/>
      <c r="E317" s="190"/>
      <c r="F317" s="190"/>
      <c r="G317" s="190"/>
      <c r="H317" s="190"/>
      <c r="I317" s="190"/>
      <c r="J317" s="193"/>
      <c r="K317" s="190"/>
      <c r="L317" s="190"/>
      <c r="M317" s="190"/>
      <c r="N317" s="190"/>
      <c r="O317" s="190"/>
      <c r="P317" s="190"/>
      <c r="Q317" s="190"/>
      <c r="R317" s="190"/>
      <c r="S317" s="190"/>
      <c r="T317" s="190"/>
      <c r="U317" s="190"/>
      <c r="V317" s="190"/>
      <c r="W317" s="190"/>
      <c r="X317" s="190"/>
      <c r="Y317" s="190"/>
      <c r="Z317" s="190"/>
    </row>
    <row r="318" spans="1:26" ht="12.75" customHeight="1" x14ac:dyDescent="0.2">
      <c r="A318" s="190"/>
      <c r="B318" s="191"/>
      <c r="C318" s="192"/>
      <c r="D318" s="190"/>
      <c r="E318" s="190"/>
      <c r="F318" s="190"/>
      <c r="G318" s="190"/>
      <c r="H318" s="190"/>
      <c r="I318" s="190"/>
      <c r="J318" s="193"/>
      <c r="K318" s="190"/>
      <c r="L318" s="190"/>
      <c r="M318" s="190"/>
      <c r="N318" s="190"/>
      <c r="O318" s="190"/>
      <c r="P318" s="190"/>
      <c r="Q318" s="190"/>
      <c r="R318" s="190"/>
      <c r="S318" s="190"/>
      <c r="T318" s="190"/>
      <c r="U318" s="190"/>
      <c r="V318" s="190"/>
      <c r="W318" s="190"/>
      <c r="X318" s="190"/>
      <c r="Y318" s="190"/>
      <c r="Z318" s="190"/>
    </row>
    <row r="319" spans="1:26" ht="12.75" customHeight="1" x14ac:dyDescent="0.2">
      <c r="A319" s="190"/>
      <c r="B319" s="191"/>
      <c r="C319" s="192"/>
      <c r="D319" s="190"/>
      <c r="E319" s="190"/>
      <c r="F319" s="190"/>
      <c r="G319" s="190"/>
      <c r="H319" s="190"/>
      <c r="I319" s="190"/>
      <c r="J319" s="193"/>
      <c r="K319" s="190"/>
      <c r="L319" s="190"/>
      <c r="M319" s="190"/>
      <c r="N319" s="190"/>
      <c r="O319" s="190"/>
      <c r="P319" s="190"/>
      <c r="Q319" s="190"/>
      <c r="R319" s="190"/>
      <c r="S319" s="190"/>
      <c r="T319" s="190"/>
      <c r="U319" s="190"/>
      <c r="V319" s="190"/>
      <c r="W319" s="190"/>
      <c r="X319" s="190"/>
      <c r="Y319" s="190"/>
      <c r="Z319" s="190"/>
    </row>
    <row r="320" spans="1:26" ht="12.75" customHeight="1" x14ac:dyDescent="0.2">
      <c r="A320" s="190"/>
      <c r="B320" s="191"/>
      <c r="C320" s="192"/>
      <c r="D320" s="190"/>
      <c r="E320" s="190"/>
      <c r="F320" s="190"/>
      <c r="G320" s="190"/>
      <c r="H320" s="190"/>
      <c r="I320" s="190"/>
      <c r="J320" s="193"/>
      <c r="K320" s="190"/>
      <c r="L320" s="190"/>
      <c r="M320" s="190"/>
      <c r="N320" s="190"/>
      <c r="O320" s="190"/>
      <c r="P320" s="190"/>
      <c r="Q320" s="190"/>
      <c r="R320" s="190"/>
      <c r="S320" s="190"/>
      <c r="T320" s="190"/>
      <c r="U320" s="190"/>
      <c r="V320" s="190"/>
      <c r="W320" s="190"/>
      <c r="X320" s="190"/>
      <c r="Y320" s="190"/>
      <c r="Z320" s="190"/>
    </row>
    <row r="321" spans="1:26" ht="12.75" customHeight="1" x14ac:dyDescent="0.2">
      <c r="A321" s="190"/>
      <c r="B321" s="191"/>
      <c r="C321" s="192"/>
      <c r="D321" s="190"/>
      <c r="E321" s="190"/>
      <c r="F321" s="190"/>
      <c r="G321" s="190"/>
      <c r="H321" s="190"/>
      <c r="I321" s="190"/>
      <c r="J321" s="193"/>
      <c r="K321" s="190"/>
      <c r="L321" s="190"/>
      <c r="M321" s="190"/>
      <c r="N321" s="190"/>
      <c r="O321" s="190"/>
      <c r="P321" s="190"/>
      <c r="Q321" s="190"/>
      <c r="R321" s="190"/>
      <c r="S321" s="190"/>
      <c r="T321" s="190"/>
      <c r="U321" s="190"/>
      <c r="V321" s="190"/>
      <c r="W321" s="190"/>
      <c r="X321" s="190"/>
      <c r="Y321" s="190"/>
      <c r="Z321" s="190"/>
    </row>
    <row r="322" spans="1:26" ht="12.75" customHeight="1" x14ac:dyDescent="0.2">
      <c r="A322" s="190"/>
      <c r="B322" s="191"/>
      <c r="C322" s="192"/>
      <c r="D322" s="190"/>
      <c r="E322" s="190"/>
      <c r="F322" s="190"/>
      <c r="G322" s="190"/>
      <c r="H322" s="190"/>
      <c r="I322" s="190"/>
      <c r="J322" s="193"/>
      <c r="K322" s="190"/>
      <c r="L322" s="190"/>
      <c r="M322" s="190"/>
      <c r="N322" s="190"/>
      <c r="O322" s="190"/>
      <c r="P322" s="190"/>
      <c r="Q322" s="190"/>
      <c r="R322" s="190"/>
      <c r="S322" s="190"/>
      <c r="T322" s="190"/>
      <c r="U322" s="190"/>
      <c r="V322" s="190"/>
      <c r="W322" s="190"/>
      <c r="X322" s="190"/>
      <c r="Y322" s="190"/>
      <c r="Z322" s="190"/>
    </row>
    <row r="323" spans="1:26" ht="12.75" customHeight="1" x14ac:dyDescent="0.2">
      <c r="A323" s="190"/>
      <c r="B323" s="191"/>
      <c r="C323" s="192"/>
      <c r="D323" s="190"/>
      <c r="E323" s="190"/>
      <c r="F323" s="190"/>
      <c r="G323" s="190"/>
      <c r="H323" s="190"/>
      <c r="I323" s="190"/>
      <c r="J323" s="193"/>
      <c r="K323" s="190"/>
      <c r="L323" s="190"/>
      <c r="M323" s="190"/>
      <c r="N323" s="190"/>
      <c r="O323" s="190"/>
      <c r="P323" s="190"/>
      <c r="Q323" s="190"/>
      <c r="R323" s="190"/>
      <c r="S323" s="190"/>
      <c r="T323" s="190"/>
      <c r="U323" s="190"/>
      <c r="V323" s="190"/>
      <c r="W323" s="190"/>
      <c r="X323" s="190"/>
      <c r="Y323" s="190"/>
      <c r="Z323" s="190"/>
    </row>
    <row r="324" spans="1:26" ht="12.75" customHeight="1" x14ac:dyDescent="0.2">
      <c r="A324" s="190"/>
      <c r="B324" s="191"/>
      <c r="C324" s="192"/>
      <c r="D324" s="190"/>
      <c r="E324" s="190"/>
      <c r="F324" s="190"/>
      <c r="G324" s="190"/>
      <c r="H324" s="190"/>
      <c r="I324" s="190"/>
      <c r="J324" s="193"/>
      <c r="K324" s="190"/>
      <c r="L324" s="190"/>
      <c r="M324" s="190"/>
      <c r="N324" s="190"/>
      <c r="O324" s="190"/>
      <c r="P324" s="190"/>
      <c r="Q324" s="190"/>
      <c r="R324" s="190"/>
      <c r="S324" s="190"/>
      <c r="T324" s="190"/>
      <c r="U324" s="190"/>
      <c r="V324" s="190"/>
      <c r="W324" s="190"/>
      <c r="X324" s="190"/>
      <c r="Y324" s="190"/>
      <c r="Z324" s="190"/>
    </row>
    <row r="325" spans="1:26" ht="12.75" customHeight="1" x14ac:dyDescent="0.2">
      <c r="A325" s="190"/>
      <c r="B325" s="191"/>
      <c r="C325" s="192"/>
      <c r="D325" s="190"/>
      <c r="E325" s="190"/>
      <c r="F325" s="190"/>
      <c r="G325" s="190"/>
      <c r="H325" s="190"/>
      <c r="I325" s="190"/>
      <c r="J325" s="193"/>
      <c r="K325" s="190"/>
      <c r="L325" s="190"/>
      <c r="M325" s="190"/>
      <c r="N325" s="190"/>
      <c r="O325" s="190"/>
      <c r="P325" s="190"/>
      <c r="Q325" s="190"/>
      <c r="R325" s="190"/>
      <c r="S325" s="190"/>
      <c r="T325" s="190"/>
      <c r="U325" s="190"/>
      <c r="V325" s="190"/>
      <c r="W325" s="190"/>
      <c r="X325" s="190"/>
      <c r="Y325" s="190"/>
      <c r="Z325" s="190"/>
    </row>
    <row r="326" spans="1:26" ht="12.75" customHeight="1" x14ac:dyDescent="0.2">
      <c r="A326" s="190"/>
      <c r="B326" s="191"/>
      <c r="C326" s="192"/>
      <c r="D326" s="190"/>
      <c r="E326" s="190"/>
      <c r="F326" s="190"/>
      <c r="G326" s="190"/>
      <c r="H326" s="190"/>
      <c r="I326" s="190"/>
      <c r="J326" s="193"/>
      <c r="K326" s="190"/>
      <c r="L326" s="190"/>
      <c r="M326" s="190"/>
      <c r="N326" s="190"/>
      <c r="O326" s="190"/>
      <c r="P326" s="190"/>
      <c r="Q326" s="190"/>
      <c r="R326" s="190"/>
      <c r="S326" s="190"/>
      <c r="T326" s="190"/>
      <c r="U326" s="190"/>
      <c r="V326" s="190"/>
      <c r="W326" s="190"/>
      <c r="X326" s="190"/>
      <c r="Y326" s="190"/>
      <c r="Z326" s="190"/>
    </row>
    <row r="327" spans="1:26" ht="12.75" customHeight="1" x14ac:dyDescent="0.2">
      <c r="A327" s="190"/>
      <c r="B327" s="191"/>
      <c r="C327" s="192"/>
      <c r="D327" s="190"/>
      <c r="E327" s="190"/>
      <c r="F327" s="190"/>
      <c r="G327" s="190"/>
      <c r="H327" s="190"/>
      <c r="I327" s="190"/>
      <c r="J327" s="193"/>
      <c r="K327" s="190"/>
      <c r="L327" s="190"/>
      <c r="M327" s="190"/>
      <c r="N327" s="190"/>
      <c r="O327" s="190"/>
      <c r="P327" s="190"/>
      <c r="Q327" s="190"/>
      <c r="R327" s="190"/>
      <c r="S327" s="190"/>
      <c r="T327" s="190"/>
      <c r="U327" s="190"/>
      <c r="V327" s="190"/>
      <c r="W327" s="190"/>
      <c r="X327" s="190"/>
      <c r="Y327" s="190"/>
      <c r="Z327" s="190"/>
    </row>
    <row r="328" spans="1:26" ht="12.75" customHeight="1" x14ac:dyDescent="0.2">
      <c r="A328" s="190"/>
      <c r="B328" s="191"/>
      <c r="C328" s="192"/>
      <c r="D328" s="190"/>
      <c r="E328" s="190"/>
      <c r="F328" s="190"/>
      <c r="G328" s="190"/>
      <c r="H328" s="190"/>
      <c r="I328" s="190"/>
      <c r="J328" s="193"/>
      <c r="K328" s="190"/>
      <c r="L328" s="190"/>
      <c r="M328" s="190"/>
      <c r="N328" s="190"/>
      <c r="O328" s="190"/>
      <c r="P328" s="190"/>
      <c r="Q328" s="190"/>
      <c r="R328" s="190"/>
      <c r="S328" s="190"/>
      <c r="T328" s="190"/>
      <c r="U328" s="190"/>
      <c r="V328" s="190"/>
      <c r="W328" s="190"/>
      <c r="X328" s="190"/>
      <c r="Y328" s="190"/>
      <c r="Z328" s="190"/>
    </row>
    <row r="329" spans="1:26" ht="12.75" customHeight="1" x14ac:dyDescent="0.2">
      <c r="A329" s="190"/>
      <c r="B329" s="191"/>
      <c r="C329" s="192"/>
      <c r="D329" s="190"/>
      <c r="E329" s="190"/>
      <c r="F329" s="190"/>
      <c r="G329" s="190"/>
      <c r="H329" s="190"/>
      <c r="I329" s="190"/>
      <c r="J329" s="193"/>
      <c r="K329" s="190"/>
      <c r="L329" s="190"/>
      <c r="M329" s="190"/>
      <c r="N329" s="190"/>
      <c r="O329" s="190"/>
      <c r="P329" s="190"/>
      <c r="Q329" s="190"/>
      <c r="R329" s="190"/>
      <c r="S329" s="190"/>
      <c r="T329" s="190"/>
      <c r="U329" s="190"/>
      <c r="V329" s="190"/>
      <c r="W329" s="190"/>
      <c r="X329" s="190"/>
      <c r="Y329" s="190"/>
      <c r="Z329" s="190"/>
    </row>
    <row r="330" spans="1:26" ht="12.75" customHeight="1" x14ac:dyDescent="0.2">
      <c r="A330" s="190"/>
      <c r="B330" s="191"/>
      <c r="C330" s="192"/>
      <c r="D330" s="190"/>
      <c r="E330" s="190"/>
      <c r="F330" s="190"/>
      <c r="G330" s="190"/>
      <c r="H330" s="190"/>
      <c r="I330" s="190"/>
      <c r="J330" s="193"/>
      <c r="K330" s="190"/>
      <c r="L330" s="190"/>
      <c r="M330" s="190"/>
      <c r="N330" s="190"/>
      <c r="O330" s="190"/>
      <c r="P330" s="190"/>
      <c r="Q330" s="190"/>
      <c r="R330" s="190"/>
      <c r="S330" s="190"/>
      <c r="T330" s="190"/>
      <c r="U330" s="190"/>
      <c r="V330" s="190"/>
      <c r="W330" s="190"/>
      <c r="X330" s="190"/>
      <c r="Y330" s="190"/>
      <c r="Z330" s="190"/>
    </row>
    <row r="331" spans="1:26" ht="12.75" customHeight="1" x14ac:dyDescent="0.2">
      <c r="A331" s="190"/>
      <c r="B331" s="191"/>
      <c r="C331" s="192"/>
      <c r="D331" s="190"/>
      <c r="E331" s="190"/>
      <c r="F331" s="190"/>
      <c r="G331" s="190"/>
      <c r="H331" s="190"/>
      <c r="I331" s="190"/>
      <c r="J331" s="193"/>
      <c r="K331" s="190"/>
      <c r="L331" s="190"/>
      <c r="M331" s="190"/>
      <c r="N331" s="190"/>
      <c r="O331" s="190"/>
      <c r="P331" s="190"/>
      <c r="Q331" s="190"/>
      <c r="R331" s="190"/>
      <c r="S331" s="190"/>
      <c r="T331" s="190"/>
      <c r="U331" s="190"/>
      <c r="V331" s="190"/>
      <c r="W331" s="190"/>
      <c r="X331" s="190"/>
      <c r="Y331" s="190"/>
      <c r="Z331" s="190"/>
    </row>
    <row r="332" spans="1:26" ht="12.75" customHeight="1" x14ac:dyDescent="0.2">
      <c r="A332" s="190"/>
      <c r="B332" s="191"/>
      <c r="C332" s="192"/>
      <c r="D332" s="190"/>
      <c r="E332" s="190"/>
      <c r="F332" s="190"/>
      <c r="G332" s="190"/>
      <c r="H332" s="190"/>
      <c r="I332" s="190"/>
      <c r="J332" s="193"/>
      <c r="K332" s="190"/>
      <c r="L332" s="190"/>
      <c r="M332" s="190"/>
      <c r="N332" s="190"/>
      <c r="O332" s="190"/>
      <c r="P332" s="190"/>
      <c r="Q332" s="190"/>
      <c r="R332" s="190"/>
      <c r="S332" s="190"/>
      <c r="T332" s="190"/>
      <c r="U332" s="190"/>
      <c r="V332" s="190"/>
      <c r="W332" s="190"/>
      <c r="X332" s="190"/>
      <c r="Y332" s="190"/>
      <c r="Z332" s="190"/>
    </row>
    <row r="333" spans="1:26" ht="12.75" customHeight="1" x14ac:dyDescent="0.2">
      <c r="A333" s="190"/>
      <c r="B333" s="191"/>
      <c r="C333" s="192"/>
      <c r="D333" s="190"/>
      <c r="E333" s="190"/>
      <c r="F333" s="190"/>
      <c r="G333" s="190"/>
      <c r="H333" s="190"/>
      <c r="I333" s="190"/>
      <c r="J333" s="193"/>
      <c r="K333" s="190"/>
      <c r="L333" s="190"/>
      <c r="M333" s="190"/>
      <c r="N333" s="190"/>
      <c r="O333" s="190"/>
      <c r="P333" s="190"/>
      <c r="Q333" s="190"/>
      <c r="R333" s="190"/>
      <c r="S333" s="190"/>
      <c r="T333" s="190"/>
      <c r="U333" s="190"/>
      <c r="V333" s="190"/>
      <c r="W333" s="190"/>
      <c r="X333" s="190"/>
      <c r="Y333" s="190"/>
      <c r="Z333" s="190"/>
    </row>
    <row r="334" spans="1:26" ht="12.75" customHeight="1" x14ac:dyDescent="0.2">
      <c r="A334" s="190"/>
      <c r="B334" s="191"/>
      <c r="C334" s="192"/>
      <c r="D334" s="190"/>
      <c r="E334" s="190"/>
      <c r="F334" s="190"/>
      <c r="G334" s="190"/>
      <c r="H334" s="190"/>
      <c r="I334" s="190"/>
      <c r="J334" s="193"/>
      <c r="K334" s="190"/>
      <c r="L334" s="190"/>
      <c r="M334" s="190"/>
      <c r="N334" s="190"/>
      <c r="O334" s="190"/>
      <c r="P334" s="190"/>
      <c r="Q334" s="190"/>
      <c r="R334" s="190"/>
      <c r="S334" s="190"/>
      <c r="T334" s="190"/>
      <c r="U334" s="190"/>
      <c r="V334" s="190"/>
      <c r="W334" s="190"/>
      <c r="X334" s="190"/>
      <c r="Y334" s="190"/>
      <c r="Z334" s="190"/>
    </row>
    <row r="335" spans="1:26" ht="12.75" customHeight="1" x14ac:dyDescent="0.2">
      <c r="A335" s="190"/>
      <c r="B335" s="191"/>
      <c r="C335" s="192"/>
      <c r="D335" s="190"/>
      <c r="E335" s="190"/>
      <c r="F335" s="190"/>
      <c r="G335" s="190"/>
      <c r="H335" s="190"/>
      <c r="I335" s="190"/>
      <c r="J335" s="193"/>
      <c r="K335" s="190"/>
      <c r="L335" s="190"/>
      <c r="M335" s="190"/>
      <c r="N335" s="190"/>
      <c r="O335" s="190"/>
      <c r="P335" s="190"/>
      <c r="Q335" s="190"/>
      <c r="R335" s="190"/>
      <c r="S335" s="190"/>
      <c r="T335" s="190"/>
      <c r="U335" s="190"/>
      <c r="V335" s="190"/>
      <c r="W335" s="190"/>
      <c r="X335" s="190"/>
      <c r="Y335" s="190"/>
      <c r="Z335" s="190"/>
    </row>
    <row r="336" spans="1:26" ht="12.75" customHeight="1" x14ac:dyDescent="0.2">
      <c r="A336" s="190"/>
      <c r="B336" s="191"/>
      <c r="C336" s="192"/>
      <c r="D336" s="190"/>
      <c r="E336" s="190"/>
      <c r="F336" s="190"/>
      <c r="G336" s="190"/>
      <c r="H336" s="190"/>
      <c r="I336" s="190"/>
      <c r="J336" s="193"/>
      <c r="K336" s="190"/>
      <c r="L336" s="190"/>
      <c r="M336" s="190"/>
      <c r="N336" s="190"/>
      <c r="O336" s="190"/>
      <c r="P336" s="190"/>
      <c r="Q336" s="190"/>
      <c r="R336" s="190"/>
      <c r="S336" s="190"/>
      <c r="T336" s="190"/>
      <c r="U336" s="190"/>
      <c r="V336" s="190"/>
      <c r="W336" s="190"/>
      <c r="X336" s="190"/>
      <c r="Y336" s="190"/>
      <c r="Z336" s="190"/>
    </row>
    <row r="337" spans="1:26" ht="12.75" customHeight="1" x14ac:dyDescent="0.2">
      <c r="A337" s="190"/>
      <c r="B337" s="191"/>
      <c r="C337" s="192"/>
      <c r="D337" s="190"/>
      <c r="E337" s="190"/>
      <c r="F337" s="190"/>
      <c r="G337" s="190"/>
      <c r="H337" s="190"/>
      <c r="I337" s="190"/>
      <c r="J337" s="193"/>
      <c r="K337" s="190"/>
      <c r="L337" s="190"/>
      <c r="M337" s="190"/>
      <c r="N337" s="190"/>
      <c r="O337" s="190"/>
      <c r="P337" s="190"/>
      <c r="Q337" s="190"/>
      <c r="R337" s="190"/>
      <c r="S337" s="190"/>
      <c r="T337" s="190"/>
      <c r="U337" s="190"/>
      <c r="V337" s="190"/>
      <c r="W337" s="190"/>
      <c r="X337" s="190"/>
      <c r="Y337" s="190"/>
      <c r="Z337" s="190"/>
    </row>
    <row r="338" spans="1:26" ht="12.75" customHeight="1" x14ac:dyDescent="0.2">
      <c r="A338" s="190"/>
      <c r="B338" s="191"/>
      <c r="C338" s="192"/>
      <c r="D338" s="190"/>
      <c r="E338" s="190"/>
      <c r="F338" s="190"/>
      <c r="G338" s="190"/>
      <c r="H338" s="190"/>
      <c r="I338" s="190"/>
      <c r="J338" s="193"/>
      <c r="K338" s="190"/>
      <c r="L338" s="190"/>
      <c r="M338" s="190"/>
      <c r="N338" s="190"/>
      <c r="O338" s="190"/>
      <c r="P338" s="190"/>
      <c r="Q338" s="190"/>
      <c r="R338" s="190"/>
      <c r="S338" s="190"/>
      <c r="T338" s="190"/>
      <c r="U338" s="190"/>
      <c r="V338" s="190"/>
      <c r="W338" s="190"/>
      <c r="X338" s="190"/>
      <c r="Y338" s="190"/>
      <c r="Z338" s="190"/>
    </row>
    <row r="339" spans="1:26" ht="12.75" customHeight="1" x14ac:dyDescent="0.2">
      <c r="A339" s="190"/>
      <c r="B339" s="191"/>
      <c r="C339" s="192"/>
      <c r="D339" s="190"/>
      <c r="E339" s="190"/>
      <c r="F339" s="190"/>
      <c r="G339" s="190"/>
      <c r="H339" s="190"/>
      <c r="I339" s="190"/>
      <c r="J339" s="193"/>
      <c r="K339" s="190"/>
      <c r="L339" s="190"/>
      <c r="M339" s="190"/>
      <c r="N339" s="190"/>
      <c r="O339" s="190"/>
      <c r="P339" s="190"/>
      <c r="Q339" s="190"/>
      <c r="R339" s="190"/>
      <c r="S339" s="190"/>
      <c r="T339" s="190"/>
      <c r="U339" s="190"/>
      <c r="V339" s="190"/>
      <c r="W339" s="190"/>
      <c r="X339" s="190"/>
      <c r="Y339" s="190"/>
      <c r="Z339" s="190"/>
    </row>
    <row r="340" spans="1:26" ht="12.75" customHeight="1" x14ac:dyDescent="0.2">
      <c r="A340" s="190"/>
      <c r="B340" s="191"/>
      <c r="C340" s="192"/>
      <c r="D340" s="190"/>
      <c r="E340" s="190"/>
      <c r="F340" s="190"/>
      <c r="G340" s="190"/>
      <c r="H340" s="190"/>
      <c r="I340" s="190"/>
      <c r="J340" s="193"/>
      <c r="K340" s="190"/>
      <c r="L340" s="190"/>
      <c r="M340" s="190"/>
      <c r="N340" s="190"/>
      <c r="O340" s="190"/>
      <c r="P340" s="190"/>
      <c r="Q340" s="190"/>
      <c r="R340" s="190"/>
      <c r="S340" s="190"/>
      <c r="T340" s="190"/>
      <c r="U340" s="190"/>
      <c r="V340" s="190"/>
      <c r="W340" s="190"/>
      <c r="X340" s="190"/>
      <c r="Y340" s="190"/>
      <c r="Z340" s="190"/>
    </row>
    <row r="341" spans="1:26" ht="12.75" customHeight="1" x14ac:dyDescent="0.2">
      <c r="A341" s="190"/>
      <c r="B341" s="191"/>
      <c r="C341" s="192"/>
      <c r="D341" s="190"/>
      <c r="E341" s="190"/>
      <c r="F341" s="190"/>
      <c r="G341" s="190"/>
      <c r="H341" s="190"/>
      <c r="I341" s="190"/>
      <c r="J341" s="193"/>
      <c r="K341" s="190"/>
      <c r="L341" s="190"/>
      <c r="M341" s="190"/>
      <c r="N341" s="190"/>
      <c r="O341" s="190"/>
      <c r="P341" s="190"/>
      <c r="Q341" s="190"/>
      <c r="R341" s="190"/>
      <c r="S341" s="190"/>
      <c r="T341" s="190"/>
      <c r="U341" s="190"/>
      <c r="V341" s="190"/>
      <c r="W341" s="190"/>
      <c r="X341" s="190"/>
      <c r="Y341" s="190"/>
      <c r="Z341" s="190"/>
    </row>
    <row r="342" spans="1:26" ht="12.75" customHeight="1" x14ac:dyDescent="0.2">
      <c r="A342" s="190"/>
      <c r="B342" s="191"/>
      <c r="C342" s="192"/>
      <c r="D342" s="190"/>
      <c r="E342" s="190"/>
      <c r="F342" s="190"/>
      <c r="G342" s="190"/>
      <c r="H342" s="190"/>
      <c r="I342" s="190"/>
      <c r="J342" s="193"/>
      <c r="K342" s="190"/>
      <c r="L342" s="190"/>
      <c r="M342" s="190"/>
      <c r="N342" s="190"/>
      <c r="O342" s="190"/>
      <c r="P342" s="190"/>
      <c r="Q342" s="190"/>
      <c r="R342" s="190"/>
      <c r="S342" s="190"/>
      <c r="T342" s="190"/>
      <c r="U342" s="190"/>
      <c r="V342" s="190"/>
      <c r="W342" s="190"/>
      <c r="X342" s="190"/>
      <c r="Y342" s="190"/>
      <c r="Z342" s="190"/>
    </row>
    <row r="343" spans="1:26" ht="12.75" customHeight="1" x14ac:dyDescent="0.2">
      <c r="A343" s="190"/>
      <c r="B343" s="191"/>
      <c r="C343" s="192"/>
      <c r="D343" s="190"/>
      <c r="E343" s="190"/>
      <c r="F343" s="190"/>
      <c r="G343" s="190"/>
      <c r="H343" s="190"/>
      <c r="I343" s="190"/>
      <c r="J343" s="193"/>
      <c r="K343" s="190"/>
      <c r="L343" s="190"/>
      <c r="M343" s="190"/>
      <c r="N343" s="190"/>
      <c r="O343" s="190"/>
      <c r="P343" s="190"/>
      <c r="Q343" s="190"/>
      <c r="R343" s="190"/>
      <c r="S343" s="190"/>
      <c r="T343" s="190"/>
      <c r="U343" s="190"/>
      <c r="V343" s="190"/>
      <c r="W343" s="190"/>
      <c r="X343" s="190"/>
      <c r="Y343" s="190"/>
      <c r="Z343" s="190"/>
    </row>
    <row r="344" spans="1:26" ht="12.75" customHeight="1" x14ac:dyDescent="0.2">
      <c r="A344" s="190"/>
      <c r="B344" s="191"/>
      <c r="C344" s="192"/>
      <c r="D344" s="190"/>
      <c r="E344" s="190"/>
      <c r="F344" s="190"/>
      <c r="G344" s="190"/>
      <c r="H344" s="190"/>
      <c r="I344" s="190"/>
      <c r="J344" s="193"/>
      <c r="K344" s="190"/>
      <c r="L344" s="190"/>
      <c r="M344" s="190"/>
      <c r="N344" s="190"/>
      <c r="O344" s="190"/>
      <c r="P344" s="190"/>
      <c r="Q344" s="190"/>
      <c r="R344" s="190"/>
      <c r="S344" s="190"/>
      <c r="T344" s="190"/>
      <c r="U344" s="190"/>
      <c r="V344" s="190"/>
      <c r="W344" s="190"/>
      <c r="X344" s="190"/>
      <c r="Y344" s="190"/>
      <c r="Z344" s="190"/>
    </row>
    <row r="345" spans="1:26" ht="12.75" customHeight="1" x14ac:dyDescent="0.2">
      <c r="A345" s="190"/>
      <c r="B345" s="191"/>
      <c r="C345" s="192"/>
      <c r="D345" s="190"/>
      <c r="E345" s="190"/>
      <c r="F345" s="190"/>
      <c r="G345" s="190"/>
      <c r="H345" s="190"/>
      <c r="I345" s="190"/>
      <c r="J345" s="193"/>
      <c r="K345" s="190"/>
      <c r="L345" s="190"/>
      <c r="M345" s="190"/>
      <c r="N345" s="190"/>
      <c r="O345" s="190"/>
      <c r="P345" s="190"/>
      <c r="Q345" s="190"/>
      <c r="R345" s="190"/>
      <c r="S345" s="190"/>
      <c r="T345" s="190"/>
      <c r="U345" s="190"/>
      <c r="V345" s="190"/>
      <c r="W345" s="190"/>
      <c r="X345" s="190"/>
      <c r="Y345" s="190"/>
      <c r="Z345" s="190"/>
    </row>
    <row r="346" spans="1:26" ht="12.75" customHeight="1" x14ac:dyDescent="0.2">
      <c r="A346" s="190"/>
      <c r="B346" s="191"/>
      <c r="C346" s="192"/>
      <c r="D346" s="190"/>
      <c r="E346" s="190"/>
      <c r="F346" s="190"/>
      <c r="G346" s="190"/>
      <c r="H346" s="190"/>
      <c r="I346" s="190"/>
      <c r="J346" s="193"/>
      <c r="K346" s="190"/>
      <c r="L346" s="190"/>
      <c r="M346" s="190"/>
      <c r="N346" s="190"/>
      <c r="O346" s="190"/>
      <c r="P346" s="190"/>
      <c r="Q346" s="190"/>
      <c r="R346" s="190"/>
      <c r="S346" s="190"/>
      <c r="T346" s="190"/>
      <c r="U346" s="190"/>
      <c r="V346" s="190"/>
      <c r="W346" s="190"/>
      <c r="X346" s="190"/>
      <c r="Y346" s="190"/>
      <c r="Z346" s="190"/>
    </row>
    <row r="347" spans="1:26" ht="12.75" customHeight="1" x14ac:dyDescent="0.2">
      <c r="A347" s="190"/>
      <c r="B347" s="191"/>
      <c r="C347" s="192"/>
      <c r="D347" s="190"/>
      <c r="E347" s="190"/>
      <c r="F347" s="190"/>
      <c r="G347" s="190"/>
      <c r="H347" s="190"/>
      <c r="I347" s="190"/>
      <c r="J347" s="193"/>
      <c r="K347" s="190"/>
      <c r="L347" s="190"/>
      <c r="M347" s="190"/>
      <c r="N347" s="190"/>
      <c r="O347" s="190"/>
      <c r="P347" s="190"/>
      <c r="Q347" s="190"/>
      <c r="R347" s="190"/>
      <c r="S347" s="190"/>
      <c r="T347" s="190"/>
      <c r="U347" s="190"/>
      <c r="V347" s="190"/>
      <c r="W347" s="190"/>
      <c r="X347" s="190"/>
      <c r="Y347" s="190"/>
      <c r="Z347" s="190"/>
    </row>
    <row r="348" spans="1:26" ht="12.75" customHeight="1" x14ac:dyDescent="0.2">
      <c r="A348" s="190"/>
      <c r="B348" s="191"/>
      <c r="C348" s="192"/>
      <c r="D348" s="190"/>
      <c r="E348" s="190"/>
      <c r="F348" s="190"/>
      <c r="G348" s="190"/>
      <c r="H348" s="190"/>
      <c r="I348" s="190"/>
      <c r="J348" s="193"/>
      <c r="K348" s="190"/>
      <c r="L348" s="190"/>
      <c r="M348" s="190"/>
      <c r="N348" s="190"/>
      <c r="O348" s="190"/>
      <c r="P348" s="190"/>
      <c r="Q348" s="190"/>
      <c r="R348" s="190"/>
      <c r="S348" s="190"/>
      <c r="T348" s="190"/>
      <c r="U348" s="190"/>
      <c r="V348" s="190"/>
      <c r="W348" s="190"/>
      <c r="X348" s="190"/>
      <c r="Y348" s="190"/>
      <c r="Z348" s="190"/>
    </row>
    <row r="349" spans="1:26" ht="12.75" customHeight="1" x14ac:dyDescent="0.2">
      <c r="A349" s="190"/>
      <c r="B349" s="191"/>
      <c r="C349" s="192"/>
      <c r="D349" s="190"/>
      <c r="E349" s="190"/>
      <c r="F349" s="190"/>
      <c r="G349" s="190"/>
      <c r="H349" s="190"/>
      <c r="I349" s="190"/>
      <c r="J349" s="193"/>
      <c r="K349" s="190"/>
      <c r="L349" s="190"/>
      <c r="M349" s="190"/>
      <c r="N349" s="190"/>
      <c r="O349" s="190"/>
      <c r="P349" s="190"/>
      <c r="Q349" s="190"/>
      <c r="R349" s="190"/>
      <c r="S349" s="190"/>
      <c r="T349" s="190"/>
      <c r="U349" s="190"/>
      <c r="V349" s="190"/>
      <c r="W349" s="190"/>
      <c r="X349" s="190"/>
      <c r="Y349" s="190"/>
      <c r="Z349" s="190"/>
    </row>
    <row r="350" spans="1:26" ht="12.75" customHeight="1" x14ac:dyDescent="0.2">
      <c r="A350" s="190"/>
      <c r="B350" s="191"/>
      <c r="C350" s="192"/>
      <c r="D350" s="190"/>
      <c r="E350" s="190"/>
      <c r="F350" s="190"/>
      <c r="G350" s="190"/>
      <c r="H350" s="190"/>
      <c r="I350" s="190"/>
      <c r="J350" s="193"/>
      <c r="K350" s="190"/>
      <c r="L350" s="190"/>
      <c r="M350" s="190"/>
      <c r="N350" s="190"/>
      <c r="O350" s="190"/>
      <c r="P350" s="190"/>
      <c r="Q350" s="190"/>
      <c r="R350" s="190"/>
      <c r="S350" s="190"/>
      <c r="T350" s="190"/>
      <c r="U350" s="190"/>
      <c r="V350" s="190"/>
      <c r="W350" s="190"/>
      <c r="X350" s="190"/>
      <c r="Y350" s="190"/>
      <c r="Z350" s="190"/>
    </row>
    <row r="351" spans="1:26" ht="12.75" customHeight="1" x14ac:dyDescent="0.2">
      <c r="A351" s="190"/>
      <c r="B351" s="191"/>
      <c r="C351" s="192"/>
      <c r="D351" s="190"/>
      <c r="E351" s="190"/>
      <c r="F351" s="190"/>
      <c r="G351" s="190"/>
      <c r="H351" s="190"/>
      <c r="I351" s="190"/>
      <c r="J351" s="193"/>
      <c r="K351" s="190"/>
      <c r="L351" s="190"/>
      <c r="M351" s="190"/>
      <c r="N351" s="190"/>
      <c r="O351" s="190"/>
      <c r="P351" s="190"/>
      <c r="Q351" s="190"/>
      <c r="R351" s="190"/>
      <c r="S351" s="190"/>
      <c r="T351" s="190"/>
      <c r="U351" s="190"/>
      <c r="V351" s="190"/>
      <c r="W351" s="190"/>
      <c r="X351" s="190"/>
      <c r="Y351" s="190"/>
      <c r="Z351" s="190"/>
    </row>
    <row r="352" spans="1:26" ht="12.75" customHeight="1" x14ac:dyDescent="0.2">
      <c r="A352" s="190"/>
      <c r="B352" s="191"/>
      <c r="C352" s="192"/>
      <c r="D352" s="190"/>
      <c r="E352" s="190"/>
      <c r="F352" s="190"/>
      <c r="G352" s="190"/>
      <c r="H352" s="190"/>
      <c r="I352" s="190"/>
      <c r="J352" s="193"/>
      <c r="K352" s="190"/>
      <c r="L352" s="190"/>
      <c r="M352" s="190"/>
      <c r="N352" s="190"/>
      <c r="O352" s="190"/>
      <c r="P352" s="190"/>
      <c r="Q352" s="190"/>
      <c r="R352" s="190"/>
      <c r="S352" s="190"/>
      <c r="T352" s="190"/>
      <c r="U352" s="190"/>
      <c r="V352" s="190"/>
      <c r="W352" s="190"/>
      <c r="X352" s="190"/>
      <c r="Y352" s="190"/>
      <c r="Z352" s="190"/>
    </row>
    <row r="353" spans="1:26" ht="12.75" customHeight="1" x14ac:dyDescent="0.2">
      <c r="A353" s="190"/>
      <c r="B353" s="191"/>
      <c r="C353" s="192"/>
      <c r="D353" s="190"/>
      <c r="E353" s="190"/>
      <c r="F353" s="190"/>
      <c r="G353" s="190"/>
      <c r="H353" s="190"/>
      <c r="I353" s="190"/>
      <c r="J353" s="193"/>
      <c r="K353" s="190"/>
      <c r="L353" s="190"/>
      <c r="M353" s="190"/>
      <c r="N353" s="190"/>
      <c r="O353" s="190"/>
      <c r="P353" s="190"/>
      <c r="Q353" s="190"/>
      <c r="R353" s="190"/>
      <c r="S353" s="190"/>
      <c r="T353" s="190"/>
      <c r="U353" s="190"/>
      <c r="V353" s="190"/>
      <c r="W353" s="190"/>
      <c r="X353" s="190"/>
      <c r="Y353" s="190"/>
      <c r="Z353" s="190"/>
    </row>
    <row r="354" spans="1:26" ht="12.75" customHeight="1" x14ac:dyDescent="0.2">
      <c r="A354" s="190"/>
      <c r="B354" s="191"/>
      <c r="C354" s="192"/>
      <c r="D354" s="190"/>
      <c r="E354" s="190"/>
      <c r="F354" s="190"/>
      <c r="G354" s="190"/>
      <c r="H354" s="190"/>
      <c r="I354" s="190"/>
      <c r="J354" s="193"/>
      <c r="K354" s="190"/>
      <c r="L354" s="190"/>
      <c r="M354" s="190"/>
      <c r="N354" s="190"/>
      <c r="O354" s="190"/>
      <c r="P354" s="190"/>
      <c r="Q354" s="190"/>
      <c r="R354" s="190"/>
      <c r="S354" s="190"/>
      <c r="T354" s="190"/>
      <c r="U354" s="190"/>
      <c r="V354" s="190"/>
      <c r="W354" s="190"/>
      <c r="X354" s="190"/>
      <c r="Y354" s="190"/>
      <c r="Z354" s="190"/>
    </row>
    <row r="355" spans="1:26" ht="12.75" customHeight="1" x14ac:dyDescent="0.2">
      <c r="A355" s="190"/>
      <c r="B355" s="191"/>
      <c r="C355" s="192"/>
      <c r="D355" s="190"/>
      <c r="E355" s="190"/>
      <c r="F355" s="190"/>
      <c r="G355" s="190"/>
      <c r="H355" s="190"/>
      <c r="I355" s="190"/>
      <c r="J355" s="193"/>
      <c r="K355" s="190"/>
      <c r="L355" s="190"/>
      <c r="M355" s="190"/>
      <c r="N355" s="190"/>
      <c r="O355" s="190"/>
      <c r="P355" s="190"/>
      <c r="Q355" s="190"/>
      <c r="R355" s="190"/>
      <c r="S355" s="190"/>
      <c r="T355" s="190"/>
      <c r="U355" s="190"/>
      <c r="V355" s="190"/>
      <c r="W355" s="190"/>
      <c r="X355" s="190"/>
      <c r="Y355" s="190"/>
      <c r="Z355" s="190"/>
    </row>
    <row r="356" spans="1:26" ht="12.75" customHeight="1" x14ac:dyDescent="0.2">
      <c r="A356" s="190"/>
      <c r="B356" s="191"/>
      <c r="C356" s="192"/>
      <c r="D356" s="190"/>
      <c r="E356" s="190"/>
      <c r="F356" s="190"/>
      <c r="G356" s="190"/>
      <c r="H356" s="190"/>
      <c r="I356" s="190"/>
      <c r="J356" s="193"/>
      <c r="K356" s="190"/>
      <c r="L356" s="190"/>
      <c r="M356" s="190"/>
      <c r="N356" s="190"/>
      <c r="O356" s="190"/>
      <c r="P356" s="190"/>
      <c r="Q356" s="190"/>
      <c r="R356" s="190"/>
      <c r="S356" s="190"/>
      <c r="T356" s="190"/>
      <c r="U356" s="190"/>
      <c r="V356" s="190"/>
      <c r="W356" s="190"/>
      <c r="X356" s="190"/>
      <c r="Y356" s="190"/>
      <c r="Z356" s="190"/>
    </row>
    <row r="357" spans="1:26" ht="12.75" customHeight="1" x14ac:dyDescent="0.2">
      <c r="A357" s="190"/>
      <c r="B357" s="191"/>
      <c r="C357" s="192"/>
      <c r="D357" s="190"/>
      <c r="E357" s="190"/>
      <c r="F357" s="190"/>
      <c r="G357" s="190"/>
      <c r="H357" s="190"/>
      <c r="I357" s="190"/>
      <c r="J357" s="193"/>
      <c r="K357" s="190"/>
      <c r="L357" s="190"/>
      <c r="M357" s="190"/>
      <c r="N357" s="190"/>
      <c r="O357" s="190"/>
      <c r="P357" s="190"/>
      <c r="Q357" s="190"/>
      <c r="R357" s="190"/>
      <c r="S357" s="190"/>
      <c r="T357" s="190"/>
      <c r="U357" s="190"/>
      <c r="V357" s="190"/>
      <c r="W357" s="190"/>
      <c r="X357" s="190"/>
      <c r="Y357" s="190"/>
      <c r="Z357" s="190"/>
    </row>
    <row r="358" spans="1:26" ht="12.75" customHeight="1" x14ac:dyDescent="0.2">
      <c r="A358" s="190"/>
      <c r="B358" s="191"/>
      <c r="C358" s="192"/>
      <c r="D358" s="190"/>
      <c r="E358" s="190"/>
      <c r="F358" s="190"/>
      <c r="G358" s="190"/>
      <c r="H358" s="190"/>
      <c r="I358" s="190"/>
      <c r="J358" s="193"/>
      <c r="K358" s="190"/>
      <c r="L358" s="190"/>
      <c r="M358" s="190"/>
      <c r="N358" s="190"/>
      <c r="O358" s="190"/>
      <c r="P358" s="190"/>
      <c r="Q358" s="190"/>
      <c r="R358" s="190"/>
      <c r="S358" s="190"/>
      <c r="T358" s="190"/>
      <c r="U358" s="190"/>
      <c r="V358" s="190"/>
      <c r="W358" s="190"/>
      <c r="X358" s="190"/>
      <c r="Y358" s="190"/>
      <c r="Z358" s="190"/>
    </row>
    <row r="359" spans="1:26" ht="12.75" customHeight="1" x14ac:dyDescent="0.2">
      <c r="A359" s="190"/>
      <c r="B359" s="191"/>
      <c r="C359" s="192"/>
      <c r="D359" s="190"/>
      <c r="E359" s="190"/>
      <c r="F359" s="190"/>
      <c r="G359" s="190"/>
      <c r="H359" s="190"/>
      <c r="I359" s="190"/>
      <c r="J359" s="193"/>
      <c r="K359" s="190"/>
      <c r="L359" s="190"/>
      <c r="M359" s="190"/>
      <c r="N359" s="190"/>
      <c r="O359" s="190"/>
      <c r="P359" s="190"/>
      <c r="Q359" s="190"/>
      <c r="R359" s="190"/>
      <c r="S359" s="190"/>
      <c r="T359" s="190"/>
      <c r="U359" s="190"/>
      <c r="V359" s="190"/>
      <c r="W359" s="190"/>
      <c r="X359" s="190"/>
      <c r="Y359" s="190"/>
      <c r="Z359" s="190"/>
    </row>
    <row r="360" spans="1:26" ht="12.75" customHeight="1" x14ac:dyDescent="0.2">
      <c r="A360" s="190"/>
      <c r="B360" s="191"/>
      <c r="C360" s="192"/>
      <c r="D360" s="190"/>
      <c r="E360" s="190"/>
      <c r="F360" s="190"/>
      <c r="G360" s="190"/>
      <c r="H360" s="190"/>
      <c r="I360" s="190"/>
      <c r="J360" s="193"/>
      <c r="K360" s="190"/>
      <c r="L360" s="190"/>
      <c r="M360" s="190"/>
      <c r="N360" s="190"/>
      <c r="O360" s="190"/>
      <c r="P360" s="190"/>
      <c r="Q360" s="190"/>
      <c r="R360" s="190"/>
      <c r="S360" s="190"/>
      <c r="T360" s="190"/>
      <c r="U360" s="190"/>
      <c r="V360" s="190"/>
      <c r="W360" s="190"/>
      <c r="X360" s="190"/>
      <c r="Y360" s="190"/>
      <c r="Z360" s="190"/>
    </row>
    <row r="361" spans="1:26" ht="12.75" customHeight="1" x14ac:dyDescent="0.2">
      <c r="A361" s="190"/>
      <c r="B361" s="191"/>
      <c r="C361" s="192"/>
      <c r="D361" s="190"/>
      <c r="E361" s="190"/>
      <c r="F361" s="190"/>
      <c r="G361" s="190"/>
      <c r="H361" s="190"/>
      <c r="I361" s="190"/>
      <c r="J361" s="193"/>
      <c r="K361" s="190"/>
      <c r="L361" s="190"/>
      <c r="M361" s="190"/>
      <c r="N361" s="190"/>
      <c r="O361" s="190"/>
      <c r="P361" s="190"/>
      <c r="Q361" s="190"/>
      <c r="R361" s="190"/>
      <c r="S361" s="190"/>
      <c r="T361" s="190"/>
      <c r="U361" s="190"/>
      <c r="V361" s="190"/>
      <c r="W361" s="190"/>
      <c r="X361" s="190"/>
      <c r="Y361" s="190"/>
      <c r="Z361" s="190"/>
    </row>
    <row r="362" spans="1:26" ht="12.75" customHeight="1" x14ac:dyDescent="0.2">
      <c r="A362" s="190"/>
      <c r="B362" s="191"/>
      <c r="C362" s="192"/>
      <c r="D362" s="190"/>
      <c r="E362" s="190"/>
      <c r="F362" s="190"/>
      <c r="G362" s="190"/>
      <c r="H362" s="190"/>
      <c r="I362" s="190"/>
      <c r="J362" s="193"/>
      <c r="K362" s="190"/>
      <c r="L362" s="190"/>
      <c r="M362" s="190"/>
      <c r="N362" s="190"/>
      <c r="O362" s="190"/>
      <c r="P362" s="190"/>
      <c r="Q362" s="190"/>
      <c r="R362" s="190"/>
      <c r="S362" s="190"/>
      <c r="T362" s="190"/>
      <c r="U362" s="190"/>
      <c r="V362" s="190"/>
      <c r="W362" s="190"/>
      <c r="X362" s="190"/>
      <c r="Y362" s="190"/>
      <c r="Z362" s="190"/>
    </row>
    <row r="363" spans="1:26" ht="12.75" customHeight="1" x14ac:dyDescent="0.2">
      <c r="A363" s="190"/>
      <c r="B363" s="191"/>
      <c r="C363" s="192"/>
      <c r="D363" s="190"/>
      <c r="E363" s="190"/>
      <c r="F363" s="190"/>
      <c r="G363" s="190"/>
      <c r="H363" s="190"/>
      <c r="I363" s="190"/>
      <c r="J363" s="193"/>
      <c r="K363" s="190"/>
      <c r="L363" s="190"/>
      <c r="M363" s="190"/>
      <c r="N363" s="190"/>
      <c r="O363" s="190"/>
      <c r="P363" s="190"/>
      <c r="Q363" s="190"/>
      <c r="R363" s="190"/>
      <c r="S363" s="190"/>
      <c r="T363" s="190"/>
      <c r="U363" s="190"/>
      <c r="V363" s="190"/>
      <c r="W363" s="190"/>
      <c r="X363" s="190"/>
      <c r="Y363" s="190"/>
      <c r="Z363" s="190"/>
    </row>
    <row r="364" spans="1:26" ht="12.75" customHeight="1" x14ac:dyDescent="0.2">
      <c r="A364" s="190"/>
      <c r="B364" s="191"/>
      <c r="C364" s="192"/>
      <c r="D364" s="190"/>
      <c r="E364" s="190"/>
      <c r="F364" s="190"/>
      <c r="G364" s="190"/>
      <c r="H364" s="190"/>
      <c r="I364" s="190"/>
      <c r="J364" s="193"/>
      <c r="K364" s="190"/>
      <c r="L364" s="190"/>
      <c r="M364" s="190"/>
      <c r="N364" s="190"/>
      <c r="O364" s="190"/>
      <c r="P364" s="190"/>
      <c r="Q364" s="190"/>
      <c r="R364" s="190"/>
      <c r="S364" s="190"/>
      <c r="T364" s="190"/>
      <c r="U364" s="190"/>
      <c r="V364" s="190"/>
      <c r="W364" s="190"/>
      <c r="X364" s="190"/>
      <c r="Y364" s="190"/>
      <c r="Z364" s="190"/>
    </row>
    <row r="365" spans="1:26" ht="12.75" customHeight="1" x14ac:dyDescent="0.2">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row>
    <row r="366" spans="1:26" ht="12.75" customHeight="1" x14ac:dyDescent="0.2">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row>
    <row r="367" spans="1:26" ht="12.75" customHeight="1" x14ac:dyDescent="0.2">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row>
    <row r="368" spans="1:26" ht="12.75" customHeight="1" x14ac:dyDescent="0.2">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row>
    <row r="369" spans="1:26" ht="12.75" customHeight="1" x14ac:dyDescent="0.2">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row>
    <row r="370" spans="1:26" ht="12.75" customHeight="1" x14ac:dyDescent="0.2">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row>
    <row r="371" spans="1:26" ht="12.75" customHeight="1" x14ac:dyDescent="0.2">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row>
    <row r="372" spans="1:26" ht="12.75" customHeight="1" x14ac:dyDescent="0.2">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row>
    <row r="373" spans="1:26" ht="12.75" customHeight="1" x14ac:dyDescent="0.2">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row>
    <row r="374" spans="1:26" ht="12.75" customHeight="1" x14ac:dyDescent="0.2">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row>
    <row r="375" spans="1:26" ht="12.75" customHeight="1" x14ac:dyDescent="0.2">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row>
    <row r="376" spans="1:26" ht="12.75" customHeight="1" x14ac:dyDescent="0.2">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row>
    <row r="377" spans="1:26" ht="12.75" customHeight="1" x14ac:dyDescent="0.2">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row>
    <row r="378" spans="1:26" ht="12.75" customHeight="1" x14ac:dyDescent="0.2">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row>
    <row r="379" spans="1:26" ht="12.75" customHeight="1" x14ac:dyDescent="0.2">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row>
    <row r="380" spans="1:26" ht="12.75" customHeight="1" x14ac:dyDescent="0.2">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row>
    <row r="381" spans="1:26" ht="12.75" customHeight="1" x14ac:dyDescent="0.2">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row>
    <row r="382" spans="1:26" ht="12.75" customHeight="1" x14ac:dyDescent="0.2">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row>
    <row r="383" spans="1:26" ht="12.75" customHeight="1" x14ac:dyDescent="0.2">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row>
    <row r="384" spans="1:26" ht="12.75" customHeight="1" x14ac:dyDescent="0.2">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row>
    <row r="385" spans="1:26" ht="12.75" customHeight="1" x14ac:dyDescent="0.2">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row>
    <row r="386" spans="1:26" ht="12.75" customHeight="1" x14ac:dyDescent="0.2">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row>
    <row r="387" spans="1:26" ht="12.75" customHeight="1" x14ac:dyDescent="0.2">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row>
    <row r="388" spans="1:26" ht="12.75" customHeight="1" x14ac:dyDescent="0.2">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row>
    <row r="389" spans="1:26" ht="12.75" customHeight="1" x14ac:dyDescent="0.2">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row>
    <row r="390" spans="1:26" ht="12.75" customHeight="1" x14ac:dyDescent="0.2">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row>
    <row r="391" spans="1:26" ht="12.75" customHeight="1" x14ac:dyDescent="0.2">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row>
    <row r="392" spans="1:26" ht="12.75" customHeight="1" x14ac:dyDescent="0.2">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row>
    <row r="393" spans="1:26" ht="12.75" customHeight="1" x14ac:dyDescent="0.2">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row>
    <row r="394" spans="1:26" ht="12.75" customHeight="1" x14ac:dyDescent="0.2">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row>
    <row r="395" spans="1:26" ht="12.75" customHeight="1" x14ac:dyDescent="0.2">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row>
    <row r="396" spans="1:26" ht="12.75" customHeight="1" x14ac:dyDescent="0.2">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row>
    <row r="397" spans="1:26" ht="12.75" customHeight="1" x14ac:dyDescent="0.2">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row>
    <row r="398" spans="1:26" ht="12.75" customHeight="1" x14ac:dyDescent="0.2">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row>
    <row r="399" spans="1:26" ht="12.75" customHeight="1" x14ac:dyDescent="0.2">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row>
    <row r="400" spans="1:26" ht="12.75" customHeight="1" x14ac:dyDescent="0.2">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row>
    <row r="401" spans="1:26" ht="12.75" customHeight="1" x14ac:dyDescent="0.2">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row>
    <row r="402" spans="1:26" ht="12.75" customHeight="1" x14ac:dyDescent="0.2">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row>
    <row r="403" spans="1:26" ht="12.75" customHeight="1" x14ac:dyDescent="0.2">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row>
    <row r="404" spans="1:26" ht="12.75" customHeight="1" x14ac:dyDescent="0.2">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row>
    <row r="405" spans="1:26" ht="12.75" customHeight="1" x14ac:dyDescent="0.2">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row>
    <row r="406" spans="1:26" ht="12.75" customHeight="1" x14ac:dyDescent="0.2">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row>
    <row r="407" spans="1:26" ht="12.75" customHeight="1" x14ac:dyDescent="0.2">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row>
    <row r="408" spans="1:26" ht="12.75" customHeight="1" x14ac:dyDescent="0.2">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row>
    <row r="409" spans="1:26" ht="12.75" customHeight="1" x14ac:dyDescent="0.2">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row>
    <row r="410" spans="1:26" ht="12.75" customHeight="1" x14ac:dyDescent="0.2">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row>
    <row r="411" spans="1:26" ht="12.75" customHeight="1" x14ac:dyDescent="0.2">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row>
    <row r="412" spans="1:26" ht="12.75" customHeight="1" x14ac:dyDescent="0.2">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row>
    <row r="413" spans="1:26" ht="12.75" customHeight="1" x14ac:dyDescent="0.2">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row>
    <row r="414" spans="1:26" ht="12.75" customHeight="1" x14ac:dyDescent="0.2">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row>
    <row r="415" spans="1:26" ht="12.75" customHeight="1" x14ac:dyDescent="0.2">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row>
    <row r="416" spans="1:26" ht="12.75" customHeight="1" x14ac:dyDescent="0.2">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row>
    <row r="417" spans="1:26" ht="12.75" customHeight="1" x14ac:dyDescent="0.2">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row>
    <row r="418" spans="1:26" ht="12.75" customHeight="1" x14ac:dyDescent="0.2">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row>
    <row r="419" spans="1:26" ht="12.75" customHeight="1" x14ac:dyDescent="0.2">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row>
    <row r="420" spans="1:26" ht="12.75" customHeight="1" x14ac:dyDescent="0.2">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row>
    <row r="421" spans="1:26" ht="12.75" customHeight="1" x14ac:dyDescent="0.2">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row>
    <row r="422" spans="1:26" ht="12.75" customHeight="1" x14ac:dyDescent="0.2">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row>
    <row r="423" spans="1:26" ht="12.75" customHeight="1" x14ac:dyDescent="0.2">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row>
    <row r="424" spans="1:26" ht="12.75" customHeight="1" x14ac:dyDescent="0.2">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row>
    <row r="425" spans="1:26" ht="12.75" customHeight="1" x14ac:dyDescent="0.2">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row>
    <row r="426" spans="1:26" ht="12.75" customHeight="1" x14ac:dyDescent="0.2">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row>
    <row r="427" spans="1:26" ht="12.75" customHeight="1" x14ac:dyDescent="0.2">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row>
    <row r="428" spans="1:26" ht="12.75" customHeight="1" x14ac:dyDescent="0.2">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row>
    <row r="429" spans="1:26" ht="12.75" customHeight="1" x14ac:dyDescent="0.2">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row>
    <row r="430" spans="1:26" ht="12.75" customHeight="1" x14ac:dyDescent="0.2">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row>
    <row r="431" spans="1:26" ht="12.75" customHeight="1" x14ac:dyDescent="0.2">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row>
    <row r="432" spans="1:26" ht="12.75" customHeight="1" x14ac:dyDescent="0.2">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row>
    <row r="433" spans="1:26" ht="12.75" customHeight="1" x14ac:dyDescent="0.2">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row>
    <row r="434" spans="1:26" ht="12.75" customHeight="1" x14ac:dyDescent="0.2">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row>
    <row r="435" spans="1:26" ht="12.75" customHeight="1" x14ac:dyDescent="0.2">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row>
    <row r="436" spans="1:26" ht="12.75" customHeight="1" x14ac:dyDescent="0.2">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row>
    <row r="437" spans="1:26" ht="12.75" customHeight="1" x14ac:dyDescent="0.2">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row>
    <row r="438" spans="1:26" ht="12.75" customHeight="1" x14ac:dyDescent="0.2">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row>
    <row r="439" spans="1:26" ht="12.75" customHeight="1" x14ac:dyDescent="0.2">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row>
    <row r="440" spans="1:26" ht="12.75" customHeight="1" x14ac:dyDescent="0.2">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row>
    <row r="441" spans="1:26" ht="12.75" customHeight="1" x14ac:dyDescent="0.2">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row>
    <row r="442" spans="1:26" ht="12.75" customHeight="1" x14ac:dyDescent="0.2">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row>
    <row r="443" spans="1:26" ht="12.75" customHeight="1" x14ac:dyDescent="0.2">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row>
    <row r="444" spans="1:26" ht="12.75" customHeight="1" x14ac:dyDescent="0.2">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row>
    <row r="445" spans="1:26" ht="12.75" customHeight="1" x14ac:dyDescent="0.2">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row>
    <row r="446" spans="1:26" ht="12.75" customHeight="1" x14ac:dyDescent="0.2">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row>
    <row r="447" spans="1:26" ht="12.75" customHeight="1" x14ac:dyDescent="0.2">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row>
    <row r="448" spans="1:26" ht="12.75" customHeight="1" x14ac:dyDescent="0.2">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row>
    <row r="449" spans="1:26" ht="12.75" customHeight="1" x14ac:dyDescent="0.2">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row>
    <row r="450" spans="1:26" ht="12.75" customHeight="1" x14ac:dyDescent="0.2">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row>
    <row r="451" spans="1:26" ht="12.75" customHeight="1" x14ac:dyDescent="0.2">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row>
    <row r="452" spans="1:26" ht="12.75" customHeight="1" x14ac:dyDescent="0.2">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row>
    <row r="453" spans="1:26" ht="12.75" customHeight="1" x14ac:dyDescent="0.2">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row>
    <row r="454" spans="1:26" ht="12.75" customHeight="1" x14ac:dyDescent="0.2">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row>
    <row r="455" spans="1:26" ht="12.75" customHeight="1" x14ac:dyDescent="0.2">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row>
    <row r="456" spans="1:26" ht="12.75" customHeight="1" x14ac:dyDescent="0.2">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row>
    <row r="457" spans="1:26" ht="12.75" customHeight="1" x14ac:dyDescent="0.2">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row>
    <row r="458" spans="1:26" ht="12.75" customHeight="1" x14ac:dyDescent="0.2">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row>
    <row r="459" spans="1:26" ht="12.75" customHeight="1" x14ac:dyDescent="0.2">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row>
    <row r="460" spans="1:26" ht="12.75" customHeight="1" x14ac:dyDescent="0.2">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row>
    <row r="461" spans="1:26" ht="12.75" customHeight="1" x14ac:dyDescent="0.2">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row>
    <row r="462" spans="1:26" ht="12.75" customHeight="1" x14ac:dyDescent="0.2">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row>
    <row r="463" spans="1:26" ht="12.75" customHeight="1" x14ac:dyDescent="0.2">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row>
    <row r="464" spans="1:26" ht="12.75" customHeight="1" x14ac:dyDescent="0.2">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row>
    <row r="465" spans="1:26" ht="12.75" customHeight="1" x14ac:dyDescent="0.2">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row>
    <row r="466" spans="1:26" ht="12.75" customHeight="1" x14ac:dyDescent="0.2">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row>
    <row r="467" spans="1:26" ht="12.75" customHeight="1" x14ac:dyDescent="0.2">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row>
    <row r="468" spans="1:26" ht="12.75" customHeight="1" x14ac:dyDescent="0.2">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row>
    <row r="469" spans="1:26" ht="12.75" customHeight="1" x14ac:dyDescent="0.2">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row>
    <row r="470" spans="1:26" ht="12.75" customHeight="1" x14ac:dyDescent="0.2">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row>
    <row r="471" spans="1:26" ht="12.75" customHeight="1" x14ac:dyDescent="0.2">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row>
    <row r="472" spans="1:26" ht="12.75" customHeight="1" x14ac:dyDescent="0.2">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row>
    <row r="473" spans="1:26" ht="12.75" customHeight="1" x14ac:dyDescent="0.2">
      <c r="A473" s="190"/>
      <c r="B473" s="190"/>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row>
    <row r="474" spans="1:26" ht="12.75" customHeight="1" x14ac:dyDescent="0.2">
      <c r="A474" s="190"/>
      <c r="B474" s="190"/>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row>
    <row r="475" spans="1:26" ht="12.75" customHeight="1" x14ac:dyDescent="0.2">
      <c r="A475" s="190"/>
      <c r="B475" s="190"/>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row>
    <row r="476" spans="1:26" ht="12.75" customHeight="1" x14ac:dyDescent="0.2">
      <c r="A476" s="190"/>
      <c r="B476" s="190"/>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row>
    <row r="477" spans="1:26" ht="12.75" customHeight="1" x14ac:dyDescent="0.2">
      <c r="A477" s="190"/>
      <c r="B477" s="190"/>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row>
    <row r="478" spans="1:26" ht="12.75" customHeight="1" x14ac:dyDescent="0.2">
      <c r="A478" s="190"/>
      <c r="B478" s="190"/>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row>
    <row r="479" spans="1:26" ht="12.75" customHeight="1" x14ac:dyDescent="0.2">
      <c r="A479" s="190"/>
      <c r="B479" s="190"/>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row>
    <row r="480" spans="1:26" ht="12.75" customHeight="1" x14ac:dyDescent="0.2">
      <c r="A480" s="190"/>
      <c r="B480" s="190"/>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row>
    <row r="481" spans="1:26" ht="12.75" customHeight="1" x14ac:dyDescent="0.2">
      <c r="A481" s="190"/>
      <c r="B481" s="190"/>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row>
    <row r="482" spans="1:26" ht="12.75" customHeight="1" x14ac:dyDescent="0.2">
      <c r="A482" s="190"/>
      <c r="B482" s="190"/>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row>
    <row r="483" spans="1:26" ht="12.75" customHeight="1" x14ac:dyDescent="0.2">
      <c r="A483" s="190"/>
      <c r="B483" s="190"/>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row>
    <row r="484" spans="1:26" ht="12.75" customHeight="1" x14ac:dyDescent="0.2">
      <c r="A484" s="190"/>
      <c r="B484" s="190"/>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row>
    <row r="485" spans="1:26" ht="12.75" customHeight="1" x14ac:dyDescent="0.2">
      <c r="A485" s="190"/>
      <c r="B485" s="190"/>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row>
    <row r="486" spans="1:26" ht="12.75" customHeight="1" x14ac:dyDescent="0.2">
      <c r="A486" s="190"/>
      <c r="B486" s="190"/>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row>
    <row r="487" spans="1:26" ht="12.75" customHeight="1" x14ac:dyDescent="0.2">
      <c r="A487" s="190"/>
      <c r="B487" s="190"/>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row>
    <row r="488" spans="1:26" ht="12.75" customHeight="1" x14ac:dyDescent="0.2">
      <c r="A488" s="190"/>
      <c r="B488" s="190"/>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row>
    <row r="489" spans="1:26" ht="12.75" customHeight="1" x14ac:dyDescent="0.2">
      <c r="A489" s="190"/>
      <c r="B489" s="190"/>
      <c r="C489" s="190"/>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row>
    <row r="490" spans="1:26" ht="12.75" customHeight="1" x14ac:dyDescent="0.2">
      <c r="A490" s="190"/>
      <c r="B490" s="190"/>
      <c r="C490" s="190"/>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row>
    <row r="491" spans="1:26" ht="12.75" customHeight="1" x14ac:dyDescent="0.2">
      <c r="A491" s="190"/>
      <c r="B491" s="190"/>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row>
    <row r="492" spans="1:26" ht="12.75" customHeight="1" x14ac:dyDescent="0.2">
      <c r="A492" s="190"/>
      <c r="B492" s="190"/>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row>
    <row r="493" spans="1:26" ht="12.75" customHeight="1" x14ac:dyDescent="0.2">
      <c r="A493" s="190"/>
      <c r="B493" s="190"/>
      <c r="C493" s="190"/>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row>
    <row r="494" spans="1:26" ht="12.75" customHeight="1" x14ac:dyDescent="0.2">
      <c r="A494" s="190"/>
      <c r="B494" s="190"/>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row>
    <row r="495" spans="1:26" ht="12.75" customHeight="1" x14ac:dyDescent="0.2">
      <c r="A495" s="190"/>
      <c r="B495" s="190"/>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row>
    <row r="496" spans="1:26" ht="12.75" customHeight="1" x14ac:dyDescent="0.2">
      <c r="A496" s="190"/>
      <c r="B496" s="190"/>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row>
    <row r="497" spans="1:26" ht="12.75" customHeight="1" x14ac:dyDescent="0.2">
      <c r="A497" s="190"/>
      <c r="B497" s="190"/>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row>
    <row r="498" spans="1:26" ht="12.75" customHeight="1" x14ac:dyDescent="0.2">
      <c r="A498" s="190"/>
      <c r="B498" s="190"/>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row>
    <row r="499" spans="1:26" ht="12.75" customHeight="1" x14ac:dyDescent="0.2">
      <c r="A499" s="190"/>
      <c r="B499" s="190"/>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row>
    <row r="500" spans="1:26" ht="12.75" customHeight="1" x14ac:dyDescent="0.2">
      <c r="A500" s="190"/>
      <c r="B500" s="190"/>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row>
    <row r="501" spans="1:26" ht="12.75" customHeight="1" x14ac:dyDescent="0.2">
      <c r="A501" s="190"/>
      <c r="B501" s="190"/>
      <c r="C501" s="190"/>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row>
    <row r="502" spans="1:26" ht="12.75" customHeight="1" x14ac:dyDescent="0.2">
      <c r="A502" s="190"/>
      <c r="B502" s="190"/>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row>
    <row r="503" spans="1:26" ht="12.75" customHeight="1" x14ac:dyDescent="0.2">
      <c r="A503" s="190"/>
      <c r="B503" s="190"/>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row>
    <row r="504" spans="1:26" ht="12.75" customHeight="1" x14ac:dyDescent="0.2">
      <c r="A504" s="190"/>
      <c r="B504" s="190"/>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row>
    <row r="505" spans="1:26" ht="12.75" customHeight="1" x14ac:dyDescent="0.2">
      <c r="A505" s="190"/>
      <c r="B505" s="190"/>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row>
    <row r="506" spans="1:26" ht="12.75" customHeight="1" x14ac:dyDescent="0.2">
      <c r="A506" s="190"/>
      <c r="B506" s="190"/>
      <c r="C506" s="190"/>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row>
    <row r="507" spans="1:26" ht="12.75" customHeight="1" x14ac:dyDescent="0.2">
      <c r="A507" s="190"/>
      <c r="B507" s="190"/>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row>
    <row r="508" spans="1:26" ht="12.75" customHeight="1" x14ac:dyDescent="0.2">
      <c r="A508" s="190"/>
      <c r="B508" s="190"/>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row>
    <row r="509" spans="1:26" ht="12.75" customHeight="1" x14ac:dyDescent="0.2">
      <c r="A509" s="190"/>
      <c r="B509" s="190"/>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row>
    <row r="510" spans="1:26" ht="12.75" customHeight="1" x14ac:dyDescent="0.2">
      <c r="A510" s="190"/>
      <c r="B510" s="190"/>
      <c r="C510" s="190"/>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row>
    <row r="511" spans="1:26" ht="12.75" customHeight="1" x14ac:dyDescent="0.2">
      <c r="A511" s="190"/>
      <c r="B511" s="190"/>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row>
    <row r="512" spans="1:26" ht="12.75" customHeight="1" x14ac:dyDescent="0.2">
      <c r="A512" s="190"/>
      <c r="B512" s="190"/>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row>
    <row r="513" spans="1:26" ht="12.75" customHeight="1" x14ac:dyDescent="0.2">
      <c r="A513" s="190"/>
      <c r="B513" s="190"/>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row>
    <row r="514" spans="1:26" ht="12.75" customHeight="1" x14ac:dyDescent="0.2">
      <c r="A514" s="190"/>
      <c r="B514" s="190"/>
      <c r="C514" s="190"/>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row>
    <row r="515" spans="1:26" ht="12.75" customHeight="1" x14ac:dyDescent="0.2">
      <c r="A515" s="190"/>
      <c r="B515" s="190"/>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row>
    <row r="516" spans="1:26" ht="12.75" customHeight="1" x14ac:dyDescent="0.2">
      <c r="A516" s="190"/>
      <c r="B516" s="190"/>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row>
    <row r="517" spans="1:26" ht="12.75" customHeight="1" x14ac:dyDescent="0.2">
      <c r="A517" s="190"/>
      <c r="B517" s="190"/>
      <c r="C517" s="190"/>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row>
    <row r="518" spans="1:26" ht="12.75" customHeight="1" x14ac:dyDescent="0.2">
      <c r="A518" s="190"/>
      <c r="B518" s="190"/>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row>
    <row r="519" spans="1:26" ht="12.75" customHeight="1" x14ac:dyDescent="0.2">
      <c r="A519" s="190"/>
      <c r="B519" s="190"/>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row>
    <row r="520" spans="1:26" ht="12.75" customHeight="1" x14ac:dyDescent="0.2">
      <c r="A520" s="190"/>
      <c r="B520" s="190"/>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row>
    <row r="521" spans="1:26" ht="12.75" customHeight="1" x14ac:dyDescent="0.2">
      <c r="A521" s="190"/>
      <c r="B521" s="190"/>
      <c r="C521" s="190"/>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row>
    <row r="522" spans="1:26" ht="12.75" customHeight="1" x14ac:dyDescent="0.2">
      <c r="A522" s="190"/>
      <c r="B522" s="190"/>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row>
    <row r="523" spans="1:26" ht="12.75" customHeight="1" x14ac:dyDescent="0.2">
      <c r="A523" s="190"/>
      <c r="B523" s="190"/>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row>
    <row r="524" spans="1:26" ht="12.75" customHeight="1" x14ac:dyDescent="0.2">
      <c r="A524" s="190"/>
      <c r="B524" s="190"/>
      <c r="C524" s="190"/>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row>
    <row r="525" spans="1:26" ht="12.75" customHeight="1" x14ac:dyDescent="0.2">
      <c r="A525" s="190"/>
      <c r="B525" s="190"/>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row>
    <row r="526" spans="1:26" ht="12.75" customHeight="1" x14ac:dyDescent="0.2">
      <c r="A526" s="190"/>
      <c r="B526" s="190"/>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row>
    <row r="527" spans="1:26" ht="12.75" customHeight="1" x14ac:dyDescent="0.2">
      <c r="A527" s="190"/>
      <c r="B527" s="190"/>
      <c r="C527" s="190"/>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row>
    <row r="528" spans="1:26" ht="12.75" customHeight="1" x14ac:dyDescent="0.2">
      <c r="A528" s="190"/>
      <c r="B528" s="190"/>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row>
    <row r="529" spans="1:26" ht="12.75" customHeight="1" x14ac:dyDescent="0.2">
      <c r="A529" s="190"/>
      <c r="B529" s="190"/>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row>
    <row r="530" spans="1:26" ht="12.75" customHeight="1" x14ac:dyDescent="0.2">
      <c r="A530" s="190"/>
      <c r="B530" s="190"/>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row>
    <row r="531" spans="1:26" ht="12.75" customHeight="1" x14ac:dyDescent="0.2">
      <c r="A531" s="190"/>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row>
    <row r="532" spans="1:26" ht="12.75" customHeight="1" x14ac:dyDescent="0.2">
      <c r="A532" s="190"/>
      <c r="B532" s="190"/>
      <c r="C532" s="190"/>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row>
    <row r="533" spans="1:26" ht="12.75" customHeight="1" x14ac:dyDescent="0.2">
      <c r="A533" s="190"/>
      <c r="B533" s="190"/>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row>
    <row r="534" spans="1:26" ht="12.75" customHeight="1" x14ac:dyDescent="0.2">
      <c r="A534" s="190"/>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row>
    <row r="535" spans="1:26" ht="12.75" customHeight="1" x14ac:dyDescent="0.2">
      <c r="A535" s="190"/>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row>
    <row r="536" spans="1:26" ht="12.75" customHeight="1" x14ac:dyDescent="0.2">
      <c r="A536" s="190"/>
      <c r="B536" s="190"/>
      <c r="C536" s="190"/>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row>
    <row r="537" spans="1:26" ht="12.75" customHeight="1" x14ac:dyDescent="0.2">
      <c r="A537" s="190"/>
      <c r="B537" s="190"/>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row>
    <row r="538" spans="1:26" ht="12.75" customHeight="1" x14ac:dyDescent="0.2">
      <c r="A538" s="190"/>
      <c r="B538" s="190"/>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row>
    <row r="539" spans="1:26" ht="12.75" customHeight="1" x14ac:dyDescent="0.2">
      <c r="A539" s="190"/>
      <c r="B539" s="190"/>
      <c r="C539" s="190"/>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row>
    <row r="540" spans="1:26" ht="12.75" customHeight="1" x14ac:dyDescent="0.2">
      <c r="A540" s="190"/>
      <c r="B540" s="190"/>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row>
    <row r="541" spans="1:26" ht="12.75" customHeight="1" x14ac:dyDescent="0.2">
      <c r="A541" s="190"/>
      <c r="B541" s="190"/>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row>
    <row r="542" spans="1:26" ht="12.75" customHeight="1" x14ac:dyDescent="0.2">
      <c r="A542" s="190"/>
      <c r="B542" s="190"/>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row>
    <row r="543" spans="1:26" ht="12.75" customHeight="1" x14ac:dyDescent="0.2">
      <c r="A543" s="190"/>
      <c r="B543" s="190"/>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row>
    <row r="544" spans="1:26" ht="12.75" customHeight="1" x14ac:dyDescent="0.2">
      <c r="A544" s="190"/>
      <c r="B544" s="190"/>
      <c r="C544" s="190"/>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row>
    <row r="545" spans="1:26" ht="12.75" customHeight="1" x14ac:dyDescent="0.2">
      <c r="A545" s="190"/>
      <c r="B545" s="190"/>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row>
    <row r="546" spans="1:26" ht="12.75" customHeight="1" x14ac:dyDescent="0.2">
      <c r="A546" s="190"/>
      <c r="B546" s="190"/>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row>
    <row r="547" spans="1:26" ht="12.75" customHeight="1" x14ac:dyDescent="0.2">
      <c r="A547" s="190"/>
      <c r="B547" s="190"/>
      <c r="C547" s="190"/>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row>
    <row r="548" spans="1:26" ht="12.75" customHeight="1" x14ac:dyDescent="0.2">
      <c r="A548" s="190"/>
      <c r="B548" s="190"/>
      <c r="C548" s="190"/>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row>
    <row r="549" spans="1:26" ht="12.75" customHeight="1" x14ac:dyDescent="0.2">
      <c r="A549" s="190"/>
      <c r="B549" s="190"/>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row>
    <row r="550" spans="1:26" ht="12.75" customHeight="1" x14ac:dyDescent="0.2">
      <c r="A550" s="190"/>
      <c r="B550" s="190"/>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row>
    <row r="551" spans="1:26" ht="12.75" customHeight="1" x14ac:dyDescent="0.2">
      <c r="A551" s="190"/>
      <c r="B551" s="190"/>
      <c r="C551" s="190"/>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row>
    <row r="552" spans="1:26" ht="12.75" customHeight="1" x14ac:dyDescent="0.2">
      <c r="A552" s="190"/>
      <c r="B552" s="190"/>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row>
    <row r="553" spans="1:26" ht="12.75" customHeight="1" x14ac:dyDescent="0.2">
      <c r="A553" s="190"/>
      <c r="B553" s="190"/>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row>
    <row r="554" spans="1:26" ht="12.75" customHeight="1" x14ac:dyDescent="0.2">
      <c r="A554" s="190"/>
      <c r="B554" s="190"/>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row>
    <row r="555" spans="1:26" ht="12.75" customHeight="1" x14ac:dyDescent="0.2">
      <c r="A555" s="190"/>
      <c r="B555" s="190"/>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row>
    <row r="556" spans="1:26" ht="12.75" customHeight="1" x14ac:dyDescent="0.2">
      <c r="A556" s="190"/>
      <c r="B556" s="190"/>
      <c r="C556" s="190"/>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row>
    <row r="557" spans="1:26" ht="12.75" customHeight="1" x14ac:dyDescent="0.2">
      <c r="A557" s="190"/>
      <c r="B557" s="190"/>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row>
    <row r="558" spans="1:26" ht="12.75" customHeight="1" x14ac:dyDescent="0.2">
      <c r="A558" s="190"/>
      <c r="B558" s="190"/>
      <c r="C558" s="190"/>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row>
    <row r="559" spans="1:26" ht="12.75" customHeight="1" x14ac:dyDescent="0.2">
      <c r="A559" s="190"/>
      <c r="B559" s="190"/>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row>
    <row r="560" spans="1:26" ht="12.75" customHeight="1" x14ac:dyDescent="0.2">
      <c r="A560" s="190"/>
      <c r="B560" s="190"/>
      <c r="C560" s="190"/>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row>
    <row r="561" spans="1:26" ht="12.75" customHeight="1" x14ac:dyDescent="0.2">
      <c r="A561" s="190"/>
      <c r="B561" s="190"/>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row>
    <row r="562" spans="1:26" ht="12.75" customHeight="1" x14ac:dyDescent="0.2">
      <c r="A562" s="190"/>
      <c r="B562" s="190"/>
      <c r="C562" s="190"/>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row>
    <row r="563" spans="1:26" ht="12.75" customHeight="1" x14ac:dyDescent="0.2">
      <c r="A563" s="190"/>
      <c r="B563" s="190"/>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row>
    <row r="564" spans="1:26" ht="12.75" customHeight="1" x14ac:dyDescent="0.2">
      <c r="A564" s="190"/>
      <c r="B564" s="190"/>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row>
    <row r="565" spans="1:26" ht="12.75" customHeight="1" x14ac:dyDescent="0.2">
      <c r="A565" s="190"/>
      <c r="B565" s="190"/>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row>
    <row r="566" spans="1:26" ht="12.75" customHeight="1" x14ac:dyDescent="0.2">
      <c r="A566" s="190"/>
      <c r="B566" s="190"/>
      <c r="C566" s="190"/>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row>
    <row r="567" spans="1:26" ht="12.75" customHeight="1" x14ac:dyDescent="0.2">
      <c r="A567" s="190"/>
      <c r="B567" s="190"/>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row>
    <row r="568" spans="1:26" ht="12.75" customHeight="1" x14ac:dyDescent="0.2">
      <c r="A568" s="190"/>
      <c r="B568" s="190"/>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row>
    <row r="569" spans="1:26" ht="12.75" customHeight="1" x14ac:dyDescent="0.2">
      <c r="A569" s="190"/>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row>
    <row r="570" spans="1:26" ht="12.75" customHeight="1" x14ac:dyDescent="0.2">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row>
    <row r="571" spans="1:26" ht="12.75" customHeight="1" x14ac:dyDescent="0.2">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row>
    <row r="572" spans="1:26" ht="12.75" customHeight="1" x14ac:dyDescent="0.2">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row>
    <row r="573" spans="1:26" ht="12.75" customHeight="1" x14ac:dyDescent="0.2">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row>
    <row r="574" spans="1:26" ht="12.75" customHeight="1" x14ac:dyDescent="0.2">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row>
    <row r="575" spans="1:26" ht="12.75" customHeight="1" x14ac:dyDescent="0.2">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row>
    <row r="576" spans="1:26" ht="12.75" customHeight="1" x14ac:dyDescent="0.2">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row>
    <row r="577" spans="1:26" ht="12.75" customHeight="1" x14ac:dyDescent="0.2">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row>
    <row r="578" spans="1:26" ht="12.75" customHeight="1" x14ac:dyDescent="0.2">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row>
    <row r="579" spans="1:26" ht="12.75" customHeight="1" x14ac:dyDescent="0.2">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row>
    <row r="580" spans="1:26" ht="12.75" customHeight="1" x14ac:dyDescent="0.2">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row>
    <row r="581" spans="1:26" ht="12.75" customHeight="1" x14ac:dyDescent="0.2">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row>
    <row r="582" spans="1:26" ht="12.75" customHeight="1" x14ac:dyDescent="0.2">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row>
    <row r="583" spans="1:26" ht="12.75" customHeight="1" x14ac:dyDescent="0.2">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row>
    <row r="584" spans="1:26" ht="12.75" customHeight="1" x14ac:dyDescent="0.2">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row>
    <row r="585" spans="1:26" ht="12.75" customHeight="1" x14ac:dyDescent="0.2">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row>
    <row r="586" spans="1:26" ht="12.75" customHeight="1" x14ac:dyDescent="0.2">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row>
    <row r="587" spans="1:26" ht="12.75" customHeight="1" x14ac:dyDescent="0.2">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row>
    <row r="588" spans="1:26" ht="12.75" customHeight="1" x14ac:dyDescent="0.2">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row>
    <row r="589" spans="1:26" ht="12.75" customHeight="1" x14ac:dyDescent="0.2">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row>
    <row r="590" spans="1:26" ht="12.75" customHeight="1" x14ac:dyDescent="0.2">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row>
    <row r="591" spans="1:26" ht="12.75" customHeight="1" x14ac:dyDescent="0.2">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row>
    <row r="592" spans="1:26" ht="12.75" customHeight="1" x14ac:dyDescent="0.2">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row>
    <row r="593" spans="1:26" ht="12.75" customHeight="1" x14ac:dyDescent="0.2">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row>
    <row r="594" spans="1:26" ht="12.75" customHeight="1" x14ac:dyDescent="0.2">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row>
    <row r="595" spans="1:26" ht="12.75" customHeight="1" x14ac:dyDescent="0.2">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row>
    <row r="596" spans="1:26" ht="12.75" customHeight="1" x14ac:dyDescent="0.2">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row>
    <row r="597" spans="1:26" ht="12.75" customHeight="1" x14ac:dyDescent="0.2">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row>
    <row r="598" spans="1:26" ht="12.75" customHeight="1" x14ac:dyDescent="0.2">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row>
    <row r="599" spans="1:26" ht="12.75" customHeight="1" x14ac:dyDescent="0.2">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row>
    <row r="600" spans="1:26" ht="12.75" customHeight="1" x14ac:dyDescent="0.2">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row>
    <row r="601" spans="1:26" ht="12.75" customHeight="1" x14ac:dyDescent="0.2">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row>
    <row r="602" spans="1:26" ht="12.75" customHeight="1" x14ac:dyDescent="0.2">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row>
    <row r="603" spans="1:26" ht="12.75" customHeight="1" x14ac:dyDescent="0.2">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row>
    <row r="604" spans="1:26" ht="12.75" customHeight="1" x14ac:dyDescent="0.2">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row>
    <row r="605" spans="1:26" ht="12.75" customHeight="1" x14ac:dyDescent="0.2">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row>
    <row r="606" spans="1:26" ht="12.75" customHeight="1" x14ac:dyDescent="0.2">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row>
    <row r="607" spans="1:26" ht="12.75" customHeight="1" x14ac:dyDescent="0.2">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row>
    <row r="608" spans="1:26" ht="12.75" customHeight="1" x14ac:dyDescent="0.2">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row>
    <row r="609" spans="1:26" ht="12.75" customHeight="1" x14ac:dyDescent="0.2">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row>
    <row r="610" spans="1:26" ht="12.75" customHeight="1" x14ac:dyDescent="0.2">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row>
    <row r="611" spans="1:26" ht="12.75" customHeight="1" x14ac:dyDescent="0.2">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row>
    <row r="612" spans="1:26" ht="12.75" customHeight="1" x14ac:dyDescent="0.2">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row>
    <row r="613" spans="1:26" ht="12.75" customHeight="1" x14ac:dyDescent="0.2">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row>
    <row r="614" spans="1:26" ht="12.75" customHeight="1" x14ac:dyDescent="0.2">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row>
    <row r="615" spans="1:26" ht="12.75" customHeight="1" x14ac:dyDescent="0.2">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row>
    <row r="616" spans="1:26" ht="12.75" customHeight="1" x14ac:dyDescent="0.2">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row>
    <row r="617" spans="1:26" ht="12.75" customHeight="1" x14ac:dyDescent="0.2">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row>
    <row r="618" spans="1:26" ht="12.75" customHeight="1" x14ac:dyDescent="0.2">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row>
    <row r="619" spans="1:26" ht="12.75" customHeight="1" x14ac:dyDescent="0.2">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row>
    <row r="620" spans="1:26" ht="12.75" customHeight="1" x14ac:dyDescent="0.2">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row>
    <row r="621" spans="1:26" ht="12.75" customHeight="1" x14ac:dyDescent="0.2">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row>
    <row r="622" spans="1:26" ht="12.75" customHeight="1" x14ac:dyDescent="0.2">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row>
    <row r="623" spans="1:26" ht="12.75" customHeight="1" x14ac:dyDescent="0.2">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row>
    <row r="624" spans="1:26" ht="12.75" customHeight="1" x14ac:dyDescent="0.2">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row>
    <row r="625" spans="1:26" ht="12.75" customHeight="1" x14ac:dyDescent="0.2">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row>
    <row r="626" spans="1:26" ht="12.75" customHeight="1" x14ac:dyDescent="0.2">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row>
    <row r="627" spans="1:26" ht="12.75" customHeight="1" x14ac:dyDescent="0.2">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row>
    <row r="628" spans="1:26" ht="12.75" customHeight="1" x14ac:dyDescent="0.2">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row>
    <row r="629" spans="1:26" ht="12.75" customHeight="1" x14ac:dyDescent="0.2">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row>
    <row r="630" spans="1:26" ht="12.75" customHeight="1" x14ac:dyDescent="0.2">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row>
    <row r="631" spans="1:26" ht="12.75" customHeight="1" x14ac:dyDescent="0.2">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row>
    <row r="632" spans="1:26" ht="12.75" customHeight="1" x14ac:dyDescent="0.2">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row>
    <row r="633" spans="1:26" ht="12.75" customHeight="1" x14ac:dyDescent="0.2">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row>
    <row r="634" spans="1:26" ht="12.75" customHeight="1" x14ac:dyDescent="0.2">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row>
    <row r="635" spans="1:26" ht="12.75" customHeight="1" x14ac:dyDescent="0.2">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row>
    <row r="636" spans="1:26" ht="12.75" customHeight="1" x14ac:dyDescent="0.2">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row>
    <row r="637" spans="1:26" ht="12.75" customHeight="1" x14ac:dyDescent="0.2">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row>
    <row r="638" spans="1:26" ht="12.75" customHeight="1" x14ac:dyDescent="0.2">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row>
    <row r="639" spans="1:26" ht="12.75" customHeight="1" x14ac:dyDescent="0.2">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row>
    <row r="640" spans="1:26" ht="12.75" customHeight="1" x14ac:dyDescent="0.2">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row>
    <row r="641" spans="1:26" ht="12.75" customHeight="1" x14ac:dyDescent="0.2">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row>
    <row r="642" spans="1:26" ht="12.75" customHeight="1" x14ac:dyDescent="0.2">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row>
    <row r="643" spans="1:26" ht="12.75" customHeight="1" x14ac:dyDescent="0.2">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row>
    <row r="644" spans="1:26" ht="12.75" customHeight="1" x14ac:dyDescent="0.2">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row>
    <row r="645" spans="1:26" ht="12.75" customHeight="1" x14ac:dyDescent="0.2">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row>
    <row r="646" spans="1:26" ht="12.75" customHeight="1" x14ac:dyDescent="0.2">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row>
    <row r="647" spans="1:26" ht="12.75" customHeight="1" x14ac:dyDescent="0.2">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row>
    <row r="648" spans="1:26" ht="12.75" customHeight="1" x14ac:dyDescent="0.2">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row>
    <row r="649" spans="1:26" ht="12.75" customHeight="1" x14ac:dyDescent="0.2">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row>
    <row r="650" spans="1:26" ht="12.75" customHeight="1" x14ac:dyDescent="0.2">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row>
    <row r="651" spans="1:26" ht="12.75" customHeight="1" x14ac:dyDescent="0.2">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row>
    <row r="652" spans="1:26" ht="12.75" customHeight="1" x14ac:dyDescent="0.2">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row>
    <row r="653" spans="1:26" ht="12.75" customHeight="1" x14ac:dyDescent="0.2">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row>
    <row r="654" spans="1:26" ht="12.75" customHeight="1" x14ac:dyDescent="0.2">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row>
    <row r="655" spans="1:26" ht="12.75" customHeight="1" x14ac:dyDescent="0.2">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row>
    <row r="656" spans="1:26" ht="12.75" customHeight="1" x14ac:dyDescent="0.2">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row>
    <row r="657" spans="1:26" ht="12.75" customHeight="1" x14ac:dyDescent="0.2">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row>
    <row r="658" spans="1:26" ht="12.75" customHeight="1" x14ac:dyDescent="0.2">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row>
    <row r="659" spans="1:26" ht="12.75" customHeight="1" x14ac:dyDescent="0.2">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row>
    <row r="660" spans="1:26" ht="12.75" customHeight="1" x14ac:dyDescent="0.2">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row>
    <row r="661" spans="1:26" ht="12.75" customHeight="1" x14ac:dyDescent="0.2">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row>
    <row r="662" spans="1:26" ht="12.75" customHeight="1" x14ac:dyDescent="0.2">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row>
    <row r="663" spans="1:26" ht="12.75" customHeight="1" x14ac:dyDescent="0.2">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row>
    <row r="664" spans="1:26" ht="12.75" customHeight="1" x14ac:dyDescent="0.2">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row>
    <row r="665" spans="1:26" ht="12.75" customHeight="1" x14ac:dyDescent="0.2">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row>
    <row r="666" spans="1:26" ht="12.75" customHeight="1" x14ac:dyDescent="0.2">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row>
    <row r="667" spans="1:26" ht="12.75" customHeight="1" x14ac:dyDescent="0.2">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row>
    <row r="668" spans="1:26" ht="12.75" customHeight="1" x14ac:dyDescent="0.2">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row>
    <row r="669" spans="1:26" ht="12.75" customHeight="1" x14ac:dyDescent="0.2">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row>
    <row r="670" spans="1:26" ht="12.75" customHeight="1" x14ac:dyDescent="0.2">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row>
    <row r="671" spans="1:26" ht="12.75" customHeight="1" x14ac:dyDescent="0.2">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row>
    <row r="672" spans="1:26" ht="12.75" customHeight="1" x14ac:dyDescent="0.2">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row>
    <row r="673" spans="1:26" ht="12.75" customHeight="1" x14ac:dyDescent="0.2">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row>
    <row r="674" spans="1:26" ht="12.75" customHeight="1" x14ac:dyDescent="0.2">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row>
    <row r="675" spans="1:26" ht="12.75" customHeight="1" x14ac:dyDescent="0.2">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row>
    <row r="676" spans="1:26" ht="12.75" customHeight="1" x14ac:dyDescent="0.2">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row>
    <row r="677" spans="1:26" ht="12.75" customHeight="1" x14ac:dyDescent="0.2">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row>
    <row r="678" spans="1:26" ht="12.75" customHeight="1" x14ac:dyDescent="0.2">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row>
    <row r="679" spans="1:26" ht="12.75" customHeight="1" x14ac:dyDescent="0.2">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row>
    <row r="680" spans="1:26" ht="12.75" customHeight="1" x14ac:dyDescent="0.2">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row>
    <row r="681" spans="1:26" ht="12.75" customHeight="1" x14ac:dyDescent="0.2">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row>
    <row r="682" spans="1:26" ht="12.75" customHeight="1" x14ac:dyDescent="0.2">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row>
    <row r="683" spans="1:26" ht="12.75" customHeight="1" x14ac:dyDescent="0.2">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row>
    <row r="684" spans="1:26" ht="12.75" customHeight="1" x14ac:dyDescent="0.2">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row>
    <row r="685" spans="1:26" ht="12.75" customHeight="1" x14ac:dyDescent="0.2">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row>
    <row r="686" spans="1:26" ht="12.75" customHeight="1" x14ac:dyDescent="0.2">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row>
    <row r="687" spans="1:26" ht="12.75" customHeight="1" x14ac:dyDescent="0.2">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row>
    <row r="688" spans="1:26" ht="12.75" customHeight="1" x14ac:dyDescent="0.2">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row>
    <row r="689" spans="1:26" ht="12.75" customHeight="1" x14ac:dyDescent="0.2">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row>
    <row r="690" spans="1:26" ht="12.75" customHeight="1" x14ac:dyDescent="0.2">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row>
    <row r="691" spans="1:26" ht="12.75" customHeight="1" x14ac:dyDescent="0.2">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row>
    <row r="692" spans="1:26" ht="12.75" customHeight="1" x14ac:dyDescent="0.2">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row>
    <row r="693" spans="1:26" ht="12.75" customHeight="1" x14ac:dyDescent="0.2">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row>
    <row r="694" spans="1:26" ht="12.75" customHeight="1" x14ac:dyDescent="0.2">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row>
    <row r="695" spans="1:26" ht="12.75" customHeight="1" x14ac:dyDescent="0.2">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row>
    <row r="696" spans="1:26" ht="12.75" customHeight="1" x14ac:dyDescent="0.2">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row>
    <row r="697" spans="1:26" ht="12.75" customHeight="1" x14ac:dyDescent="0.2">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row>
    <row r="698" spans="1:26" ht="12.75" customHeight="1" x14ac:dyDescent="0.2">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row>
    <row r="699" spans="1:26" ht="12.75" customHeight="1" x14ac:dyDescent="0.2">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row>
    <row r="700" spans="1:26" ht="12.75" customHeight="1" x14ac:dyDescent="0.2">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row>
    <row r="701" spans="1:26" ht="12.75" customHeight="1" x14ac:dyDescent="0.2">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row>
    <row r="702" spans="1:26" ht="12.75" customHeight="1" x14ac:dyDescent="0.2">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row>
    <row r="703" spans="1:26" ht="12.75" customHeight="1" x14ac:dyDescent="0.2">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row>
    <row r="704" spans="1:26" ht="12.75" customHeight="1" x14ac:dyDescent="0.2">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row>
    <row r="705" spans="1:26" ht="12.75" customHeight="1" x14ac:dyDescent="0.2">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row>
    <row r="706" spans="1:26" ht="12.75" customHeight="1" x14ac:dyDescent="0.2">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row>
    <row r="707" spans="1:26" ht="12.75" customHeight="1" x14ac:dyDescent="0.2">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row>
    <row r="708" spans="1:26" ht="12.75" customHeight="1" x14ac:dyDescent="0.2">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row>
    <row r="709" spans="1:26" ht="12.75" customHeight="1" x14ac:dyDescent="0.2">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row>
    <row r="710" spans="1:26" ht="12.75" customHeight="1" x14ac:dyDescent="0.2">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row>
    <row r="711" spans="1:26" ht="12.75" customHeight="1" x14ac:dyDescent="0.2">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row>
    <row r="712" spans="1:26" ht="12.75" customHeight="1" x14ac:dyDescent="0.2">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row>
    <row r="713" spans="1:26" ht="12.75" customHeight="1" x14ac:dyDescent="0.2">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row>
    <row r="714" spans="1:26" ht="12.75" customHeight="1" x14ac:dyDescent="0.2">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row>
    <row r="715" spans="1:26" ht="12.75" customHeight="1" x14ac:dyDescent="0.2">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row>
    <row r="716" spans="1:26" ht="12.75" customHeight="1" x14ac:dyDescent="0.2">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row>
    <row r="717" spans="1:26" ht="12.75" customHeight="1" x14ac:dyDescent="0.2">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row>
    <row r="718" spans="1:26" ht="12.75" customHeight="1" x14ac:dyDescent="0.2">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row>
    <row r="719" spans="1:26" ht="12.75" customHeight="1" x14ac:dyDescent="0.2">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row>
    <row r="720" spans="1:26" ht="12.75" customHeight="1" x14ac:dyDescent="0.2">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row>
    <row r="721" spans="1:26" ht="12.75" customHeight="1" x14ac:dyDescent="0.2">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row>
    <row r="722" spans="1:26" ht="12.75" customHeight="1" x14ac:dyDescent="0.2">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row>
    <row r="723" spans="1:26" ht="12.75" customHeight="1" x14ac:dyDescent="0.2">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row>
    <row r="724" spans="1:26" ht="12.75" customHeight="1" x14ac:dyDescent="0.2">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row>
    <row r="725" spans="1:26" ht="12.75" customHeight="1" x14ac:dyDescent="0.2">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row>
    <row r="726" spans="1:26" ht="12.75" customHeight="1" x14ac:dyDescent="0.2">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row>
    <row r="727" spans="1:26" ht="12.75" customHeight="1" x14ac:dyDescent="0.2">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row>
    <row r="728" spans="1:26" ht="12.75" customHeight="1" x14ac:dyDescent="0.2">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row>
    <row r="729" spans="1:26" ht="12.75" customHeight="1" x14ac:dyDescent="0.2">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row>
    <row r="730" spans="1:26" ht="12.75" customHeight="1" x14ac:dyDescent="0.2">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row>
    <row r="731" spans="1:26" ht="12.75" customHeight="1" x14ac:dyDescent="0.2">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row>
    <row r="732" spans="1:26" ht="12.75" customHeight="1" x14ac:dyDescent="0.2">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row>
    <row r="733" spans="1:26" ht="12.75" customHeight="1" x14ac:dyDescent="0.2">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row>
    <row r="734" spans="1:26" ht="12.75" customHeight="1" x14ac:dyDescent="0.2">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row>
    <row r="735" spans="1:26" ht="12.75" customHeight="1" x14ac:dyDescent="0.2">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row>
    <row r="736" spans="1:26" ht="12.75" customHeight="1" x14ac:dyDescent="0.2">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row>
    <row r="737" spans="1:26" ht="12.75" customHeight="1" x14ac:dyDescent="0.2">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row>
    <row r="738" spans="1:26" ht="12.75" customHeight="1" x14ac:dyDescent="0.2">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row>
    <row r="739" spans="1:26" ht="12.75" customHeight="1" x14ac:dyDescent="0.2">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row>
    <row r="740" spans="1:26" ht="12.75" customHeight="1" x14ac:dyDescent="0.2">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row>
    <row r="741" spans="1:26" ht="12.75" customHeight="1" x14ac:dyDescent="0.2">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row>
    <row r="742" spans="1:26" ht="12.75" customHeight="1" x14ac:dyDescent="0.2">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row>
    <row r="743" spans="1:26" ht="12.75" customHeight="1" x14ac:dyDescent="0.2">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row>
    <row r="744" spans="1:26" ht="12.75" customHeight="1" x14ac:dyDescent="0.2">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row>
    <row r="745" spans="1:26" ht="12.75" customHeight="1" x14ac:dyDescent="0.2">
      <c r="A745" s="190"/>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row>
    <row r="746" spans="1:26" ht="12.75" customHeight="1" x14ac:dyDescent="0.2">
      <c r="A746" s="190"/>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row>
    <row r="747" spans="1:26" ht="12.75" customHeight="1" x14ac:dyDescent="0.2">
      <c r="A747" s="190"/>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row>
    <row r="748" spans="1:26" ht="12.75" customHeight="1" x14ac:dyDescent="0.2">
      <c r="A748" s="190"/>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row>
    <row r="749" spans="1:26" ht="12.75" customHeight="1" x14ac:dyDescent="0.2">
      <c r="A749" s="190"/>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row>
    <row r="750" spans="1:26" ht="12.75" customHeight="1" x14ac:dyDescent="0.2">
      <c r="A750" s="190"/>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row>
    <row r="751" spans="1:26" ht="12.75" customHeight="1" x14ac:dyDescent="0.2">
      <c r="A751" s="190"/>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row>
    <row r="752" spans="1:26" ht="12.75" customHeight="1" x14ac:dyDescent="0.2">
      <c r="A752" s="190"/>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row>
    <row r="753" spans="1:26" ht="12.75" customHeight="1" x14ac:dyDescent="0.2">
      <c r="A753" s="190"/>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row>
    <row r="754" spans="1:26" ht="12.75" customHeight="1" x14ac:dyDescent="0.2">
      <c r="A754" s="190"/>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row>
    <row r="755" spans="1:26" ht="12.75" customHeight="1" x14ac:dyDescent="0.2">
      <c r="A755" s="190"/>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row>
    <row r="756" spans="1:26" ht="12.75" customHeight="1" x14ac:dyDescent="0.2">
      <c r="A756" s="190"/>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row>
    <row r="757" spans="1:26" ht="12.75" customHeight="1" x14ac:dyDescent="0.2">
      <c r="A757" s="190"/>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row>
    <row r="758" spans="1:26" ht="12.75" customHeight="1" x14ac:dyDescent="0.2">
      <c r="A758" s="190"/>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row>
    <row r="759" spans="1:26" ht="12.75" customHeight="1" x14ac:dyDescent="0.2">
      <c r="A759" s="190"/>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row>
    <row r="760" spans="1:26" ht="12.75" customHeight="1" x14ac:dyDescent="0.2">
      <c r="A760" s="190"/>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row>
    <row r="761" spans="1:26" ht="12.75" customHeight="1" x14ac:dyDescent="0.2">
      <c r="A761" s="190"/>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row>
    <row r="762" spans="1:26" ht="12.75" customHeight="1" x14ac:dyDescent="0.2">
      <c r="A762" s="190"/>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row>
    <row r="763" spans="1:26" ht="12.75" customHeight="1" x14ac:dyDescent="0.2">
      <c r="A763" s="190"/>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row>
    <row r="764" spans="1:26" ht="12.75" customHeight="1" x14ac:dyDescent="0.2">
      <c r="A764" s="190"/>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row>
    <row r="765" spans="1:26" ht="12.75" customHeight="1" x14ac:dyDescent="0.2">
      <c r="A765" s="190"/>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row>
    <row r="766" spans="1:26" ht="12.75" customHeight="1" x14ac:dyDescent="0.2">
      <c r="A766" s="190"/>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row>
    <row r="767" spans="1:26" ht="12.75" customHeight="1" x14ac:dyDescent="0.2">
      <c r="A767" s="190"/>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row>
    <row r="768" spans="1:26" ht="12.75" customHeight="1" x14ac:dyDescent="0.2">
      <c r="A768" s="190"/>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row>
    <row r="769" spans="1:26" ht="12.75" customHeight="1" x14ac:dyDescent="0.2">
      <c r="A769" s="190"/>
      <c r="B769" s="190"/>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row>
    <row r="770" spans="1:26" ht="12.75" customHeight="1" x14ac:dyDescent="0.2">
      <c r="A770" s="190"/>
      <c r="B770" s="190"/>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row>
    <row r="771" spans="1:26" ht="12.75" customHeight="1" x14ac:dyDescent="0.2">
      <c r="A771" s="190"/>
      <c r="B771" s="190"/>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row>
    <row r="772" spans="1:26" ht="12.75" customHeight="1" x14ac:dyDescent="0.2">
      <c r="A772" s="190"/>
      <c r="B772" s="190"/>
      <c r="C772" s="190"/>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row>
    <row r="773" spans="1:26" ht="12.75" customHeight="1" x14ac:dyDescent="0.2">
      <c r="A773" s="190"/>
      <c r="B773" s="190"/>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row>
    <row r="774" spans="1:26" ht="12.75" customHeight="1" x14ac:dyDescent="0.2">
      <c r="A774" s="190"/>
      <c r="B774" s="190"/>
      <c r="C774" s="190"/>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row>
    <row r="775" spans="1:26" ht="12.75" customHeight="1" x14ac:dyDescent="0.2">
      <c r="A775" s="190"/>
      <c r="B775" s="190"/>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row>
    <row r="776" spans="1:26" ht="12.75" customHeight="1" x14ac:dyDescent="0.2">
      <c r="A776" s="190"/>
      <c r="B776" s="190"/>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row>
    <row r="777" spans="1:26" ht="12.75" customHeight="1" x14ac:dyDescent="0.2">
      <c r="A777" s="190"/>
      <c r="B777" s="190"/>
      <c r="C777" s="190"/>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row>
    <row r="778" spans="1:26" ht="12.75" customHeight="1" x14ac:dyDescent="0.2">
      <c r="A778" s="190"/>
      <c r="B778" s="190"/>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row>
    <row r="779" spans="1:26" ht="12.75" customHeight="1" x14ac:dyDescent="0.2">
      <c r="A779" s="190"/>
      <c r="B779" s="190"/>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row>
    <row r="780" spans="1:26" ht="12.75" customHeight="1" x14ac:dyDescent="0.2">
      <c r="A780" s="190"/>
      <c r="B780" s="190"/>
      <c r="C780" s="190"/>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row>
    <row r="781" spans="1:26" ht="12.75" customHeight="1" x14ac:dyDescent="0.2">
      <c r="A781" s="190"/>
      <c r="B781" s="190"/>
      <c r="C781" s="190"/>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row>
    <row r="782" spans="1:26" ht="12.75" customHeight="1" x14ac:dyDescent="0.2">
      <c r="A782" s="190"/>
      <c r="B782" s="190"/>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row>
    <row r="783" spans="1:26" ht="12.75" customHeight="1" x14ac:dyDescent="0.2">
      <c r="A783" s="190"/>
      <c r="B783" s="190"/>
      <c r="C783" s="190"/>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row>
    <row r="784" spans="1:26" ht="12.75" customHeight="1" x14ac:dyDescent="0.2">
      <c r="A784" s="190"/>
      <c r="B784" s="190"/>
      <c r="C784" s="190"/>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row>
    <row r="785" spans="1:26" ht="12.75" customHeight="1" x14ac:dyDescent="0.2">
      <c r="A785" s="190"/>
      <c r="B785" s="190"/>
      <c r="C785" s="190"/>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row>
    <row r="786" spans="1:26" ht="12.75" customHeight="1" x14ac:dyDescent="0.2">
      <c r="A786" s="190"/>
      <c r="B786" s="190"/>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row>
    <row r="787" spans="1:26" ht="12.75" customHeight="1" x14ac:dyDescent="0.2">
      <c r="A787" s="190"/>
      <c r="B787" s="190"/>
      <c r="C787" s="190"/>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row>
    <row r="788" spans="1:26" ht="12.75" customHeight="1" x14ac:dyDescent="0.2">
      <c r="A788" s="190"/>
      <c r="B788" s="190"/>
      <c r="C788" s="190"/>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row>
    <row r="789" spans="1:26" ht="12.75" customHeight="1" x14ac:dyDescent="0.2">
      <c r="A789" s="190"/>
      <c r="B789" s="190"/>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row>
    <row r="790" spans="1:26" ht="12.75" customHeight="1" x14ac:dyDescent="0.2">
      <c r="A790" s="190"/>
      <c r="B790" s="190"/>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row>
    <row r="791" spans="1:26" ht="12.75" customHeight="1" x14ac:dyDescent="0.2">
      <c r="A791" s="190"/>
      <c r="B791" s="190"/>
      <c r="C791" s="190"/>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row>
    <row r="792" spans="1:26" ht="12.75" customHeight="1" x14ac:dyDescent="0.2">
      <c r="A792" s="190"/>
      <c r="B792" s="190"/>
      <c r="C792" s="190"/>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row>
    <row r="793" spans="1:26" ht="12.75" customHeight="1" x14ac:dyDescent="0.2">
      <c r="A793" s="190"/>
      <c r="B793" s="190"/>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row>
    <row r="794" spans="1:26" ht="12.75" customHeight="1" x14ac:dyDescent="0.2">
      <c r="A794" s="190"/>
      <c r="B794" s="190"/>
      <c r="C794" s="190"/>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row>
    <row r="795" spans="1:26" ht="12.75" customHeight="1" x14ac:dyDescent="0.2">
      <c r="A795" s="190"/>
      <c r="B795" s="190"/>
      <c r="C795" s="190"/>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row>
    <row r="796" spans="1:26" ht="12.75" customHeight="1" x14ac:dyDescent="0.2">
      <c r="A796" s="190"/>
      <c r="B796" s="190"/>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row>
    <row r="797" spans="1:26" ht="12.75" customHeight="1" x14ac:dyDescent="0.2">
      <c r="A797" s="190"/>
      <c r="B797" s="190"/>
      <c r="C797" s="190"/>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row>
    <row r="798" spans="1:26" ht="12.75" customHeight="1" x14ac:dyDescent="0.2">
      <c r="A798" s="190"/>
      <c r="B798" s="190"/>
      <c r="C798" s="190"/>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row>
    <row r="799" spans="1:26" ht="12.75" customHeight="1" x14ac:dyDescent="0.2">
      <c r="A799" s="190"/>
      <c r="B799" s="190"/>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row>
    <row r="800" spans="1:26" ht="12.75" customHeight="1" x14ac:dyDescent="0.2">
      <c r="A800" s="190"/>
      <c r="B800" s="190"/>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row>
    <row r="801" spans="1:26" ht="12.75" customHeight="1" x14ac:dyDescent="0.2">
      <c r="A801" s="190"/>
      <c r="B801" s="190"/>
      <c r="C801" s="190"/>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row>
    <row r="802" spans="1:26" ht="12.75" customHeight="1" x14ac:dyDescent="0.2">
      <c r="A802" s="190"/>
      <c r="B802" s="190"/>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row>
    <row r="803" spans="1:26" ht="12.75" customHeight="1" x14ac:dyDescent="0.2">
      <c r="A803" s="190"/>
      <c r="B803" s="190"/>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row>
    <row r="804" spans="1:26" ht="12.75" customHeight="1" x14ac:dyDescent="0.2">
      <c r="A804" s="190"/>
      <c r="B804" s="190"/>
      <c r="C804" s="190"/>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row>
    <row r="805" spans="1:26" ht="12.75" customHeight="1" x14ac:dyDescent="0.2">
      <c r="A805" s="190"/>
      <c r="B805" s="190"/>
      <c r="C805" s="190"/>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row>
    <row r="806" spans="1:26" ht="12.75" customHeight="1" x14ac:dyDescent="0.2">
      <c r="A806" s="190"/>
      <c r="B806" s="190"/>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row>
    <row r="807" spans="1:26" ht="12.75" customHeight="1" x14ac:dyDescent="0.2">
      <c r="A807" s="190"/>
      <c r="B807" s="190"/>
      <c r="C807" s="190"/>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row>
    <row r="808" spans="1:26" ht="12.75" customHeight="1" x14ac:dyDescent="0.2">
      <c r="A808" s="190"/>
      <c r="B808" s="190"/>
      <c r="C808" s="190"/>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row>
    <row r="809" spans="1:26" ht="12.75" customHeight="1" x14ac:dyDescent="0.2">
      <c r="A809" s="190"/>
      <c r="B809" s="190"/>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row>
    <row r="810" spans="1:26" ht="12.75" customHeight="1" x14ac:dyDescent="0.2">
      <c r="A810" s="190"/>
      <c r="B810" s="190"/>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row>
    <row r="811" spans="1:26" ht="12.75" customHeight="1" x14ac:dyDescent="0.2">
      <c r="A811" s="190"/>
      <c r="B811" s="190"/>
      <c r="C811" s="190"/>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row>
    <row r="812" spans="1:26" ht="12.75" customHeight="1" x14ac:dyDescent="0.2">
      <c r="A812" s="190"/>
      <c r="B812" s="190"/>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row>
    <row r="813" spans="1:26" ht="12.75" customHeight="1" x14ac:dyDescent="0.2">
      <c r="A813" s="190"/>
      <c r="B813" s="190"/>
      <c r="C813" s="190"/>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row>
    <row r="814" spans="1:26" ht="12.75" customHeight="1" x14ac:dyDescent="0.2">
      <c r="A814" s="190"/>
      <c r="B814" s="190"/>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row>
    <row r="815" spans="1:26" ht="12.75" customHeight="1" x14ac:dyDescent="0.2">
      <c r="A815" s="190"/>
      <c r="B815" s="190"/>
      <c r="C815" s="190"/>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row>
    <row r="816" spans="1:26" ht="12.75" customHeight="1" x14ac:dyDescent="0.2">
      <c r="A816" s="190"/>
      <c r="B816" s="190"/>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row>
    <row r="817" spans="1:26" ht="12.75" customHeight="1" x14ac:dyDescent="0.2">
      <c r="A817" s="190"/>
      <c r="B817" s="190"/>
      <c r="C817" s="190"/>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row>
    <row r="818" spans="1:26" ht="12.75" customHeight="1" x14ac:dyDescent="0.2">
      <c r="A818" s="190"/>
      <c r="B818" s="190"/>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row>
    <row r="819" spans="1:26" ht="12.75" customHeight="1" x14ac:dyDescent="0.2">
      <c r="A819" s="190"/>
      <c r="B819" s="190"/>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row>
    <row r="820" spans="1:26" ht="12.75" customHeight="1" x14ac:dyDescent="0.2">
      <c r="A820" s="190"/>
      <c r="B820" s="190"/>
      <c r="C820" s="190"/>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row>
    <row r="821" spans="1:26" ht="12.75" customHeight="1" x14ac:dyDescent="0.2">
      <c r="A821" s="190"/>
      <c r="B821" s="190"/>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row>
    <row r="822" spans="1:26" ht="12.75" customHeight="1" x14ac:dyDescent="0.2">
      <c r="A822" s="190"/>
      <c r="B822" s="190"/>
      <c r="C822" s="190"/>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row>
    <row r="823" spans="1:26" ht="12.75" customHeight="1" x14ac:dyDescent="0.2">
      <c r="A823" s="190"/>
      <c r="B823" s="190"/>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row>
    <row r="824" spans="1:26" ht="12.75" customHeight="1" x14ac:dyDescent="0.2">
      <c r="A824" s="190"/>
      <c r="B824" s="190"/>
      <c r="C824" s="190"/>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row>
    <row r="825" spans="1:26" ht="12.75" customHeight="1" x14ac:dyDescent="0.2">
      <c r="A825" s="190"/>
      <c r="B825" s="190"/>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row>
    <row r="826" spans="1:26" ht="12.75" customHeight="1" x14ac:dyDescent="0.2">
      <c r="A826" s="190"/>
      <c r="B826" s="190"/>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row>
    <row r="827" spans="1:26" ht="12.75" customHeight="1" x14ac:dyDescent="0.2">
      <c r="A827" s="190"/>
      <c r="B827" s="190"/>
      <c r="C827" s="190"/>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row>
    <row r="828" spans="1:26" ht="12.75" customHeight="1" x14ac:dyDescent="0.2">
      <c r="A828" s="190"/>
      <c r="B828" s="190"/>
      <c r="C828" s="190"/>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row>
    <row r="829" spans="1:26" ht="12.75" customHeight="1" x14ac:dyDescent="0.2">
      <c r="A829" s="190"/>
      <c r="B829" s="190"/>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row>
    <row r="830" spans="1:26" ht="12.75" customHeight="1" x14ac:dyDescent="0.2">
      <c r="A830" s="190"/>
      <c r="B830" s="190"/>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row>
    <row r="831" spans="1:26" ht="12.75" customHeight="1" x14ac:dyDescent="0.2">
      <c r="A831" s="190"/>
      <c r="B831" s="190"/>
      <c r="C831" s="190"/>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row>
    <row r="832" spans="1:26" ht="12.75" customHeight="1" x14ac:dyDescent="0.2">
      <c r="A832" s="190"/>
      <c r="B832" s="190"/>
      <c r="C832" s="190"/>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row>
    <row r="833" spans="1:26" ht="12.75" customHeight="1" x14ac:dyDescent="0.2">
      <c r="A833" s="190"/>
      <c r="B833" s="190"/>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row>
    <row r="834" spans="1:26" ht="12.75" customHeight="1" x14ac:dyDescent="0.2">
      <c r="A834" s="190"/>
      <c r="B834" s="190"/>
      <c r="C834" s="190"/>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row>
    <row r="835" spans="1:26" ht="12.75" customHeight="1" x14ac:dyDescent="0.2">
      <c r="A835" s="190"/>
      <c r="B835" s="190"/>
      <c r="C835" s="190"/>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row>
    <row r="836" spans="1:26" ht="12.75" customHeight="1" x14ac:dyDescent="0.2">
      <c r="A836" s="190"/>
      <c r="B836" s="190"/>
      <c r="C836" s="190"/>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row>
    <row r="837" spans="1:26" ht="12.75" customHeight="1" x14ac:dyDescent="0.2">
      <c r="A837" s="190"/>
      <c r="B837" s="190"/>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row>
    <row r="838" spans="1:26" ht="12.75" customHeight="1" x14ac:dyDescent="0.2">
      <c r="A838" s="190"/>
      <c r="B838" s="190"/>
      <c r="C838" s="190"/>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row>
    <row r="839" spans="1:26" ht="12.75" customHeight="1" x14ac:dyDescent="0.2">
      <c r="A839" s="190"/>
      <c r="B839" s="190"/>
      <c r="C839" s="190"/>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row>
    <row r="840" spans="1:26" ht="12.75" customHeight="1" x14ac:dyDescent="0.2">
      <c r="A840" s="190"/>
      <c r="B840" s="190"/>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row>
    <row r="841" spans="1:26" ht="12.75" customHeight="1" x14ac:dyDescent="0.2">
      <c r="A841" s="190"/>
      <c r="B841" s="190"/>
      <c r="C841" s="190"/>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row>
    <row r="842" spans="1:26" ht="12.75" customHeight="1" x14ac:dyDescent="0.2">
      <c r="A842" s="190"/>
      <c r="B842" s="190"/>
      <c r="C842" s="190"/>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row>
    <row r="843" spans="1:26" ht="12.75" customHeight="1" x14ac:dyDescent="0.2">
      <c r="A843" s="190"/>
      <c r="B843" s="190"/>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row>
    <row r="844" spans="1:26" ht="12.75" customHeight="1" x14ac:dyDescent="0.2">
      <c r="A844" s="190"/>
      <c r="B844" s="190"/>
      <c r="C844" s="190"/>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row>
    <row r="845" spans="1:26" ht="12.75" customHeight="1" x14ac:dyDescent="0.2">
      <c r="A845" s="190"/>
      <c r="B845" s="190"/>
      <c r="C845" s="190"/>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row>
    <row r="846" spans="1:26" ht="12.75" customHeight="1" x14ac:dyDescent="0.2">
      <c r="A846" s="190"/>
      <c r="B846" s="190"/>
      <c r="C846" s="190"/>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row>
    <row r="847" spans="1:26" ht="12.75" customHeight="1" x14ac:dyDescent="0.2">
      <c r="A847" s="190"/>
      <c r="B847" s="190"/>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row>
    <row r="848" spans="1:26" ht="12.75" customHeight="1" x14ac:dyDescent="0.2">
      <c r="A848" s="190"/>
      <c r="B848" s="190"/>
      <c r="C848" s="190"/>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row>
    <row r="849" spans="1:26" ht="12.75" customHeight="1" x14ac:dyDescent="0.2">
      <c r="A849" s="190"/>
      <c r="B849" s="190"/>
      <c r="C849" s="190"/>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row>
    <row r="850" spans="1:26" ht="12.75" customHeight="1" x14ac:dyDescent="0.2">
      <c r="A850" s="190"/>
      <c r="B850" s="190"/>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row>
    <row r="851" spans="1:26" ht="12.75" customHeight="1" x14ac:dyDescent="0.2">
      <c r="A851" s="190"/>
      <c r="B851" s="190"/>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row>
    <row r="852" spans="1:26" ht="12.75" customHeight="1" x14ac:dyDescent="0.2">
      <c r="A852" s="190"/>
      <c r="B852" s="190"/>
      <c r="C852" s="190"/>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row>
    <row r="853" spans="1:26" ht="12.75" customHeight="1" x14ac:dyDescent="0.2">
      <c r="A853" s="190"/>
      <c r="B853" s="190"/>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row>
    <row r="854" spans="1:26" ht="12.75" customHeight="1" x14ac:dyDescent="0.2">
      <c r="A854" s="190"/>
      <c r="B854" s="190"/>
      <c r="C854" s="190"/>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row>
    <row r="855" spans="1:26" ht="12.75" customHeight="1" x14ac:dyDescent="0.2">
      <c r="A855" s="190"/>
      <c r="B855" s="190"/>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row>
    <row r="856" spans="1:26" ht="12.75" customHeight="1" x14ac:dyDescent="0.2">
      <c r="A856" s="190"/>
      <c r="B856" s="190"/>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row>
    <row r="857" spans="1:26" ht="12.75" customHeight="1" x14ac:dyDescent="0.2">
      <c r="A857" s="190"/>
      <c r="B857" s="190"/>
      <c r="C857" s="190"/>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row>
    <row r="858" spans="1:26" ht="12.75" customHeight="1" x14ac:dyDescent="0.2">
      <c r="A858" s="190"/>
      <c r="B858" s="190"/>
      <c r="C858" s="190"/>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row>
    <row r="859" spans="1:26" ht="12.75" customHeight="1" x14ac:dyDescent="0.2">
      <c r="A859" s="190"/>
      <c r="B859" s="190"/>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row>
    <row r="860" spans="1:26" ht="12.75" customHeight="1" x14ac:dyDescent="0.2">
      <c r="A860" s="190"/>
      <c r="B860" s="190"/>
      <c r="C860" s="190"/>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row>
    <row r="861" spans="1:26" ht="12.75" customHeight="1" x14ac:dyDescent="0.2">
      <c r="A861" s="190"/>
      <c r="B861" s="190"/>
      <c r="C861" s="190"/>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row>
    <row r="862" spans="1:26" ht="12.75" customHeight="1" x14ac:dyDescent="0.2">
      <c r="A862" s="190"/>
      <c r="B862" s="190"/>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row>
    <row r="863" spans="1:26" ht="12.75" customHeight="1" x14ac:dyDescent="0.2">
      <c r="A863" s="190"/>
      <c r="B863" s="190"/>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row>
    <row r="864" spans="1:26" ht="12.75" customHeight="1" x14ac:dyDescent="0.2">
      <c r="A864" s="190"/>
      <c r="B864" s="190"/>
      <c r="C864" s="190"/>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row>
    <row r="865" spans="1:26" ht="12.75" customHeight="1" x14ac:dyDescent="0.2">
      <c r="A865" s="190"/>
      <c r="B865" s="190"/>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row>
    <row r="866" spans="1:26" ht="12.75" customHeight="1" x14ac:dyDescent="0.2">
      <c r="A866" s="190"/>
      <c r="B866" s="190"/>
      <c r="C866" s="190"/>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row>
    <row r="867" spans="1:26" ht="12.75" customHeight="1" x14ac:dyDescent="0.2">
      <c r="A867" s="190"/>
      <c r="B867" s="190"/>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row>
    <row r="868" spans="1:26" ht="12.75" customHeight="1" x14ac:dyDescent="0.2">
      <c r="A868" s="190"/>
      <c r="B868" s="190"/>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row>
    <row r="869" spans="1:26" ht="12.75" customHeight="1" x14ac:dyDescent="0.2">
      <c r="A869" s="190"/>
      <c r="B869" s="190"/>
      <c r="C869" s="190"/>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row>
    <row r="870" spans="1:26" ht="12.75" customHeight="1" x14ac:dyDescent="0.2">
      <c r="A870" s="190"/>
      <c r="B870" s="190"/>
      <c r="C870" s="190"/>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row>
    <row r="871" spans="1:26" ht="12.75" customHeight="1" x14ac:dyDescent="0.2">
      <c r="A871" s="190"/>
      <c r="B871" s="190"/>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row>
    <row r="872" spans="1:26" ht="12.75" customHeight="1" x14ac:dyDescent="0.2">
      <c r="A872" s="190"/>
      <c r="B872" s="190"/>
      <c r="C872" s="190"/>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row>
    <row r="873" spans="1:26" ht="12.75" customHeight="1" x14ac:dyDescent="0.2">
      <c r="A873" s="190"/>
      <c r="B873" s="190"/>
      <c r="C873" s="190"/>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row>
    <row r="874" spans="1:26" ht="12.75" customHeight="1" x14ac:dyDescent="0.2">
      <c r="A874" s="190"/>
      <c r="B874" s="190"/>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row>
    <row r="875" spans="1:26" ht="12.75" customHeight="1" x14ac:dyDescent="0.2">
      <c r="A875" s="190"/>
      <c r="B875" s="190"/>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row>
    <row r="876" spans="1:26" ht="12.75" customHeight="1" x14ac:dyDescent="0.2">
      <c r="A876" s="190"/>
      <c r="B876" s="190"/>
      <c r="C876" s="190"/>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row>
    <row r="877" spans="1:26" ht="12.75" customHeight="1" x14ac:dyDescent="0.2">
      <c r="A877" s="190"/>
      <c r="B877" s="190"/>
      <c r="C877" s="190"/>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row>
    <row r="878" spans="1:26" ht="12.75" customHeight="1" x14ac:dyDescent="0.2">
      <c r="A878" s="190"/>
      <c r="B878" s="190"/>
      <c r="C878" s="190"/>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row>
    <row r="879" spans="1:26" ht="12.75" customHeight="1" x14ac:dyDescent="0.2">
      <c r="A879" s="190"/>
      <c r="B879" s="190"/>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row>
    <row r="880" spans="1:26" ht="12.75" customHeight="1" x14ac:dyDescent="0.2">
      <c r="A880" s="190"/>
      <c r="B880" s="190"/>
      <c r="C880" s="190"/>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row>
    <row r="881" spans="1:26" ht="12.75" customHeight="1" x14ac:dyDescent="0.2">
      <c r="A881" s="190"/>
      <c r="B881" s="190"/>
      <c r="C881" s="190"/>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row>
    <row r="882" spans="1:26" ht="12.75" customHeight="1" x14ac:dyDescent="0.2">
      <c r="A882" s="190"/>
      <c r="B882" s="190"/>
      <c r="C882" s="190"/>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row>
    <row r="883" spans="1:26" ht="12.75" customHeight="1" x14ac:dyDescent="0.2">
      <c r="A883" s="190"/>
      <c r="B883" s="190"/>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row>
    <row r="884" spans="1:26" ht="12.75" customHeight="1" x14ac:dyDescent="0.2">
      <c r="A884" s="190"/>
      <c r="B884" s="190"/>
      <c r="C884" s="190"/>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row>
    <row r="885" spans="1:26" ht="12.75" customHeight="1" x14ac:dyDescent="0.2">
      <c r="A885" s="190"/>
      <c r="B885" s="190"/>
      <c r="C885" s="190"/>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row>
    <row r="886" spans="1:26" ht="12.75" customHeight="1" x14ac:dyDescent="0.2">
      <c r="A886" s="190"/>
      <c r="B886" s="190"/>
      <c r="C886" s="190"/>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row>
    <row r="887" spans="1:26" ht="12.75" customHeight="1" x14ac:dyDescent="0.2">
      <c r="A887" s="190"/>
      <c r="B887" s="190"/>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row>
    <row r="888" spans="1:26" ht="12.75" customHeight="1" x14ac:dyDescent="0.2">
      <c r="A888" s="190"/>
      <c r="B888" s="190"/>
      <c r="C888" s="190"/>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row>
    <row r="889" spans="1:26" ht="12.75" customHeight="1" x14ac:dyDescent="0.2">
      <c r="A889" s="190"/>
      <c r="B889" s="190"/>
      <c r="C889" s="190"/>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row>
    <row r="890" spans="1:26" ht="12.75" customHeight="1" x14ac:dyDescent="0.2">
      <c r="A890" s="190"/>
      <c r="B890" s="190"/>
      <c r="C890" s="190"/>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row>
    <row r="891" spans="1:26" ht="12.75" customHeight="1" x14ac:dyDescent="0.2">
      <c r="A891" s="190"/>
      <c r="B891" s="190"/>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row>
    <row r="892" spans="1:26" ht="12.75" customHeight="1" x14ac:dyDescent="0.2">
      <c r="A892" s="190"/>
      <c r="B892" s="190"/>
      <c r="C892" s="190"/>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row>
    <row r="893" spans="1:26" ht="12.75" customHeight="1" x14ac:dyDescent="0.2">
      <c r="A893" s="190"/>
      <c r="B893" s="190"/>
      <c r="C893" s="190"/>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row>
    <row r="894" spans="1:26" ht="12.75" customHeight="1" x14ac:dyDescent="0.2">
      <c r="A894" s="190"/>
      <c r="B894" s="190"/>
      <c r="C894" s="190"/>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row>
    <row r="895" spans="1:26" ht="12.75" customHeight="1" x14ac:dyDescent="0.2">
      <c r="A895" s="190"/>
      <c r="B895" s="190"/>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row>
    <row r="896" spans="1:26" ht="12.75" customHeight="1" x14ac:dyDescent="0.2">
      <c r="A896" s="190"/>
      <c r="B896" s="190"/>
      <c r="C896" s="190"/>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row>
    <row r="897" spans="1:26" ht="12.75" customHeight="1" x14ac:dyDescent="0.2">
      <c r="A897" s="190"/>
      <c r="B897" s="190"/>
      <c r="C897" s="190"/>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row>
    <row r="898" spans="1:26" ht="12.75" customHeight="1" x14ac:dyDescent="0.2">
      <c r="A898" s="190"/>
      <c r="B898" s="190"/>
      <c r="C898" s="190"/>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row>
    <row r="899" spans="1:26" ht="12.75" customHeight="1" x14ac:dyDescent="0.2">
      <c r="A899" s="190"/>
      <c r="B899" s="190"/>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row>
    <row r="900" spans="1:26" ht="12.75" customHeight="1" x14ac:dyDescent="0.2">
      <c r="A900" s="190"/>
      <c r="B900" s="190"/>
      <c r="C900" s="190"/>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row>
    <row r="901" spans="1:26" ht="12.75" customHeight="1" x14ac:dyDescent="0.2">
      <c r="A901" s="190"/>
      <c r="B901" s="190"/>
      <c r="C901" s="190"/>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row>
    <row r="902" spans="1:26" ht="12.75" customHeight="1" x14ac:dyDescent="0.2">
      <c r="A902" s="190"/>
      <c r="B902" s="190"/>
      <c r="C902" s="190"/>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row>
    <row r="903" spans="1:26" ht="12.75" customHeight="1" x14ac:dyDescent="0.2">
      <c r="A903" s="190"/>
      <c r="B903" s="190"/>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row>
    <row r="904" spans="1:26" ht="12.75" customHeight="1" x14ac:dyDescent="0.2">
      <c r="A904" s="190"/>
      <c r="B904" s="190"/>
      <c r="C904" s="190"/>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row>
    <row r="905" spans="1:26" ht="12.75" customHeight="1" x14ac:dyDescent="0.2">
      <c r="A905" s="190"/>
      <c r="B905" s="190"/>
      <c r="C905" s="190"/>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row>
    <row r="906" spans="1:26" ht="12.75" customHeight="1" x14ac:dyDescent="0.2">
      <c r="A906" s="190"/>
      <c r="B906" s="190"/>
      <c r="C906" s="190"/>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row>
    <row r="907" spans="1:26" ht="12.75" customHeight="1" x14ac:dyDescent="0.2">
      <c r="A907" s="190"/>
      <c r="B907" s="190"/>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row>
    <row r="908" spans="1:26" ht="12.75" customHeight="1" x14ac:dyDescent="0.2">
      <c r="A908" s="190"/>
      <c r="B908" s="190"/>
      <c r="C908" s="190"/>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row>
    <row r="909" spans="1:26" ht="12.75" customHeight="1" x14ac:dyDescent="0.2">
      <c r="A909" s="190"/>
      <c r="B909" s="190"/>
      <c r="C909" s="190"/>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row>
    <row r="910" spans="1:26" ht="12.75" customHeight="1" x14ac:dyDescent="0.2">
      <c r="A910" s="190"/>
      <c r="B910" s="190"/>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row>
    <row r="911" spans="1:26" ht="12.75" customHeight="1" x14ac:dyDescent="0.2">
      <c r="A911" s="190"/>
      <c r="B911" s="190"/>
      <c r="C911" s="190"/>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row>
    <row r="912" spans="1:26" ht="12.75" customHeight="1" x14ac:dyDescent="0.2">
      <c r="A912" s="190"/>
      <c r="B912" s="190"/>
      <c r="C912" s="190"/>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row>
    <row r="913" spans="1:26" ht="12.75" customHeight="1" x14ac:dyDescent="0.2">
      <c r="A913" s="190"/>
      <c r="B913" s="190"/>
      <c r="C913" s="190"/>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row>
    <row r="914" spans="1:26" ht="12.75" customHeight="1" x14ac:dyDescent="0.2">
      <c r="A914" s="190"/>
      <c r="B914" s="190"/>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row>
    <row r="915" spans="1:26" ht="12.75" customHeight="1" x14ac:dyDescent="0.2">
      <c r="A915" s="190"/>
      <c r="B915" s="190"/>
      <c r="C915" s="190"/>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row>
    <row r="916" spans="1:26" ht="12.75" customHeight="1" x14ac:dyDescent="0.2">
      <c r="A916" s="190"/>
      <c r="B916" s="190"/>
      <c r="C916" s="190"/>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row>
    <row r="917" spans="1:26" ht="12.75" customHeight="1" x14ac:dyDescent="0.2">
      <c r="A917" s="190"/>
      <c r="B917" s="190"/>
      <c r="C917" s="190"/>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row>
    <row r="918" spans="1:26" ht="12.75" customHeight="1" x14ac:dyDescent="0.2">
      <c r="A918" s="190"/>
      <c r="B918" s="190"/>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row>
    <row r="919" spans="1:26" ht="12.75" customHeight="1" x14ac:dyDescent="0.2">
      <c r="A919" s="190"/>
      <c r="B919" s="190"/>
      <c r="C919" s="190"/>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row>
    <row r="920" spans="1:26" ht="12.75" customHeight="1" x14ac:dyDescent="0.2">
      <c r="A920" s="190"/>
      <c r="B920" s="190"/>
      <c r="C920" s="190"/>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row>
    <row r="921" spans="1:26" ht="12.75" customHeight="1" x14ac:dyDescent="0.2">
      <c r="A921" s="190"/>
      <c r="B921" s="190"/>
      <c r="C921" s="190"/>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row>
    <row r="922" spans="1:26" ht="12.75" customHeight="1" x14ac:dyDescent="0.2">
      <c r="A922" s="190"/>
      <c r="B922" s="190"/>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row>
    <row r="923" spans="1:26" ht="12.75" customHeight="1" x14ac:dyDescent="0.2">
      <c r="A923" s="190"/>
      <c r="B923" s="190"/>
      <c r="C923" s="190"/>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row>
    <row r="924" spans="1:26" ht="12.75" customHeight="1" x14ac:dyDescent="0.2">
      <c r="A924" s="190"/>
      <c r="B924" s="190"/>
      <c r="C924" s="190"/>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row>
    <row r="925" spans="1:26" ht="12.75" customHeight="1" x14ac:dyDescent="0.2">
      <c r="A925" s="190"/>
      <c r="B925" s="190"/>
      <c r="C925" s="190"/>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row>
    <row r="926" spans="1:26" ht="12.75" customHeight="1" x14ac:dyDescent="0.2">
      <c r="A926" s="190"/>
      <c r="B926" s="190"/>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row>
    <row r="927" spans="1:26" ht="12.75" customHeight="1" x14ac:dyDescent="0.2">
      <c r="A927" s="190"/>
      <c r="B927" s="190"/>
      <c r="C927" s="190"/>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row>
    <row r="928" spans="1:26" ht="12.75" customHeight="1" x14ac:dyDescent="0.2">
      <c r="A928" s="190"/>
      <c r="B928" s="190"/>
      <c r="C928" s="190"/>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row>
    <row r="929" spans="1:26" ht="12.75" customHeight="1" x14ac:dyDescent="0.2">
      <c r="A929" s="190"/>
      <c r="B929" s="190"/>
      <c r="C929" s="190"/>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row>
    <row r="930" spans="1:26" ht="12.75" customHeight="1" x14ac:dyDescent="0.2">
      <c r="A930" s="190"/>
      <c r="B930" s="190"/>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row>
    <row r="931" spans="1:26" ht="12.75" customHeight="1" x14ac:dyDescent="0.2">
      <c r="A931" s="190"/>
      <c r="B931" s="190"/>
      <c r="C931" s="190"/>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row>
    <row r="932" spans="1:26" ht="12.75" customHeight="1" x14ac:dyDescent="0.2">
      <c r="A932" s="190"/>
      <c r="B932" s="190"/>
      <c r="C932" s="190"/>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row>
    <row r="933" spans="1:26" ht="12.75" customHeight="1" x14ac:dyDescent="0.2">
      <c r="A933" s="190"/>
      <c r="B933" s="190"/>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row>
    <row r="934" spans="1:26" ht="12.75" customHeight="1" x14ac:dyDescent="0.2">
      <c r="A934" s="190"/>
      <c r="B934" s="190"/>
      <c r="C934" s="190"/>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row>
    <row r="935" spans="1:26" ht="12.75" customHeight="1" x14ac:dyDescent="0.2">
      <c r="A935" s="190"/>
      <c r="B935" s="190"/>
      <c r="C935" s="190"/>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row>
    <row r="936" spans="1:26" ht="12.75" customHeight="1" x14ac:dyDescent="0.2">
      <c r="A936" s="190"/>
      <c r="B936" s="190"/>
      <c r="C936" s="190"/>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row>
    <row r="937" spans="1:26" ht="12.75" customHeight="1" x14ac:dyDescent="0.2">
      <c r="A937" s="190"/>
      <c r="B937" s="190"/>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row>
    <row r="938" spans="1:26" ht="12.75" customHeight="1" x14ac:dyDescent="0.2">
      <c r="A938" s="190"/>
      <c r="B938" s="190"/>
      <c r="C938" s="190"/>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row>
    <row r="939" spans="1:26" ht="12.75" customHeight="1" x14ac:dyDescent="0.2">
      <c r="A939" s="190"/>
      <c r="B939" s="190"/>
      <c r="C939" s="190"/>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row>
    <row r="940" spans="1:26" ht="12.75" customHeight="1" x14ac:dyDescent="0.2">
      <c r="A940" s="190"/>
      <c r="B940" s="190"/>
      <c r="C940" s="190"/>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row>
    <row r="941" spans="1:26" ht="12.75" customHeight="1" x14ac:dyDescent="0.2">
      <c r="A941" s="190"/>
      <c r="B941" s="190"/>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row>
    <row r="942" spans="1:26" ht="12.75" customHeight="1" x14ac:dyDescent="0.2">
      <c r="A942" s="190"/>
      <c r="B942" s="190"/>
      <c r="C942" s="190"/>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row>
    <row r="943" spans="1:26" ht="12.75" customHeight="1" x14ac:dyDescent="0.2">
      <c r="A943" s="190"/>
      <c r="B943" s="190"/>
      <c r="C943" s="190"/>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row>
    <row r="944" spans="1:26" ht="12.75" customHeight="1" x14ac:dyDescent="0.2">
      <c r="A944" s="190"/>
      <c r="B944" s="190"/>
      <c r="C944" s="190"/>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row>
    <row r="945" spans="1:26" ht="12.75" customHeight="1" x14ac:dyDescent="0.2">
      <c r="A945" s="190"/>
      <c r="B945" s="190"/>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row>
    <row r="946" spans="1:26" ht="12.75" customHeight="1" x14ac:dyDescent="0.2">
      <c r="A946" s="190"/>
      <c r="B946" s="190"/>
      <c r="C946" s="190"/>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row>
    <row r="947" spans="1:26" ht="12.75" customHeight="1" x14ac:dyDescent="0.2">
      <c r="A947" s="190"/>
      <c r="B947" s="190"/>
      <c r="C947" s="190"/>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row>
    <row r="948" spans="1:26" ht="12.75" customHeight="1" x14ac:dyDescent="0.2">
      <c r="A948" s="190"/>
      <c r="B948" s="190"/>
      <c r="C948" s="190"/>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row>
    <row r="949" spans="1:26" ht="12.75" customHeight="1" x14ac:dyDescent="0.2">
      <c r="A949" s="190"/>
      <c r="B949" s="190"/>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row>
    <row r="950" spans="1:26" ht="12.75" customHeight="1" x14ac:dyDescent="0.2">
      <c r="A950" s="190"/>
      <c r="B950" s="190"/>
      <c r="C950" s="190"/>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row>
    <row r="951" spans="1:26" ht="12.75" customHeight="1" x14ac:dyDescent="0.2">
      <c r="A951" s="190"/>
      <c r="B951" s="190"/>
      <c r="C951" s="190"/>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row>
    <row r="952" spans="1:26" ht="12.75" customHeight="1" x14ac:dyDescent="0.2">
      <c r="A952" s="190"/>
      <c r="B952" s="190"/>
      <c r="C952" s="190"/>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row>
    <row r="953" spans="1:26" ht="12.75" customHeight="1" x14ac:dyDescent="0.2">
      <c r="A953" s="190"/>
      <c r="B953" s="190"/>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row>
    <row r="954" spans="1:26" ht="12.75" customHeight="1" x14ac:dyDescent="0.2">
      <c r="A954" s="190"/>
      <c r="B954" s="190"/>
      <c r="C954" s="190"/>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row>
    <row r="955" spans="1:26" ht="12.75" customHeight="1" x14ac:dyDescent="0.2">
      <c r="A955" s="190"/>
      <c r="B955" s="190"/>
      <c r="C955" s="190"/>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row>
    <row r="956" spans="1:26" ht="12.75" customHeight="1" x14ac:dyDescent="0.2">
      <c r="A956" s="190"/>
      <c r="B956" s="190"/>
      <c r="C956" s="190"/>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row>
    <row r="957" spans="1:26" ht="12.75" customHeight="1" x14ac:dyDescent="0.2">
      <c r="A957" s="190"/>
      <c r="B957" s="190"/>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row>
    <row r="958" spans="1:26" ht="12.75" customHeight="1" x14ac:dyDescent="0.2">
      <c r="A958" s="190"/>
      <c r="B958" s="190"/>
      <c r="C958" s="190"/>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row>
    <row r="959" spans="1:26" ht="12.75" customHeight="1" x14ac:dyDescent="0.2">
      <c r="A959" s="190"/>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row>
    <row r="960" spans="1:26" ht="12.75" customHeight="1" x14ac:dyDescent="0.2">
      <c r="A960" s="190"/>
      <c r="B960" s="190"/>
      <c r="C960" s="190"/>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row>
    <row r="961" spans="1:26" ht="12.75" customHeight="1" x14ac:dyDescent="0.2">
      <c r="A961" s="190"/>
      <c r="B961" s="190"/>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row>
    <row r="962" spans="1:26" ht="12.75" customHeight="1" x14ac:dyDescent="0.2">
      <c r="A962" s="190"/>
      <c r="B962" s="190"/>
      <c r="C962" s="190"/>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row>
    <row r="963" spans="1:26" ht="12.75" customHeight="1" x14ac:dyDescent="0.2">
      <c r="A963" s="190"/>
      <c r="B963" s="190"/>
      <c r="C963" s="190"/>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row>
    <row r="964" spans="1:26" ht="12.75" customHeight="1" x14ac:dyDescent="0.2">
      <c r="A964" s="190"/>
      <c r="B964" s="190"/>
      <c r="C964" s="190"/>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row>
    <row r="965" spans="1:26" ht="12.75" customHeight="1" x14ac:dyDescent="0.2">
      <c r="A965" s="190"/>
      <c r="B965" s="190"/>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row>
    <row r="966" spans="1:26" ht="12.75" customHeight="1" x14ac:dyDescent="0.2">
      <c r="A966" s="190"/>
      <c r="B966" s="190"/>
      <c r="C966" s="190"/>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row>
    <row r="967" spans="1:26" ht="12.75" customHeight="1" x14ac:dyDescent="0.2">
      <c r="A967" s="190"/>
      <c r="B967" s="190"/>
      <c r="C967" s="190"/>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row>
    <row r="968" spans="1:26" ht="12.75" customHeight="1" x14ac:dyDescent="0.2">
      <c r="A968" s="190"/>
      <c r="B968" s="190"/>
      <c r="C968" s="190"/>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row>
    <row r="969" spans="1:26" ht="12.75" customHeight="1" x14ac:dyDescent="0.2">
      <c r="A969" s="190"/>
      <c r="B969" s="190"/>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row>
    <row r="970" spans="1:26" ht="12.75" customHeight="1" x14ac:dyDescent="0.2">
      <c r="A970" s="190"/>
      <c r="B970" s="190"/>
      <c r="C970" s="190"/>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row>
    <row r="971" spans="1:26" ht="12.75" customHeight="1" x14ac:dyDescent="0.2">
      <c r="A971" s="190"/>
      <c r="B971" s="190"/>
      <c r="C971" s="190"/>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row>
    <row r="972" spans="1:26" ht="12.75" customHeight="1" x14ac:dyDescent="0.2">
      <c r="A972" s="190"/>
      <c r="B972" s="190"/>
      <c r="C972" s="190"/>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row>
    <row r="973" spans="1:26" ht="12.75" customHeight="1" x14ac:dyDescent="0.2">
      <c r="A973" s="190"/>
      <c r="B973" s="190"/>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row>
    <row r="974" spans="1:26" ht="12.75" customHeight="1" x14ac:dyDescent="0.2">
      <c r="A974" s="190"/>
      <c r="B974" s="190"/>
      <c r="C974" s="190"/>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row>
    <row r="975" spans="1:26" ht="12.75" customHeight="1" x14ac:dyDescent="0.2">
      <c r="A975" s="190"/>
      <c r="B975" s="190"/>
      <c r="C975" s="190"/>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row>
    <row r="976" spans="1:26" ht="12.75" customHeight="1" x14ac:dyDescent="0.2">
      <c r="A976" s="190"/>
      <c r="B976" s="190"/>
      <c r="C976" s="190"/>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row>
    <row r="977" spans="1:26" ht="12.75" customHeight="1" x14ac:dyDescent="0.2">
      <c r="A977" s="190"/>
      <c r="B977" s="190"/>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row>
    <row r="978" spans="1:26" ht="12.75" customHeight="1" x14ac:dyDescent="0.2">
      <c r="A978" s="190"/>
      <c r="B978" s="190"/>
      <c r="C978" s="190"/>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row>
    <row r="979" spans="1:26" ht="12.75" customHeight="1" x14ac:dyDescent="0.2">
      <c r="A979" s="190"/>
      <c r="B979" s="190"/>
      <c r="C979" s="190"/>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row>
    <row r="980" spans="1:26" ht="12.75" customHeight="1" x14ac:dyDescent="0.2">
      <c r="A980" s="190"/>
      <c r="B980" s="190"/>
      <c r="C980" s="190"/>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row>
    <row r="981" spans="1:26" ht="12.75" customHeight="1" x14ac:dyDescent="0.2">
      <c r="A981" s="190"/>
      <c r="B981" s="190"/>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row>
    <row r="982" spans="1:26" ht="12.75" customHeight="1" x14ac:dyDescent="0.2">
      <c r="A982" s="190"/>
      <c r="B982" s="190"/>
      <c r="C982" s="190"/>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row>
    <row r="983" spans="1:26" ht="12.75" customHeight="1" x14ac:dyDescent="0.2">
      <c r="A983" s="190"/>
      <c r="B983" s="190"/>
      <c r="C983" s="190"/>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row>
    <row r="984" spans="1:26" ht="12.75" customHeight="1" x14ac:dyDescent="0.2">
      <c r="A984" s="190"/>
      <c r="B984" s="190"/>
      <c r="C984" s="190"/>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row>
    <row r="985" spans="1:26" ht="12.75" customHeight="1" x14ac:dyDescent="0.2">
      <c r="A985" s="190"/>
      <c r="B985" s="190"/>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row>
    <row r="986" spans="1:26" ht="12.75" customHeight="1" x14ac:dyDescent="0.2">
      <c r="A986" s="190"/>
      <c r="B986" s="190"/>
      <c r="C986" s="190"/>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row>
    <row r="987" spans="1:26" ht="12.75" customHeight="1" x14ac:dyDescent="0.2">
      <c r="A987" s="190"/>
      <c r="B987" s="190"/>
      <c r="C987" s="190"/>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row>
    <row r="988" spans="1:26" ht="12.75" customHeight="1" x14ac:dyDescent="0.2">
      <c r="A988" s="190"/>
      <c r="B988" s="190"/>
      <c r="C988" s="190"/>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row>
    <row r="989" spans="1:26" ht="12.75" customHeight="1" x14ac:dyDescent="0.2">
      <c r="A989" s="190"/>
      <c r="B989" s="190"/>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row>
    <row r="990" spans="1:26" ht="12.75" customHeight="1" x14ac:dyDescent="0.2">
      <c r="A990" s="190"/>
      <c r="B990" s="190"/>
      <c r="C990" s="190"/>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row>
    <row r="991" spans="1:26" ht="12.75" customHeight="1" x14ac:dyDescent="0.2">
      <c r="A991" s="190"/>
      <c r="B991" s="190"/>
      <c r="C991" s="190"/>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row>
    <row r="992" spans="1:26" ht="12.75" customHeight="1" x14ac:dyDescent="0.2">
      <c r="A992" s="190"/>
      <c r="B992" s="190"/>
      <c r="C992" s="190"/>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row>
    <row r="993" spans="1:26" ht="12.75" customHeight="1" x14ac:dyDescent="0.2">
      <c r="A993" s="190"/>
      <c r="B993" s="190"/>
      <c r="C993" s="190"/>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row>
    <row r="994" spans="1:26" ht="12.75" customHeight="1" x14ac:dyDescent="0.2">
      <c r="A994" s="190"/>
      <c r="B994" s="190"/>
      <c r="C994" s="190"/>
      <c r="D994" s="190"/>
      <c r="E994" s="190"/>
      <c r="F994" s="190"/>
      <c r="G994" s="190"/>
      <c r="H994" s="190"/>
      <c r="I994" s="190"/>
      <c r="J994" s="190"/>
      <c r="K994" s="190"/>
      <c r="L994" s="190"/>
      <c r="M994" s="190"/>
      <c r="N994" s="190"/>
      <c r="O994" s="190"/>
      <c r="P994" s="190"/>
      <c r="Q994" s="190"/>
      <c r="R994" s="190"/>
      <c r="S994" s="190"/>
      <c r="T994" s="190"/>
      <c r="U994" s="190"/>
      <c r="V994" s="190"/>
      <c r="W994" s="190"/>
      <c r="X994" s="190"/>
      <c r="Y994" s="190"/>
      <c r="Z994" s="190"/>
    </row>
    <row r="995" spans="1:26" ht="12.75" customHeight="1" x14ac:dyDescent="0.2">
      <c r="A995" s="190"/>
      <c r="B995" s="190"/>
      <c r="C995" s="190"/>
      <c r="D995" s="190"/>
      <c r="E995" s="190"/>
      <c r="F995" s="190"/>
      <c r="G995" s="190"/>
      <c r="H995" s="190"/>
      <c r="I995" s="190"/>
      <c r="J995" s="190"/>
      <c r="K995" s="190"/>
      <c r="L995" s="190"/>
      <c r="M995" s="190"/>
      <c r="N995" s="190"/>
      <c r="O995" s="190"/>
      <c r="P995" s="190"/>
      <c r="Q995" s="190"/>
      <c r="R995" s="190"/>
      <c r="S995" s="190"/>
      <c r="T995" s="190"/>
      <c r="U995" s="190"/>
      <c r="V995" s="190"/>
      <c r="W995" s="190"/>
      <c r="X995" s="190"/>
      <c r="Y995" s="190"/>
      <c r="Z995" s="190"/>
    </row>
    <row r="996" spans="1:26" ht="12.75" customHeight="1" x14ac:dyDescent="0.2">
      <c r="A996" s="190"/>
      <c r="B996" s="190"/>
      <c r="C996" s="190"/>
      <c r="D996" s="190"/>
      <c r="E996" s="190"/>
      <c r="F996" s="190"/>
      <c r="G996" s="190"/>
      <c r="H996" s="190"/>
      <c r="I996" s="190"/>
      <c r="J996" s="190"/>
      <c r="K996" s="190"/>
      <c r="L996" s="190"/>
      <c r="M996" s="190"/>
      <c r="N996" s="190"/>
      <c r="O996" s="190"/>
      <c r="P996" s="190"/>
      <c r="Q996" s="190"/>
      <c r="R996" s="190"/>
      <c r="S996" s="190"/>
      <c r="T996" s="190"/>
      <c r="U996" s="190"/>
      <c r="V996" s="190"/>
      <c r="W996" s="190"/>
      <c r="X996" s="190"/>
      <c r="Y996" s="190"/>
      <c r="Z996" s="190"/>
    </row>
    <row r="997" spans="1:26" ht="12.75" customHeight="1" x14ac:dyDescent="0.2">
      <c r="A997" s="190"/>
      <c r="B997" s="190"/>
      <c r="C997" s="190"/>
      <c r="D997" s="190"/>
      <c r="E997" s="190"/>
      <c r="F997" s="190"/>
      <c r="G997" s="190"/>
      <c r="H997" s="190"/>
      <c r="I997" s="190"/>
      <c r="J997" s="190"/>
      <c r="K997" s="190"/>
      <c r="L997" s="190"/>
      <c r="M997" s="190"/>
      <c r="N997" s="190"/>
      <c r="O997" s="190"/>
      <c r="P997" s="190"/>
      <c r="Q997" s="190"/>
      <c r="R997" s="190"/>
      <c r="S997" s="190"/>
      <c r="T997" s="190"/>
      <c r="U997" s="190"/>
      <c r="V997" s="190"/>
      <c r="W997" s="190"/>
      <c r="X997" s="190"/>
      <c r="Y997" s="190"/>
      <c r="Z997" s="190"/>
    </row>
    <row r="998" spans="1:26" ht="12.75" customHeight="1" x14ac:dyDescent="0.2">
      <c r="A998" s="190"/>
      <c r="B998" s="190"/>
      <c r="C998" s="190"/>
      <c r="D998" s="190"/>
      <c r="E998" s="190"/>
      <c r="F998" s="190"/>
      <c r="G998" s="190"/>
      <c r="H998" s="190"/>
      <c r="I998" s="190"/>
      <c r="J998" s="190"/>
      <c r="K998" s="190"/>
      <c r="L998" s="190"/>
      <c r="M998" s="190"/>
      <c r="N998" s="190"/>
      <c r="O998" s="190"/>
      <c r="P998" s="190"/>
      <c r="Q998" s="190"/>
      <c r="R998" s="190"/>
      <c r="S998" s="190"/>
      <c r="T998" s="190"/>
      <c r="U998" s="190"/>
      <c r="V998" s="190"/>
      <c r="W998" s="190"/>
      <c r="X998" s="190"/>
      <c r="Y998" s="190"/>
      <c r="Z998" s="190"/>
    </row>
    <row r="999" spans="1:26" ht="12.75" customHeight="1" x14ac:dyDescent="0.2">
      <c r="A999" s="190"/>
      <c r="B999" s="190"/>
      <c r="C999" s="190"/>
      <c r="D999" s="190"/>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row>
    <row r="1000" spans="1:26" ht="12.75" customHeight="1" x14ac:dyDescent="0.2">
      <c r="A1000" s="190"/>
      <c r="B1000" s="190"/>
      <c r="C1000" s="190"/>
      <c r="D1000" s="190"/>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23" priority="1" operator="equal">
      <formula>$I$15</formula>
    </cfRule>
  </conditionalFormatting>
  <conditionalFormatting sqref="C15">
    <cfRule type="cellIs" dxfId="22" priority="2" operator="equal">
      <formula>$I$15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98"/>
  <sheetViews>
    <sheetView tabSelected="1" topLeftCell="D1" zoomScale="73" zoomScaleNormal="73" workbookViewId="0">
      <selection activeCell="M1" sqref="M1"/>
    </sheetView>
  </sheetViews>
  <sheetFormatPr baseColWidth="10" defaultColWidth="14.42578125" defaultRowHeight="15" customHeight="1" x14ac:dyDescent="0.2"/>
  <cols>
    <col min="1" max="1" width="3.140625" customWidth="1"/>
    <col min="2" max="2" width="3.42578125" customWidth="1"/>
    <col min="3" max="3" width="31.28515625" customWidth="1"/>
    <col min="4" max="4" width="2.5703125" customWidth="1"/>
    <col min="5" max="5" width="17.7109375" customWidth="1"/>
    <col min="6" max="6" width="9.7109375" customWidth="1"/>
    <col min="7" max="7" width="23.42578125" customWidth="1"/>
    <col min="8" max="8" width="7.5703125" customWidth="1"/>
    <col min="9" max="9" width="69.42578125" customWidth="1"/>
    <col min="10" max="10" width="5.85546875" customWidth="1"/>
    <col min="11" max="11" width="28.140625" customWidth="1"/>
    <col min="12" max="12" width="4.28515625" customWidth="1"/>
    <col min="13" max="13" width="74" customWidth="1"/>
    <col min="14" max="14" width="5.85546875" customWidth="1"/>
    <col min="15" max="15" width="17.140625" customWidth="1"/>
    <col min="16" max="16" width="7" customWidth="1"/>
    <col min="17" max="26" width="11.42578125" customWidth="1"/>
  </cols>
  <sheetData>
    <row r="1" spans="1:26" ht="12.75" customHeight="1" x14ac:dyDescent="0.2">
      <c r="A1" s="229"/>
      <c r="B1" s="229"/>
      <c r="C1" s="229"/>
      <c r="D1" s="229"/>
      <c r="E1" s="229"/>
      <c r="F1" s="229"/>
      <c r="G1" s="229"/>
      <c r="H1" s="229"/>
      <c r="I1" s="229"/>
      <c r="J1" s="229"/>
      <c r="K1" s="229"/>
      <c r="L1" s="229"/>
      <c r="M1" s="229"/>
      <c r="N1" s="229"/>
      <c r="O1" s="229"/>
      <c r="P1" s="229"/>
      <c r="Q1" s="229"/>
      <c r="R1" s="229"/>
      <c r="S1" s="229"/>
      <c r="T1" s="229"/>
      <c r="U1" s="229"/>
      <c r="V1" s="229"/>
      <c r="W1" s="229"/>
      <c r="X1" s="229"/>
      <c r="Y1" s="229"/>
      <c r="Z1" s="229"/>
    </row>
    <row r="2" spans="1:26" ht="18" customHeight="1" x14ac:dyDescent="0.2">
      <c r="A2" s="229"/>
      <c r="B2" s="230"/>
      <c r="C2" s="231"/>
      <c r="D2" s="231"/>
      <c r="E2" s="231"/>
      <c r="F2" s="231"/>
      <c r="G2" s="231"/>
      <c r="H2" s="231"/>
      <c r="I2" s="231"/>
      <c r="J2" s="231"/>
      <c r="K2" s="231"/>
      <c r="L2" s="231"/>
      <c r="M2" s="231"/>
      <c r="N2" s="231"/>
      <c r="O2" s="231"/>
      <c r="P2" s="232"/>
      <c r="Q2" s="229"/>
      <c r="R2" s="229"/>
      <c r="S2" s="229"/>
      <c r="T2" s="229"/>
      <c r="U2" s="229"/>
      <c r="V2" s="229"/>
      <c r="W2" s="229"/>
      <c r="X2" s="229"/>
      <c r="Y2" s="229"/>
      <c r="Z2" s="229"/>
    </row>
    <row r="3" spans="1:26" ht="18" customHeight="1" x14ac:dyDescent="0.3">
      <c r="A3" s="229"/>
      <c r="B3" s="233"/>
      <c r="C3" s="229"/>
      <c r="D3" s="229"/>
      <c r="E3" s="627" t="s">
        <v>548</v>
      </c>
      <c r="F3" s="628" t="s">
        <v>549</v>
      </c>
      <c r="G3" s="629"/>
      <c r="H3" s="629"/>
      <c r="I3" s="629"/>
      <c r="J3" s="629"/>
      <c r="K3" s="629"/>
      <c r="L3" s="629"/>
      <c r="M3" s="630"/>
      <c r="N3" s="234"/>
      <c r="O3" s="234"/>
      <c r="P3" s="235"/>
      <c r="Q3" s="229"/>
      <c r="R3" s="229"/>
      <c r="S3" s="229"/>
      <c r="T3" s="229"/>
      <c r="U3" s="229"/>
      <c r="V3" s="229"/>
      <c r="W3" s="229"/>
      <c r="X3" s="229"/>
      <c r="Y3" s="229"/>
      <c r="Z3" s="229"/>
    </row>
    <row r="4" spans="1:26" ht="34.5" customHeight="1" x14ac:dyDescent="0.3">
      <c r="A4" s="229"/>
      <c r="B4" s="233"/>
      <c r="C4" s="229"/>
      <c r="D4" s="229"/>
      <c r="E4" s="314"/>
      <c r="F4" s="631"/>
      <c r="G4" s="632"/>
      <c r="H4" s="632"/>
      <c r="I4" s="632"/>
      <c r="J4" s="632"/>
      <c r="K4" s="632"/>
      <c r="L4" s="632"/>
      <c r="M4" s="633"/>
      <c r="N4" s="234"/>
      <c r="O4" s="234"/>
      <c r="P4" s="235"/>
      <c r="Q4" s="229"/>
      <c r="R4" s="229"/>
      <c r="S4" s="229"/>
      <c r="T4" s="229"/>
      <c r="U4" s="229"/>
      <c r="V4" s="229"/>
      <c r="W4" s="229"/>
      <c r="X4" s="229"/>
      <c r="Y4" s="229"/>
      <c r="Z4" s="229"/>
    </row>
    <row r="5" spans="1:26" ht="52.5" customHeight="1" x14ac:dyDescent="0.3">
      <c r="A5" s="229"/>
      <c r="B5" s="233"/>
      <c r="C5" s="229"/>
      <c r="D5" s="229"/>
      <c r="E5" s="685" t="s">
        <v>550</v>
      </c>
      <c r="F5" s="634" t="s">
        <v>551</v>
      </c>
      <c r="G5" s="391"/>
      <c r="H5" s="391"/>
      <c r="I5" s="391"/>
      <c r="J5" s="391"/>
      <c r="K5" s="391"/>
      <c r="L5" s="391"/>
      <c r="M5" s="303"/>
      <c r="N5" s="236"/>
      <c r="O5" s="236"/>
      <c r="P5" s="235"/>
      <c r="Q5" s="229"/>
      <c r="R5" s="229"/>
      <c r="S5" s="229"/>
      <c r="T5" s="229"/>
      <c r="U5" s="229"/>
      <c r="V5" s="229"/>
      <c r="W5" s="229"/>
      <c r="X5" s="229"/>
      <c r="Y5" s="229"/>
      <c r="Z5" s="229"/>
    </row>
    <row r="6" spans="1:26" ht="18" customHeight="1" x14ac:dyDescent="0.3">
      <c r="A6" s="229"/>
      <c r="B6" s="233"/>
      <c r="C6" s="229"/>
      <c r="D6" s="229"/>
      <c r="E6" s="237"/>
      <c r="F6" s="236"/>
      <c r="G6" s="236"/>
      <c r="H6" s="236"/>
      <c r="I6" s="236"/>
      <c r="J6" s="236"/>
      <c r="K6" s="236"/>
      <c r="L6" s="236"/>
      <c r="M6" s="229"/>
      <c r="N6" s="229"/>
      <c r="O6" s="229"/>
      <c r="P6" s="235"/>
      <c r="Q6" s="229"/>
      <c r="R6" s="229"/>
      <c r="S6" s="229"/>
      <c r="T6" s="229"/>
      <c r="U6" s="229"/>
      <c r="V6" s="229"/>
      <c r="W6" s="229"/>
      <c r="X6" s="229"/>
      <c r="Y6" s="229"/>
      <c r="Z6" s="229"/>
    </row>
    <row r="7" spans="1:26" ht="93" customHeight="1" x14ac:dyDescent="0.2">
      <c r="A7" s="229"/>
      <c r="B7" s="233"/>
      <c r="C7" s="229"/>
      <c r="D7" s="229"/>
      <c r="E7" s="229"/>
      <c r="F7" s="229"/>
      <c r="G7" s="229"/>
      <c r="H7" s="229"/>
      <c r="I7" s="635" t="s">
        <v>552</v>
      </c>
      <c r="J7" s="587"/>
      <c r="K7" s="588"/>
      <c r="L7" s="229"/>
      <c r="M7" s="641">
        <f>+AVERAGE(G23,G25,G27,G29,G31)</f>
        <v>0.92797619047619051</v>
      </c>
      <c r="N7" s="238"/>
      <c r="O7" s="238"/>
      <c r="P7" s="235"/>
      <c r="Q7" s="229"/>
      <c r="R7" s="229"/>
      <c r="S7" s="229"/>
      <c r="T7" s="229"/>
      <c r="U7" s="229"/>
      <c r="V7" s="229"/>
      <c r="W7" s="229"/>
      <c r="X7" s="229"/>
      <c r="Y7" s="229"/>
      <c r="Z7" s="229"/>
    </row>
    <row r="8" spans="1:26" ht="18" customHeight="1" x14ac:dyDescent="0.25">
      <c r="A8" s="229"/>
      <c r="B8" s="233"/>
      <c r="C8" s="229"/>
      <c r="D8" s="229"/>
      <c r="E8" s="229"/>
      <c r="F8" s="229"/>
      <c r="G8" s="229"/>
      <c r="H8" s="229"/>
      <c r="I8" s="229"/>
      <c r="J8" s="229"/>
      <c r="K8" s="229"/>
      <c r="L8" s="229"/>
      <c r="M8" s="239"/>
      <c r="N8" s="239"/>
      <c r="O8" s="239"/>
      <c r="P8" s="235"/>
      <c r="Q8" s="229"/>
      <c r="R8" s="229"/>
      <c r="S8" s="229"/>
      <c r="T8" s="229"/>
      <c r="U8" s="229"/>
      <c r="V8" s="229"/>
      <c r="W8" s="229"/>
      <c r="X8" s="229"/>
      <c r="Y8" s="229"/>
      <c r="Z8" s="229"/>
    </row>
    <row r="9" spans="1:26" ht="18" customHeight="1" x14ac:dyDescent="0.2">
      <c r="A9" s="229"/>
      <c r="B9" s="233"/>
      <c r="C9" s="229"/>
      <c r="D9" s="229"/>
      <c r="E9" s="229"/>
      <c r="F9" s="229"/>
      <c r="G9" s="229"/>
      <c r="H9" s="229"/>
      <c r="I9" s="229"/>
      <c r="J9" s="229"/>
      <c r="K9" s="229"/>
      <c r="L9" s="229"/>
      <c r="M9" s="229"/>
      <c r="N9" s="229"/>
      <c r="O9" s="229"/>
      <c r="P9" s="235"/>
      <c r="Q9" s="229"/>
      <c r="R9" s="229"/>
      <c r="S9" s="229"/>
      <c r="T9" s="229"/>
      <c r="U9" s="229"/>
      <c r="V9" s="229"/>
      <c r="W9" s="229"/>
      <c r="X9" s="229"/>
      <c r="Y9" s="229"/>
      <c r="Z9" s="229"/>
    </row>
    <row r="10" spans="1:26" ht="12.75" customHeight="1" x14ac:dyDescent="0.2">
      <c r="A10" s="229"/>
      <c r="B10" s="233"/>
      <c r="C10" s="229"/>
      <c r="D10" s="229"/>
      <c r="E10" s="229"/>
      <c r="F10" s="229"/>
      <c r="G10" s="229"/>
      <c r="H10" s="229"/>
      <c r="I10" s="229"/>
      <c r="J10" s="229"/>
      <c r="K10" s="229"/>
      <c r="L10" s="229"/>
      <c r="M10" s="229"/>
      <c r="N10" s="229"/>
      <c r="O10" s="229"/>
      <c r="P10" s="235"/>
      <c r="Q10" s="229"/>
      <c r="R10" s="229"/>
      <c r="S10" s="229"/>
      <c r="T10" s="229"/>
      <c r="U10" s="229"/>
      <c r="V10" s="229"/>
      <c r="W10" s="229"/>
      <c r="X10" s="229"/>
      <c r="Y10" s="229"/>
      <c r="Z10" s="229"/>
    </row>
    <row r="11" spans="1:26" ht="12.75" customHeight="1" x14ac:dyDescent="0.2">
      <c r="A11" s="229"/>
      <c r="B11" s="233"/>
      <c r="C11" s="229"/>
      <c r="D11" s="229"/>
      <c r="E11" s="229"/>
      <c r="F11" s="229"/>
      <c r="G11" s="229"/>
      <c r="H11" s="229"/>
      <c r="I11" s="229"/>
      <c r="J11" s="229"/>
      <c r="K11" s="229"/>
      <c r="L11" s="229"/>
      <c r="M11" s="229"/>
      <c r="N11" s="229"/>
      <c r="O11" s="229"/>
      <c r="P11" s="235"/>
      <c r="Q11" s="229"/>
      <c r="R11" s="229"/>
      <c r="S11" s="229"/>
      <c r="T11" s="229"/>
      <c r="U11" s="229"/>
      <c r="V11" s="229"/>
      <c r="W11" s="229"/>
      <c r="X11" s="229"/>
      <c r="Y11" s="229"/>
      <c r="Z11" s="229"/>
    </row>
    <row r="12" spans="1:26" ht="12.75" customHeight="1" x14ac:dyDescent="0.2">
      <c r="A12" s="229"/>
      <c r="B12" s="233"/>
      <c r="C12" s="229"/>
      <c r="D12" s="229"/>
      <c r="E12" s="229"/>
      <c r="F12" s="229"/>
      <c r="G12" s="229"/>
      <c r="H12" s="229"/>
      <c r="I12" s="229"/>
      <c r="J12" s="229"/>
      <c r="K12" s="229"/>
      <c r="L12" s="229"/>
      <c r="M12" s="229"/>
      <c r="N12" s="229"/>
      <c r="O12" s="229"/>
      <c r="P12" s="235"/>
      <c r="Q12" s="229"/>
      <c r="R12" s="229"/>
      <c r="S12" s="229"/>
      <c r="T12" s="229"/>
      <c r="U12" s="229"/>
      <c r="V12" s="229"/>
      <c r="W12" s="229"/>
      <c r="X12" s="229"/>
      <c r="Y12" s="229"/>
      <c r="Z12" s="229"/>
    </row>
    <row r="13" spans="1:26" ht="12.75" customHeight="1" x14ac:dyDescent="0.2">
      <c r="A13" s="229"/>
      <c r="B13" s="233"/>
      <c r="C13" s="229"/>
      <c r="D13" s="229"/>
      <c r="E13" s="229"/>
      <c r="F13" s="229"/>
      <c r="G13" s="229"/>
      <c r="H13" s="229"/>
      <c r="I13" s="229"/>
      <c r="J13" s="229"/>
      <c r="K13" s="229"/>
      <c r="L13" s="229"/>
      <c r="M13" s="229"/>
      <c r="N13" s="229"/>
      <c r="O13" s="229"/>
      <c r="P13" s="235"/>
      <c r="Q13" s="229"/>
      <c r="R13" s="229"/>
      <c r="S13" s="229"/>
      <c r="T13" s="229"/>
      <c r="U13" s="229"/>
      <c r="V13" s="229"/>
      <c r="W13" s="229"/>
      <c r="X13" s="229"/>
      <c r="Y13" s="229"/>
      <c r="Z13" s="229"/>
    </row>
    <row r="14" spans="1:26" ht="12.75" customHeight="1" x14ac:dyDescent="0.2">
      <c r="A14" s="229"/>
      <c r="B14" s="233"/>
      <c r="C14" s="229"/>
      <c r="D14" s="229"/>
      <c r="E14" s="229"/>
      <c r="F14" s="229"/>
      <c r="G14" s="229"/>
      <c r="H14" s="229"/>
      <c r="I14" s="229"/>
      <c r="J14" s="229"/>
      <c r="K14" s="229"/>
      <c r="L14" s="229"/>
      <c r="M14" s="229"/>
      <c r="N14" s="229"/>
      <c r="O14" s="229"/>
      <c r="P14" s="235"/>
      <c r="Q14" s="229"/>
      <c r="R14" s="229"/>
      <c r="S14" s="229"/>
      <c r="T14" s="229"/>
      <c r="U14" s="229"/>
      <c r="V14" s="229"/>
      <c r="W14" s="229"/>
      <c r="X14" s="229"/>
      <c r="Y14" s="229"/>
      <c r="Z14" s="229"/>
    </row>
    <row r="15" spans="1:26" ht="21.75" customHeight="1" x14ac:dyDescent="0.2">
      <c r="A15" s="229"/>
      <c r="B15" s="233"/>
      <c r="C15" s="636" t="s">
        <v>553</v>
      </c>
      <c r="D15" s="637"/>
      <c r="E15" s="637"/>
      <c r="F15" s="637"/>
      <c r="G15" s="637"/>
      <c r="H15" s="637"/>
      <c r="I15" s="637"/>
      <c r="J15" s="637"/>
      <c r="K15" s="637"/>
      <c r="L15" s="637"/>
      <c r="M15" s="638"/>
      <c r="N15" s="240"/>
      <c r="O15" s="240"/>
      <c r="P15" s="235"/>
      <c r="Q15" s="229"/>
      <c r="R15" s="229"/>
      <c r="S15" s="229"/>
      <c r="T15" s="229"/>
      <c r="U15" s="229"/>
      <c r="V15" s="229"/>
      <c r="W15" s="229"/>
      <c r="X15" s="229"/>
      <c r="Y15" s="229"/>
      <c r="Z15" s="229"/>
    </row>
    <row r="16" spans="1:26" ht="15.75" customHeight="1" x14ac:dyDescent="0.2">
      <c r="A16" s="229"/>
      <c r="B16" s="233"/>
      <c r="C16" s="241"/>
      <c r="D16" s="241"/>
      <c r="E16" s="241"/>
      <c r="F16" s="241"/>
      <c r="G16" s="241"/>
      <c r="H16" s="241"/>
      <c r="I16" s="241"/>
      <c r="J16" s="241"/>
      <c r="K16" s="241"/>
      <c r="L16" s="241"/>
      <c r="M16" s="241"/>
      <c r="N16" s="242"/>
      <c r="O16" s="242"/>
      <c r="P16" s="235"/>
      <c r="Q16" s="229"/>
      <c r="R16" s="229"/>
      <c r="S16" s="229"/>
      <c r="T16" s="229"/>
      <c r="U16" s="229"/>
      <c r="V16" s="229"/>
      <c r="W16" s="229"/>
      <c r="X16" s="229"/>
      <c r="Y16" s="229"/>
      <c r="Z16" s="229"/>
    </row>
    <row r="17" spans="1:26" ht="141.75" customHeight="1" x14ac:dyDescent="0.2">
      <c r="A17" s="229"/>
      <c r="B17" s="233"/>
      <c r="C17" s="639" t="s">
        <v>554</v>
      </c>
      <c r="D17" s="640"/>
      <c r="E17" s="243" t="s">
        <v>555</v>
      </c>
      <c r="F17" s="621" t="s">
        <v>556</v>
      </c>
      <c r="G17" s="622"/>
      <c r="H17" s="622"/>
      <c r="I17" s="622"/>
      <c r="J17" s="622"/>
      <c r="K17" s="622"/>
      <c r="L17" s="622"/>
      <c r="M17" s="623"/>
      <c r="N17" s="244"/>
      <c r="O17" s="244"/>
      <c r="P17" s="235"/>
      <c r="Q17" s="229"/>
      <c r="R17" s="229"/>
      <c r="S17" s="229"/>
      <c r="T17" s="229"/>
      <c r="U17" s="229"/>
      <c r="V17" s="229"/>
      <c r="W17" s="229"/>
      <c r="X17" s="229"/>
      <c r="Y17" s="229"/>
      <c r="Z17" s="229"/>
    </row>
    <row r="18" spans="1:26" ht="105.75" customHeight="1" x14ac:dyDescent="0.2">
      <c r="A18" s="229"/>
      <c r="B18" s="233"/>
      <c r="C18" s="639" t="s">
        <v>557</v>
      </c>
      <c r="D18" s="640"/>
      <c r="E18" s="243" t="s">
        <v>555</v>
      </c>
      <c r="F18" s="621" t="s">
        <v>558</v>
      </c>
      <c r="G18" s="622"/>
      <c r="H18" s="622"/>
      <c r="I18" s="622"/>
      <c r="J18" s="622"/>
      <c r="K18" s="622"/>
      <c r="L18" s="622"/>
      <c r="M18" s="623"/>
      <c r="N18" s="244"/>
      <c r="O18" s="244"/>
      <c r="P18" s="235"/>
      <c r="Q18" s="229"/>
      <c r="R18" s="229"/>
      <c r="S18" s="229"/>
      <c r="T18" s="229"/>
      <c r="U18" s="229"/>
      <c r="V18" s="229"/>
      <c r="W18" s="229"/>
      <c r="X18" s="229"/>
      <c r="Y18" s="229"/>
      <c r="Z18" s="229"/>
    </row>
    <row r="19" spans="1:26" ht="143.25" customHeight="1" x14ac:dyDescent="0.2">
      <c r="A19" s="229"/>
      <c r="B19" s="233"/>
      <c r="C19" s="624" t="s">
        <v>559</v>
      </c>
      <c r="D19" s="625"/>
      <c r="E19" s="243" t="s">
        <v>555</v>
      </c>
      <c r="F19" s="626" t="s">
        <v>560</v>
      </c>
      <c r="G19" s="622"/>
      <c r="H19" s="622"/>
      <c r="I19" s="622"/>
      <c r="J19" s="622"/>
      <c r="K19" s="622"/>
      <c r="L19" s="622"/>
      <c r="M19" s="623"/>
      <c r="N19" s="244"/>
      <c r="O19" s="244"/>
      <c r="P19" s="235"/>
      <c r="Q19" s="229"/>
      <c r="R19" s="229"/>
      <c r="S19" s="229"/>
      <c r="T19" s="229"/>
      <c r="U19" s="229"/>
      <c r="V19" s="229"/>
      <c r="W19" s="229"/>
      <c r="X19" s="229"/>
      <c r="Y19" s="229"/>
      <c r="Z19" s="229"/>
    </row>
    <row r="20" spans="1:26" ht="66" customHeight="1" x14ac:dyDescent="0.2">
      <c r="A20" s="229"/>
      <c r="B20" s="233"/>
      <c r="C20" s="229"/>
      <c r="D20" s="229"/>
      <c r="E20" s="229"/>
      <c r="F20" s="229"/>
      <c r="G20" s="245"/>
      <c r="H20" s="229"/>
      <c r="I20" s="229"/>
      <c r="J20" s="229"/>
      <c r="K20" s="229"/>
      <c r="L20" s="229"/>
      <c r="M20" s="229"/>
      <c r="N20" s="229"/>
      <c r="O20" s="229"/>
      <c r="P20" s="235"/>
      <c r="Q20" s="229"/>
      <c r="R20" s="229"/>
      <c r="S20" s="229"/>
      <c r="T20" s="229"/>
      <c r="U20" s="229"/>
      <c r="V20" s="229"/>
      <c r="W20" s="229"/>
      <c r="X20" s="229"/>
      <c r="Y20" s="229"/>
      <c r="Z20" s="229"/>
    </row>
    <row r="21" spans="1:26" ht="102.75" customHeight="1" x14ac:dyDescent="0.2">
      <c r="A21" s="229"/>
      <c r="B21" s="233"/>
      <c r="C21" s="246" t="s">
        <v>50</v>
      </c>
      <c r="D21" s="247"/>
      <c r="E21" s="248" t="s">
        <v>561</v>
      </c>
      <c r="F21" s="247"/>
      <c r="G21" s="248" t="s">
        <v>562</v>
      </c>
      <c r="H21" s="247"/>
      <c r="I21" s="249" t="s">
        <v>563</v>
      </c>
      <c r="J21" s="250"/>
      <c r="K21" s="251" t="s">
        <v>564</v>
      </c>
      <c r="L21" s="250"/>
      <c r="M21" s="252" t="s">
        <v>565</v>
      </c>
      <c r="N21" s="250"/>
      <c r="O21" s="253" t="s">
        <v>566</v>
      </c>
      <c r="P21" s="235"/>
      <c r="Q21" s="254"/>
      <c r="R21" s="229"/>
      <c r="S21" s="229"/>
      <c r="T21" s="229"/>
      <c r="U21" s="229"/>
      <c r="V21" s="229"/>
      <c r="W21" s="229"/>
      <c r="X21" s="229"/>
      <c r="Y21" s="229"/>
      <c r="Z21" s="229"/>
    </row>
    <row r="22" spans="1:26" ht="6.75" customHeight="1" x14ac:dyDescent="0.35">
      <c r="A22" s="229"/>
      <c r="B22" s="233"/>
      <c r="C22" s="255"/>
      <c r="D22" s="256"/>
      <c r="E22" s="256"/>
      <c r="F22" s="256"/>
      <c r="G22" s="256"/>
      <c r="H22" s="256"/>
      <c r="I22" s="257"/>
      <c r="J22" s="256"/>
      <c r="K22" s="257"/>
      <c r="L22" s="256"/>
      <c r="M22" s="256"/>
      <c r="N22" s="256"/>
      <c r="O22" s="256"/>
      <c r="P22" s="235"/>
      <c r="Q22" s="229"/>
      <c r="R22" s="229"/>
      <c r="S22" s="229"/>
      <c r="T22" s="229"/>
      <c r="U22" s="229"/>
      <c r="V22" s="229"/>
      <c r="W22" s="229"/>
      <c r="X22" s="229"/>
      <c r="Y22" s="229"/>
      <c r="Z22" s="229"/>
    </row>
    <row r="23" spans="1:26" ht="409.6" customHeight="1" x14ac:dyDescent="0.2">
      <c r="A23" s="229"/>
      <c r="B23" s="233"/>
      <c r="C23" s="642" t="s">
        <v>44</v>
      </c>
      <c r="D23" s="643"/>
      <c r="E23" s="659" t="str">
        <f>+IF(Hoja1!$N$2&gt;=0.5,"Si","No")</f>
        <v>Si</v>
      </c>
      <c r="F23" s="660"/>
      <c r="G23" s="661">
        <f>+Hoja1!N2</f>
        <v>0.89583333333333337</v>
      </c>
      <c r="H23" s="660"/>
      <c r="I23" s="662" t="s">
        <v>690</v>
      </c>
      <c r="J23" s="663"/>
      <c r="K23" s="661">
        <v>0.85</v>
      </c>
      <c r="L23" s="664"/>
      <c r="M23" s="665" t="s">
        <v>567</v>
      </c>
      <c r="N23" s="666"/>
      <c r="O23" s="667">
        <f>G23-K23</f>
        <v>4.5833333333333393E-2</v>
      </c>
      <c r="P23" s="644"/>
      <c r="Q23" s="645"/>
      <c r="R23" s="258"/>
      <c r="S23" s="258"/>
      <c r="T23" s="258"/>
      <c r="U23" s="258"/>
      <c r="V23" s="258"/>
      <c r="W23" s="229"/>
      <c r="X23" s="229"/>
      <c r="Y23" s="229"/>
      <c r="Z23" s="229"/>
    </row>
    <row r="24" spans="1:26" ht="6.75" customHeight="1" x14ac:dyDescent="0.2">
      <c r="A24" s="229"/>
      <c r="B24" s="233"/>
      <c r="C24" s="646"/>
      <c r="D24" s="647"/>
      <c r="E24" s="668"/>
      <c r="F24" s="669"/>
      <c r="G24" s="670"/>
      <c r="H24" s="669"/>
      <c r="I24" s="671"/>
      <c r="J24" s="669"/>
      <c r="K24" s="672"/>
      <c r="L24" s="669"/>
      <c r="M24" s="673"/>
      <c r="N24" s="673"/>
      <c r="O24" s="674"/>
      <c r="P24" s="648"/>
      <c r="Q24" s="649"/>
      <c r="R24" s="229"/>
      <c r="S24" s="229"/>
      <c r="T24" s="229"/>
      <c r="U24" s="229"/>
      <c r="V24" s="229"/>
      <c r="W24" s="229"/>
      <c r="X24" s="229"/>
      <c r="Y24" s="229"/>
      <c r="Z24" s="229"/>
    </row>
    <row r="25" spans="1:26" ht="309" customHeight="1" x14ac:dyDescent="0.2">
      <c r="A25" s="229"/>
      <c r="B25" s="233"/>
      <c r="C25" s="650" t="s">
        <v>568</v>
      </c>
      <c r="D25" s="643"/>
      <c r="E25" s="659" t="str">
        <f>+IF(Hoja1!$N$26&gt;=0.5,"Si","No")</f>
        <v>Si</v>
      </c>
      <c r="F25" s="669"/>
      <c r="G25" s="661">
        <f>+Hoja1!N26</f>
        <v>1</v>
      </c>
      <c r="H25" s="669"/>
      <c r="I25" s="675" t="s">
        <v>691</v>
      </c>
      <c r="J25" s="669"/>
      <c r="K25" s="661">
        <v>0.79</v>
      </c>
      <c r="L25" s="676"/>
      <c r="M25" s="677" t="s">
        <v>569</v>
      </c>
      <c r="N25" s="666"/>
      <c r="O25" s="667">
        <f>G25-K25</f>
        <v>0.20999999999999996</v>
      </c>
      <c r="P25" s="648"/>
      <c r="Q25" s="649"/>
      <c r="R25" s="229"/>
      <c r="S25" s="229"/>
      <c r="T25" s="229"/>
      <c r="U25" s="229"/>
      <c r="V25" s="229"/>
      <c r="W25" s="229"/>
      <c r="X25" s="229"/>
      <c r="Y25" s="229"/>
      <c r="Z25" s="229"/>
    </row>
    <row r="26" spans="1:26" ht="6.75" customHeight="1" x14ac:dyDescent="0.2">
      <c r="A26" s="229"/>
      <c r="B26" s="233"/>
      <c r="C26" s="646"/>
      <c r="D26" s="647"/>
      <c r="E26" s="668"/>
      <c r="F26" s="669"/>
      <c r="G26" s="670"/>
      <c r="H26" s="669"/>
      <c r="I26" s="671"/>
      <c r="J26" s="669"/>
      <c r="K26" s="672"/>
      <c r="L26" s="669"/>
      <c r="M26" s="673"/>
      <c r="N26" s="673"/>
      <c r="O26" s="674"/>
      <c r="P26" s="648"/>
      <c r="Q26" s="649"/>
      <c r="R26" s="229"/>
      <c r="S26" s="229"/>
      <c r="T26" s="229"/>
      <c r="U26" s="229"/>
      <c r="V26" s="229"/>
      <c r="W26" s="229"/>
      <c r="X26" s="229"/>
      <c r="Y26" s="229"/>
      <c r="Z26" s="229"/>
    </row>
    <row r="27" spans="1:26" ht="198" customHeight="1" x14ac:dyDescent="0.2">
      <c r="A27" s="229"/>
      <c r="B27" s="233"/>
      <c r="C27" s="651" t="s">
        <v>570</v>
      </c>
      <c r="D27" s="643"/>
      <c r="E27" s="659" t="str">
        <f>+IF(Hoja1!$N$43&gt;=0.5,"Si","No")</f>
        <v>Si</v>
      </c>
      <c r="F27" s="669"/>
      <c r="G27" s="661">
        <f>+Hoja1!N43</f>
        <v>0.95833333333333337</v>
      </c>
      <c r="H27" s="669"/>
      <c r="I27" s="678" t="s">
        <v>692</v>
      </c>
      <c r="J27" s="669"/>
      <c r="K27" s="661">
        <v>0.83</v>
      </c>
      <c r="L27" s="676"/>
      <c r="M27" s="677" t="s">
        <v>571</v>
      </c>
      <c r="N27" s="666"/>
      <c r="O27" s="667">
        <f>G27-K27</f>
        <v>0.12833333333333341</v>
      </c>
      <c r="P27" s="648"/>
      <c r="Q27" s="649"/>
      <c r="R27" s="229"/>
      <c r="S27" s="229"/>
      <c r="T27" s="229"/>
      <c r="U27" s="229"/>
      <c r="V27" s="229"/>
      <c r="W27" s="229"/>
      <c r="X27" s="229"/>
      <c r="Y27" s="229"/>
      <c r="Z27" s="229"/>
    </row>
    <row r="28" spans="1:26" ht="6.75" customHeight="1" x14ac:dyDescent="0.2">
      <c r="A28" s="229"/>
      <c r="B28" s="233"/>
      <c r="C28" s="646"/>
      <c r="D28" s="647"/>
      <c r="E28" s="668"/>
      <c r="F28" s="669"/>
      <c r="G28" s="670"/>
      <c r="H28" s="669"/>
      <c r="I28" s="671"/>
      <c r="J28" s="669"/>
      <c r="K28" s="672"/>
      <c r="L28" s="669"/>
      <c r="M28" s="673" t="s">
        <v>695</v>
      </c>
      <c r="N28" s="673"/>
      <c r="O28" s="674"/>
      <c r="P28" s="648"/>
      <c r="Q28" s="649"/>
      <c r="R28" s="229"/>
      <c r="S28" s="229"/>
      <c r="T28" s="229"/>
      <c r="U28" s="229"/>
      <c r="V28" s="229"/>
      <c r="W28" s="229"/>
      <c r="X28" s="229"/>
      <c r="Y28" s="229"/>
      <c r="Z28" s="229"/>
    </row>
    <row r="29" spans="1:26" ht="371.25" customHeight="1" x14ac:dyDescent="0.2">
      <c r="A29" s="229"/>
      <c r="B29" s="233"/>
      <c r="C29" s="652" t="s">
        <v>572</v>
      </c>
      <c r="D29" s="643"/>
      <c r="E29" s="659" t="str">
        <f>+IF(Hoja1!$N$55&gt;=0.5,"Si","No")</f>
        <v>Si</v>
      </c>
      <c r="F29" s="669"/>
      <c r="G29" s="661">
        <f>+Hoja1!N55</f>
        <v>0.8214285714285714</v>
      </c>
      <c r="H29" s="669"/>
      <c r="I29" s="678" t="s">
        <v>693</v>
      </c>
      <c r="J29" s="669"/>
      <c r="K29" s="661">
        <v>0.82</v>
      </c>
      <c r="L29" s="676"/>
      <c r="M29" s="665" t="s">
        <v>689</v>
      </c>
      <c r="N29" s="666"/>
      <c r="O29" s="667">
        <f>G29-K29</f>
        <v>1.4285714285714457E-3</v>
      </c>
      <c r="P29" s="648"/>
      <c r="Q29" s="649"/>
      <c r="R29" s="229"/>
      <c r="S29" s="229"/>
      <c r="T29" s="229"/>
      <c r="U29" s="229"/>
      <c r="V29" s="229"/>
      <c r="W29" s="229"/>
      <c r="X29" s="229"/>
      <c r="Y29" s="229"/>
      <c r="Z29" s="229"/>
    </row>
    <row r="30" spans="1:26" ht="6.75" customHeight="1" x14ac:dyDescent="0.2">
      <c r="A30" s="229"/>
      <c r="B30" s="233"/>
      <c r="C30" s="646"/>
      <c r="D30" s="647"/>
      <c r="E30" s="668"/>
      <c r="F30" s="669"/>
      <c r="G30" s="670"/>
      <c r="H30" s="669"/>
      <c r="I30" s="671"/>
      <c r="J30" s="669"/>
      <c r="K30" s="672"/>
      <c r="L30" s="669"/>
      <c r="M30" s="673"/>
      <c r="N30" s="673"/>
      <c r="O30" s="674"/>
      <c r="P30" s="648"/>
      <c r="Q30" s="649"/>
      <c r="R30" s="229"/>
      <c r="S30" s="229"/>
      <c r="T30" s="229"/>
      <c r="U30" s="229"/>
      <c r="V30" s="229"/>
      <c r="W30" s="229"/>
      <c r="X30" s="229"/>
      <c r="Y30" s="229"/>
      <c r="Z30" s="229"/>
    </row>
    <row r="31" spans="1:26" ht="186" customHeight="1" x14ac:dyDescent="0.2">
      <c r="A31" s="229"/>
      <c r="B31" s="233"/>
      <c r="C31" s="653" t="s">
        <v>573</v>
      </c>
      <c r="D31" s="643"/>
      <c r="E31" s="659" t="str">
        <f>+IF(Hoja1!$N$69&gt;=0.5,"Si","No")</f>
        <v>Si</v>
      </c>
      <c r="F31" s="669"/>
      <c r="G31" s="661">
        <f>+Hoja1!N69</f>
        <v>0.9642857142857143</v>
      </c>
      <c r="H31" s="669"/>
      <c r="I31" s="679" t="s">
        <v>694</v>
      </c>
      <c r="J31" s="669"/>
      <c r="K31" s="661">
        <v>0.89</v>
      </c>
      <c r="L31" s="676"/>
      <c r="M31" s="677" t="s">
        <v>574</v>
      </c>
      <c r="N31" s="666"/>
      <c r="O31" s="667">
        <f>G31-K31</f>
        <v>7.4285714285714288E-2</v>
      </c>
      <c r="P31" s="648"/>
      <c r="Q31" s="649"/>
      <c r="R31" s="229"/>
      <c r="S31" s="229"/>
      <c r="T31" s="229"/>
      <c r="U31" s="229"/>
      <c r="V31" s="229"/>
      <c r="W31" s="229"/>
      <c r="X31" s="229"/>
      <c r="Y31" s="229"/>
      <c r="Z31" s="229"/>
    </row>
    <row r="32" spans="1:26" ht="12.75" customHeight="1" x14ac:dyDescent="0.2">
      <c r="A32" s="229"/>
      <c r="B32" s="233"/>
      <c r="C32" s="654"/>
      <c r="D32" s="654"/>
      <c r="E32" s="680"/>
      <c r="F32" s="681"/>
      <c r="G32" s="681"/>
      <c r="H32" s="681"/>
      <c r="I32" s="681"/>
      <c r="J32" s="681"/>
      <c r="K32" s="681"/>
      <c r="L32" s="681"/>
      <c r="M32" s="682"/>
      <c r="N32" s="683"/>
      <c r="O32" s="683"/>
      <c r="P32" s="648"/>
      <c r="Q32" s="649"/>
      <c r="R32" s="229"/>
      <c r="S32" s="229"/>
      <c r="T32" s="229"/>
      <c r="U32" s="229"/>
      <c r="V32" s="229"/>
      <c r="W32" s="229"/>
      <c r="X32" s="229"/>
      <c r="Y32" s="229"/>
      <c r="Z32" s="229"/>
    </row>
    <row r="33" spans="1:26" ht="12.75" customHeight="1" x14ac:dyDescent="0.2">
      <c r="A33" s="229"/>
      <c r="B33" s="233"/>
      <c r="C33" s="655"/>
      <c r="D33" s="654"/>
      <c r="E33" s="680"/>
      <c r="F33" s="681"/>
      <c r="G33" s="681"/>
      <c r="H33" s="681"/>
      <c r="I33" s="681"/>
      <c r="J33" s="681"/>
      <c r="K33" s="681"/>
      <c r="L33" s="681"/>
      <c r="M33" s="682"/>
      <c r="N33" s="683"/>
      <c r="O33" s="683"/>
      <c r="P33" s="648"/>
      <c r="Q33" s="649"/>
      <c r="R33" s="229"/>
      <c r="S33" s="229"/>
      <c r="T33" s="229"/>
      <c r="U33" s="229"/>
      <c r="V33" s="229"/>
      <c r="W33" s="229"/>
      <c r="X33" s="229"/>
      <c r="Y33" s="229"/>
      <c r="Z33" s="229"/>
    </row>
    <row r="34" spans="1:26" ht="12.75" customHeight="1" x14ac:dyDescent="0.2">
      <c r="A34" s="229"/>
      <c r="B34" s="233"/>
      <c r="C34" s="656"/>
      <c r="D34" s="649"/>
      <c r="E34" s="681"/>
      <c r="F34" s="681"/>
      <c r="G34" s="681"/>
      <c r="H34" s="681"/>
      <c r="I34" s="681"/>
      <c r="J34" s="681"/>
      <c r="K34" s="681"/>
      <c r="L34" s="681"/>
      <c r="M34" s="681"/>
      <c r="N34" s="681"/>
      <c r="O34" s="681"/>
      <c r="P34" s="648"/>
      <c r="Q34" s="649"/>
      <c r="R34" s="229"/>
      <c r="S34" s="229"/>
      <c r="T34" s="229"/>
      <c r="U34" s="229"/>
      <c r="V34" s="229"/>
      <c r="W34" s="229"/>
      <c r="X34" s="229"/>
      <c r="Y34" s="229"/>
      <c r="Z34" s="229"/>
    </row>
    <row r="35" spans="1:26" ht="12.75" customHeight="1" x14ac:dyDescent="0.2">
      <c r="A35" s="229"/>
      <c r="B35" s="259"/>
      <c r="C35" s="657"/>
      <c r="D35" s="657"/>
      <c r="E35" s="684"/>
      <c r="F35" s="684"/>
      <c r="G35" s="684"/>
      <c r="H35" s="684"/>
      <c r="I35" s="684"/>
      <c r="J35" s="684"/>
      <c r="K35" s="684"/>
      <c r="L35" s="684"/>
      <c r="M35" s="684"/>
      <c r="N35" s="684"/>
      <c r="O35" s="684"/>
      <c r="P35" s="658"/>
      <c r="Q35" s="649"/>
      <c r="R35" s="229"/>
      <c r="S35" s="229"/>
      <c r="T35" s="229"/>
      <c r="U35" s="229"/>
      <c r="V35" s="229"/>
      <c r="W35" s="229"/>
      <c r="X35" s="229"/>
      <c r="Y35" s="229"/>
      <c r="Z35" s="229"/>
    </row>
    <row r="36" spans="1:26" ht="12.75" customHeight="1" x14ac:dyDescent="0.2">
      <c r="A36" s="229"/>
      <c r="B36" s="229"/>
      <c r="C36" s="649"/>
      <c r="D36" s="649"/>
      <c r="E36" s="681"/>
      <c r="F36" s="681"/>
      <c r="G36" s="681"/>
      <c r="H36" s="681"/>
      <c r="I36" s="681"/>
      <c r="J36" s="681"/>
      <c r="K36" s="681"/>
      <c r="L36" s="681"/>
      <c r="M36" s="681"/>
      <c r="N36" s="681"/>
      <c r="O36" s="681"/>
      <c r="P36" s="649"/>
      <c r="Q36" s="649"/>
      <c r="R36" s="229"/>
      <c r="S36" s="229"/>
      <c r="T36" s="229"/>
      <c r="U36" s="229"/>
      <c r="V36" s="229"/>
      <c r="W36" s="229"/>
      <c r="X36" s="229"/>
      <c r="Y36" s="229"/>
      <c r="Z36" s="229"/>
    </row>
    <row r="37" spans="1:26" ht="12.75" customHeight="1" x14ac:dyDescent="0.2">
      <c r="A37" s="229"/>
      <c r="B37" s="229"/>
      <c r="C37" s="649"/>
      <c r="D37" s="649"/>
      <c r="E37" s="681"/>
      <c r="F37" s="681"/>
      <c r="G37" s="681"/>
      <c r="H37" s="681"/>
      <c r="I37" s="681"/>
      <c r="J37" s="681"/>
      <c r="K37" s="681"/>
      <c r="L37" s="681"/>
      <c r="M37" s="681"/>
      <c r="N37" s="681"/>
      <c r="O37" s="681"/>
      <c r="P37" s="649"/>
      <c r="Q37" s="649"/>
      <c r="R37" s="229"/>
      <c r="S37" s="229"/>
      <c r="T37" s="229"/>
      <c r="U37" s="229"/>
      <c r="V37" s="229"/>
      <c r="W37" s="229"/>
      <c r="X37" s="229"/>
      <c r="Y37" s="229"/>
      <c r="Z37" s="229"/>
    </row>
    <row r="38" spans="1:26" ht="12.75" customHeight="1" x14ac:dyDescent="0.2">
      <c r="A38" s="229"/>
      <c r="B38" s="229"/>
      <c r="C38" s="649"/>
      <c r="D38" s="649"/>
      <c r="E38" s="681"/>
      <c r="F38" s="681"/>
      <c r="G38" s="681"/>
      <c r="H38" s="681"/>
      <c r="I38" s="681"/>
      <c r="J38" s="681"/>
      <c r="K38" s="681"/>
      <c r="L38" s="681"/>
      <c r="M38" s="681"/>
      <c r="N38" s="681"/>
      <c r="O38" s="681"/>
      <c r="P38" s="649"/>
      <c r="Q38" s="649"/>
      <c r="R38" s="229"/>
      <c r="S38" s="229"/>
      <c r="T38" s="229"/>
      <c r="U38" s="229"/>
      <c r="V38" s="229"/>
      <c r="W38" s="229"/>
      <c r="X38" s="229"/>
      <c r="Y38" s="229"/>
      <c r="Z38" s="229"/>
    </row>
    <row r="39" spans="1:26" ht="12.75" customHeight="1" x14ac:dyDescent="0.2">
      <c r="A39" s="229"/>
      <c r="B39" s="229"/>
      <c r="C39" s="649"/>
      <c r="D39" s="649"/>
      <c r="E39" s="681"/>
      <c r="F39" s="681"/>
      <c r="G39" s="681"/>
      <c r="H39" s="681"/>
      <c r="I39" s="681"/>
      <c r="J39" s="681"/>
      <c r="K39" s="681"/>
      <c r="L39" s="681"/>
      <c r="M39" s="681"/>
      <c r="N39" s="681"/>
      <c r="O39" s="681"/>
      <c r="P39" s="649"/>
      <c r="Q39" s="649"/>
      <c r="R39" s="229"/>
      <c r="S39" s="229"/>
      <c r="T39" s="229"/>
      <c r="U39" s="229"/>
      <c r="V39" s="229"/>
      <c r="W39" s="229"/>
      <c r="X39" s="229"/>
      <c r="Y39" s="229"/>
      <c r="Z39" s="229"/>
    </row>
    <row r="40" spans="1:26" ht="12.75" customHeight="1" x14ac:dyDescent="0.2">
      <c r="A40" s="229"/>
      <c r="B40" s="229"/>
      <c r="C40" s="649"/>
      <c r="D40" s="649"/>
      <c r="E40" s="681"/>
      <c r="F40" s="681"/>
      <c r="G40" s="681"/>
      <c r="H40" s="681"/>
      <c r="I40" s="681"/>
      <c r="J40" s="681"/>
      <c r="K40" s="681"/>
      <c r="L40" s="681"/>
      <c r="M40" s="681"/>
      <c r="N40" s="681"/>
      <c r="O40" s="681"/>
      <c r="P40" s="649"/>
      <c r="Q40" s="649"/>
      <c r="R40" s="229"/>
      <c r="S40" s="229"/>
      <c r="T40" s="229"/>
      <c r="U40" s="229"/>
      <c r="V40" s="229"/>
      <c r="W40" s="229"/>
      <c r="X40" s="229"/>
      <c r="Y40" s="229"/>
      <c r="Z40" s="229"/>
    </row>
    <row r="41" spans="1:26" ht="12.75" customHeight="1" x14ac:dyDescent="0.2">
      <c r="A41" s="229"/>
      <c r="B41" s="229"/>
      <c r="C41" s="649"/>
      <c r="D41" s="649"/>
      <c r="E41" s="681"/>
      <c r="F41" s="681"/>
      <c r="G41" s="681"/>
      <c r="H41" s="681"/>
      <c r="I41" s="681"/>
      <c r="J41" s="681"/>
      <c r="K41" s="681"/>
      <c r="L41" s="681"/>
      <c r="M41" s="681"/>
      <c r="N41" s="681"/>
      <c r="O41" s="681"/>
      <c r="P41" s="649"/>
      <c r="Q41" s="649"/>
      <c r="R41" s="229"/>
      <c r="S41" s="229"/>
      <c r="T41" s="229"/>
      <c r="U41" s="229"/>
      <c r="V41" s="229"/>
      <c r="W41" s="229"/>
      <c r="X41" s="229"/>
      <c r="Y41" s="229"/>
      <c r="Z41" s="229"/>
    </row>
    <row r="42" spans="1:26" ht="12.75" customHeight="1" x14ac:dyDescent="0.2">
      <c r="A42" s="229"/>
      <c r="B42" s="229"/>
      <c r="C42" s="649"/>
      <c r="D42" s="649"/>
      <c r="E42" s="681"/>
      <c r="F42" s="681"/>
      <c r="G42" s="681"/>
      <c r="H42" s="681"/>
      <c r="I42" s="681"/>
      <c r="J42" s="681"/>
      <c r="K42" s="681"/>
      <c r="L42" s="681"/>
      <c r="M42" s="681"/>
      <c r="N42" s="681"/>
      <c r="O42" s="681"/>
      <c r="P42" s="649"/>
      <c r="Q42" s="649"/>
      <c r="R42" s="229"/>
      <c r="S42" s="229"/>
      <c r="T42" s="229"/>
      <c r="U42" s="229"/>
      <c r="V42" s="229"/>
      <c r="W42" s="229"/>
      <c r="X42" s="229"/>
      <c r="Y42" s="229"/>
      <c r="Z42" s="229"/>
    </row>
    <row r="43" spans="1:26" ht="12.75" customHeight="1" x14ac:dyDescent="0.2">
      <c r="A43" s="229"/>
      <c r="B43" s="229"/>
      <c r="C43" s="649"/>
      <c r="D43" s="649"/>
      <c r="E43" s="681"/>
      <c r="F43" s="681"/>
      <c r="G43" s="681"/>
      <c r="H43" s="681"/>
      <c r="I43" s="681"/>
      <c r="J43" s="681"/>
      <c r="K43" s="681"/>
      <c r="L43" s="681"/>
      <c r="M43" s="681"/>
      <c r="N43" s="681"/>
      <c r="O43" s="681"/>
      <c r="P43" s="649"/>
      <c r="Q43" s="649"/>
      <c r="R43" s="229"/>
      <c r="S43" s="229"/>
      <c r="T43" s="229"/>
      <c r="U43" s="229"/>
      <c r="V43" s="229"/>
      <c r="W43" s="229"/>
      <c r="X43" s="229"/>
      <c r="Y43" s="229"/>
      <c r="Z43" s="229"/>
    </row>
    <row r="44" spans="1:26" ht="12.75" customHeight="1" x14ac:dyDescent="0.2">
      <c r="A44" s="229"/>
      <c r="B44" s="229"/>
      <c r="C44" s="649"/>
      <c r="D44" s="649"/>
      <c r="E44" s="681"/>
      <c r="F44" s="681"/>
      <c r="G44" s="681"/>
      <c r="H44" s="681"/>
      <c r="I44" s="681"/>
      <c r="J44" s="681"/>
      <c r="K44" s="681"/>
      <c r="L44" s="681"/>
      <c r="M44" s="681"/>
      <c r="N44" s="681"/>
      <c r="O44" s="681"/>
      <c r="P44" s="649"/>
      <c r="Q44" s="649"/>
      <c r="R44" s="229"/>
      <c r="S44" s="229"/>
      <c r="T44" s="229"/>
      <c r="U44" s="229"/>
      <c r="V44" s="229"/>
      <c r="W44" s="229"/>
      <c r="X44" s="229"/>
      <c r="Y44" s="229"/>
      <c r="Z44" s="229"/>
    </row>
    <row r="45" spans="1:26" ht="12.75" customHeight="1" x14ac:dyDescent="0.2">
      <c r="A45" s="229"/>
      <c r="B45" s="229"/>
      <c r="C45" s="649"/>
      <c r="D45" s="649"/>
      <c r="E45" s="681"/>
      <c r="F45" s="681"/>
      <c r="G45" s="681"/>
      <c r="H45" s="681"/>
      <c r="I45" s="681"/>
      <c r="J45" s="681"/>
      <c r="K45" s="681"/>
      <c r="L45" s="681"/>
      <c r="M45" s="681"/>
      <c r="N45" s="681"/>
      <c r="O45" s="681"/>
      <c r="P45" s="649"/>
      <c r="Q45" s="649"/>
      <c r="R45" s="229"/>
      <c r="S45" s="229"/>
      <c r="T45" s="229"/>
      <c r="U45" s="229"/>
      <c r="V45" s="229"/>
      <c r="W45" s="229"/>
      <c r="X45" s="229"/>
      <c r="Y45" s="229"/>
      <c r="Z45" s="229"/>
    </row>
    <row r="46" spans="1:26" ht="12.75" customHeight="1" x14ac:dyDescent="0.2">
      <c r="A46" s="229"/>
      <c r="B46" s="229"/>
      <c r="C46" s="649"/>
      <c r="D46" s="649"/>
      <c r="E46" s="681"/>
      <c r="F46" s="681"/>
      <c r="G46" s="681"/>
      <c r="H46" s="681"/>
      <c r="I46" s="681"/>
      <c r="J46" s="681"/>
      <c r="K46" s="681"/>
      <c r="L46" s="681"/>
      <c r="M46" s="681"/>
      <c r="N46" s="681"/>
      <c r="O46" s="681"/>
      <c r="P46" s="649"/>
      <c r="Q46" s="649"/>
      <c r="R46" s="229"/>
      <c r="S46" s="229"/>
      <c r="T46" s="229"/>
      <c r="U46" s="229"/>
      <c r="V46" s="229"/>
      <c r="W46" s="229"/>
      <c r="X46" s="229"/>
      <c r="Y46" s="229"/>
      <c r="Z46" s="229"/>
    </row>
    <row r="47" spans="1:26" ht="12.75" customHeight="1" x14ac:dyDescent="0.2">
      <c r="A47" s="229"/>
      <c r="B47" s="229"/>
      <c r="C47" s="649"/>
      <c r="D47" s="649"/>
      <c r="E47" s="681"/>
      <c r="F47" s="681"/>
      <c r="G47" s="681"/>
      <c r="H47" s="681"/>
      <c r="I47" s="681"/>
      <c r="J47" s="681"/>
      <c r="K47" s="681"/>
      <c r="L47" s="681"/>
      <c r="M47" s="681"/>
      <c r="N47" s="681"/>
      <c r="O47" s="681"/>
      <c r="P47" s="649"/>
      <c r="Q47" s="649"/>
      <c r="R47" s="229"/>
      <c r="S47" s="229"/>
      <c r="T47" s="229"/>
      <c r="U47" s="229"/>
      <c r="V47" s="229"/>
      <c r="W47" s="229"/>
      <c r="X47" s="229"/>
      <c r="Y47" s="229"/>
      <c r="Z47" s="229"/>
    </row>
    <row r="48" spans="1:26" ht="12.75" customHeight="1" x14ac:dyDescent="0.2">
      <c r="A48" s="229"/>
      <c r="B48" s="229"/>
      <c r="C48" s="649"/>
      <c r="D48" s="649"/>
      <c r="E48" s="681"/>
      <c r="F48" s="681"/>
      <c r="G48" s="681"/>
      <c r="H48" s="681"/>
      <c r="I48" s="681"/>
      <c r="J48" s="681"/>
      <c r="K48" s="681"/>
      <c r="L48" s="681"/>
      <c r="M48" s="681"/>
      <c r="N48" s="681"/>
      <c r="O48" s="681"/>
      <c r="P48" s="649"/>
      <c r="Q48" s="649"/>
      <c r="R48" s="229"/>
      <c r="S48" s="229"/>
      <c r="T48" s="229"/>
      <c r="U48" s="229"/>
      <c r="V48" s="229"/>
      <c r="W48" s="229"/>
      <c r="X48" s="229"/>
      <c r="Y48" s="229"/>
      <c r="Z48" s="229"/>
    </row>
    <row r="49" spans="1:26" ht="12.75" customHeight="1" x14ac:dyDescent="0.2">
      <c r="A49" s="229"/>
      <c r="B49" s="229"/>
      <c r="C49" s="649"/>
      <c r="D49" s="649"/>
      <c r="E49" s="681"/>
      <c r="F49" s="681"/>
      <c r="G49" s="681"/>
      <c r="H49" s="681"/>
      <c r="I49" s="681"/>
      <c r="J49" s="681"/>
      <c r="K49" s="681"/>
      <c r="L49" s="681"/>
      <c r="M49" s="681"/>
      <c r="N49" s="681"/>
      <c r="O49" s="681"/>
      <c r="P49" s="649"/>
      <c r="Q49" s="649"/>
      <c r="R49" s="229"/>
      <c r="S49" s="229"/>
      <c r="T49" s="229"/>
      <c r="U49" s="229"/>
      <c r="V49" s="229"/>
      <c r="W49" s="229"/>
      <c r="X49" s="229"/>
      <c r="Y49" s="229"/>
      <c r="Z49" s="229"/>
    </row>
    <row r="50" spans="1:26" ht="12.75" customHeight="1" x14ac:dyDescent="0.2">
      <c r="A50" s="229"/>
      <c r="B50" s="229"/>
      <c r="C50" s="649"/>
      <c r="D50" s="649"/>
      <c r="E50" s="681"/>
      <c r="F50" s="681"/>
      <c r="G50" s="681"/>
      <c r="H50" s="681"/>
      <c r="I50" s="681"/>
      <c r="J50" s="681"/>
      <c r="K50" s="681"/>
      <c r="L50" s="681"/>
      <c r="M50" s="681"/>
      <c r="N50" s="681"/>
      <c r="O50" s="681"/>
      <c r="P50" s="649"/>
      <c r="Q50" s="649"/>
      <c r="R50" s="229"/>
      <c r="S50" s="229"/>
      <c r="T50" s="229"/>
      <c r="U50" s="229"/>
      <c r="V50" s="229"/>
      <c r="W50" s="229"/>
      <c r="X50" s="229"/>
      <c r="Y50" s="229"/>
      <c r="Z50" s="229"/>
    </row>
    <row r="51" spans="1:26" ht="12.75" customHeight="1" x14ac:dyDescent="0.2">
      <c r="A51" s="229"/>
      <c r="B51" s="229"/>
      <c r="C51" s="649"/>
      <c r="D51" s="649"/>
      <c r="E51" s="681"/>
      <c r="F51" s="681"/>
      <c r="G51" s="681"/>
      <c r="H51" s="681"/>
      <c r="I51" s="681"/>
      <c r="J51" s="681"/>
      <c r="K51" s="681"/>
      <c r="L51" s="681"/>
      <c r="M51" s="681"/>
      <c r="N51" s="681"/>
      <c r="O51" s="681"/>
      <c r="P51" s="649"/>
      <c r="Q51" s="649"/>
      <c r="R51" s="229"/>
      <c r="S51" s="229"/>
      <c r="T51" s="229"/>
      <c r="U51" s="229"/>
      <c r="V51" s="229"/>
      <c r="W51" s="229"/>
      <c r="X51" s="229"/>
      <c r="Y51" s="229"/>
      <c r="Z51" s="229"/>
    </row>
    <row r="52" spans="1:26" ht="12.75" customHeight="1" x14ac:dyDescent="0.2">
      <c r="A52" s="229"/>
      <c r="B52" s="229"/>
      <c r="C52" s="649"/>
      <c r="D52" s="649"/>
      <c r="E52" s="681"/>
      <c r="F52" s="681"/>
      <c r="G52" s="681"/>
      <c r="H52" s="681"/>
      <c r="I52" s="681"/>
      <c r="J52" s="681"/>
      <c r="K52" s="681"/>
      <c r="L52" s="681"/>
      <c r="M52" s="681"/>
      <c r="N52" s="681"/>
      <c r="O52" s="681"/>
      <c r="P52" s="649"/>
      <c r="Q52" s="649"/>
      <c r="R52" s="229"/>
      <c r="S52" s="229"/>
      <c r="T52" s="229"/>
      <c r="U52" s="229"/>
      <c r="V52" s="229"/>
      <c r="W52" s="229"/>
      <c r="X52" s="229"/>
      <c r="Y52" s="229"/>
      <c r="Z52" s="229"/>
    </row>
    <row r="53" spans="1:26" ht="12.75" customHeight="1" x14ac:dyDescent="0.2">
      <c r="A53" s="229"/>
      <c r="B53" s="229"/>
      <c r="C53" s="649"/>
      <c r="D53" s="649"/>
      <c r="E53" s="681"/>
      <c r="F53" s="681"/>
      <c r="G53" s="681"/>
      <c r="H53" s="681"/>
      <c r="I53" s="681"/>
      <c r="J53" s="681"/>
      <c r="K53" s="681"/>
      <c r="L53" s="681"/>
      <c r="M53" s="681"/>
      <c r="N53" s="681"/>
      <c r="O53" s="681"/>
      <c r="P53" s="649"/>
      <c r="Q53" s="649"/>
      <c r="R53" s="229"/>
      <c r="S53" s="229"/>
      <c r="T53" s="229"/>
      <c r="U53" s="229"/>
      <c r="V53" s="229"/>
      <c r="W53" s="229"/>
      <c r="X53" s="229"/>
      <c r="Y53" s="229"/>
      <c r="Z53" s="229"/>
    </row>
    <row r="54" spans="1:26" ht="12.75" customHeight="1" x14ac:dyDescent="0.2">
      <c r="A54" s="229"/>
      <c r="B54" s="229"/>
      <c r="C54" s="649"/>
      <c r="D54" s="649"/>
      <c r="E54" s="681"/>
      <c r="F54" s="681"/>
      <c r="G54" s="681"/>
      <c r="H54" s="681"/>
      <c r="I54" s="681"/>
      <c r="J54" s="681"/>
      <c r="K54" s="681"/>
      <c r="L54" s="681"/>
      <c r="M54" s="681"/>
      <c r="N54" s="681"/>
      <c r="O54" s="681"/>
      <c r="P54" s="649"/>
      <c r="Q54" s="649"/>
      <c r="R54" s="229"/>
      <c r="S54" s="229"/>
      <c r="T54" s="229"/>
      <c r="U54" s="229"/>
      <c r="V54" s="229"/>
      <c r="W54" s="229"/>
      <c r="X54" s="229"/>
      <c r="Y54" s="229"/>
      <c r="Z54" s="229"/>
    </row>
    <row r="55" spans="1:26" ht="12.75" customHeight="1" x14ac:dyDescent="0.2">
      <c r="A55" s="229"/>
      <c r="B55" s="229"/>
      <c r="C55" s="649"/>
      <c r="D55" s="649"/>
      <c r="E55" s="681"/>
      <c r="F55" s="681"/>
      <c r="G55" s="681"/>
      <c r="H55" s="681"/>
      <c r="I55" s="681"/>
      <c r="J55" s="681"/>
      <c r="K55" s="681"/>
      <c r="L55" s="681"/>
      <c r="M55" s="681"/>
      <c r="N55" s="681"/>
      <c r="O55" s="681"/>
      <c r="P55" s="649"/>
      <c r="Q55" s="649"/>
      <c r="R55" s="229"/>
      <c r="S55" s="229"/>
      <c r="T55" s="229"/>
      <c r="U55" s="229"/>
      <c r="V55" s="229"/>
      <c r="W55" s="229"/>
      <c r="X55" s="229"/>
      <c r="Y55" s="229"/>
      <c r="Z55" s="229"/>
    </row>
    <row r="56" spans="1:26" ht="12.75" customHeight="1" x14ac:dyDescent="0.2">
      <c r="A56" s="229"/>
      <c r="B56" s="229"/>
      <c r="C56" s="649"/>
      <c r="D56" s="649"/>
      <c r="E56" s="681"/>
      <c r="F56" s="681"/>
      <c r="G56" s="681"/>
      <c r="H56" s="681"/>
      <c r="I56" s="681"/>
      <c r="J56" s="681"/>
      <c r="K56" s="681"/>
      <c r="L56" s="681"/>
      <c r="M56" s="681"/>
      <c r="N56" s="681"/>
      <c r="O56" s="681"/>
      <c r="P56" s="649"/>
      <c r="Q56" s="649"/>
      <c r="R56" s="229"/>
      <c r="S56" s="229"/>
      <c r="T56" s="229"/>
      <c r="U56" s="229"/>
      <c r="V56" s="229"/>
      <c r="W56" s="229"/>
      <c r="X56" s="229"/>
      <c r="Y56" s="229"/>
      <c r="Z56" s="229"/>
    </row>
    <row r="57" spans="1:26" ht="12.75" customHeight="1" x14ac:dyDescent="0.2">
      <c r="A57" s="229"/>
      <c r="B57" s="229"/>
      <c r="C57" s="649"/>
      <c r="D57" s="649"/>
      <c r="E57" s="681"/>
      <c r="F57" s="681"/>
      <c r="G57" s="681"/>
      <c r="H57" s="681"/>
      <c r="I57" s="681"/>
      <c r="J57" s="681"/>
      <c r="K57" s="681"/>
      <c r="L57" s="681"/>
      <c r="M57" s="681"/>
      <c r="N57" s="681"/>
      <c r="O57" s="681"/>
      <c r="P57" s="649"/>
      <c r="Q57" s="649"/>
      <c r="R57" s="229"/>
      <c r="S57" s="229"/>
      <c r="T57" s="229"/>
      <c r="U57" s="229"/>
      <c r="V57" s="229"/>
      <c r="W57" s="229"/>
      <c r="X57" s="229"/>
      <c r="Y57" s="229"/>
      <c r="Z57" s="229"/>
    </row>
    <row r="58" spans="1:26" ht="12.75" customHeight="1" x14ac:dyDescent="0.2">
      <c r="A58" s="229"/>
      <c r="B58" s="229"/>
      <c r="C58" s="649"/>
      <c r="D58" s="649"/>
      <c r="E58" s="681"/>
      <c r="F58" s="681"/>
      <c r="G58" s="681"/>
      <c r="H58" s="681"/>
      <c r="I58" s="681"/>
      <c r="J58" s="681"/>
      <c r="K58" s="681"/>
      <c r="L58" s="681"/>
      <c r="M58" s="681"/>
      <c r="N58" s="681"/>
      <c r="O58" s="681"/>
      <c r="P58" s="649"/>
      <c r="Q58" s="649"/>
      <c r="R58" s="229"/>
      <c r="S58" s="229"/>
      <c r="T58" s="229"/>
      <c r="U58" s="229"/>
      <c r="V58" s="229"/>
      <c r="W58" s="229"/>
      <c r="X58" s="229"/>
      <c r="Y58" s="229"/>
      <c r="Z58" s="229"/>
    </row>
    <row r="59" spans="1:26" ht="12.75" customHeight="1" x14ac:dyDescent="0.2">
      <c r="A59" s="229"/>
      <c r="B59" s="229"/>
      <c r="C59" s="649"/>
      <c r="D59" s="649"/>
      <c r="E59" s="681"/>
      <c r="F59" s="681"/>
      <c r="G59" s="681"/>
      <c r="H59" s="681"/>
      <c r="I59" s="681"/>
      <c r="J59" s="681"/>
      <c r="K59" s="681"/>
      <c r="L59" s="681"/>
      <c r="M59" s="681"/>
      <c r="N59" s="681"/>
      <c r="O59" s="681"/>
      <c r="P59" s="649"/>
      <c r="Q59" s="649"/>
      <c r="R59" s="229"/>
      <c r="S59" s="229"/>
      <c r="T59" s="229"/>
      <c r="U59" s="229"/>
      <c r="V59" s="229"/>
      <c r="W59" s="229"/>
      <c r="X59" s="229"/>
      <c r="Y59" s="229"/>
      <c r="Z59" s="229"/>
    </row>
    <row r="60" spans="1:26" ht="12.75" customHeight="1" x14ac:dyDescent="0.2">
      <c r="A60" s="229"/>
      <c r="B60" s="229"/>
      <c r="C60" s="649"/>
      <c r="D60" s="649"/>
      <c r="E60" s="681"/>
      <c r="F60" s="681"/>
      <c r="G60" s="681"/>
      <c r="H60" s="681"/>
      <c r="I60" s="681"/>
      <c r="J60" s="681"/>
      <c r="K60" s="681"/>
      <c r="L60" s="681"/>
      <c r="M60" s="681"/>
      <c r="N60" s="681"/>
      <c r="O60" s="681"/>
      <c r="P60" s="649"/>
      <c r="Q60" s="649"/>
      <c r="R60" s="229"/>
      <c r="S60" s="229"/>
      <c r="T60" s="229"/>
      <c r="U60" s="229"/>
      <c r="V60" s="229"/>
      <c r="W60" s="229"/>
      <c r="X60" s="229"/>
      <c r="Y60" s="229"/>
      <c r="Z60" s="229"/>
    </row>
    <row r="61" spans="1:26" ht="12.75" customHeight="1" x14ac:dyDescent="0.2">
      <c r="A61" s="229"/>
      <c r="B61" s="229"/>
      <c r="C61" s="649"/>
      <c r="D61" s="649"/>
      <c r="E61" s="681"/>
      <c r="F61" s="681"/>
      <c r="G61" s="681"/>
      <c r="H61" s="681"/>
      <c r="I61" s="681"/>
      <c r="J61" s="681"/>
      <c r="K61" s="681"/>
      <c r="L61" s="681"/>
      <c r="M61" s="681"/>
      <c r="N61" s="681"/>
      <c r="O61" s="681"/>
      <c r="P61" s="649"/>
      <c r="Q61" s="649"/>
      <c r="R61" s="229"/>
      <c r="S61" s="229"/>
      <c r="T61" s="229"/>
      <c r="U61" s="229"/>
      <c r="V61" s="229"/>
      <c r="W61" s="229"/>
      <c r="X61" s="229"/>
      <c r="Y61" s="229"/>
      <c r="Z61" s="229"/>
    </row>
    <row r="62" spans="1:26" ht="12.75" customHeight="1" x14ac:dyDescent="0.2">
      <c r="A62" s="229"/>
      <c r="B62" s="229"/>
      <c r="C62" s="649"/>
      <c r="D62" s="649"/>
      <c r="E62" s="681"/>
      <c r="F62" s="681"/>
      <c r="G62" s="681"/>
      <c r="H62" s="681"/>
      <c r="I62" s="681"/>
      <c r="J62" s="681"/>
      <c r="K62" s="681"/>
      <c r="L62" s="681"/>
      <c r="M62" s="681"/>
      <c r="N62" s="681"/>
      <c r="O62" s="681"/>
      <c r="P62" s="649"/>
      <c r="Q62" s="649"/>
      <c r="R62" s="229"/>
      <c r="S62" s="229"/>
      <c r="T62" s="229"/>
      <c r="U62" s="229"/>
      <c r="V62" s="229"/>
      <c r="W62" s="229"/>
      <c r="X62" s="229"/>
      <c r="Y62" s="229"/>
      <c r="Z62" s="229"/>
    </row>
    <row r="63" spans="1:26" ht="12.75" customHeight="1" x14ac:dyDescent="0.2">
      <c r="A63" s="229"/>
      <c r="B63" s="229"/>
      <c r="C63" s="649"/>
      <c r="D63" s="649"/>
      <c r="E63" s="681"/>
      <c r="F63" s="681"/>
      <c r="G63" s="681"/>
      <c r="H63" s="681"/>
      <c r="I63" s="681"/>
      <c r="J63" s="681"/>
      <c r="K63" s="681"/>
      <c r="L63" s="681"/>
      <c r="M63" s="681"/>
      <c r="N63" s="681"/>
      <c r="O63" s="681"/>
      <c r="P63" s="649"/>
      <c r="Q63" s="649"/>
      <c r="R63" s="229"/>
      <c r="S63" s="229"/>
      <c r="T63" s="229"/>
      <c r="U63" s="229"/>
      <c r="V63" s="229"/>
      <c r="W63" s="229"/>
      <c r="X63" s="229"/>
      <c r="Y63" s="229"/>
      <c r="Z63" s="229"/>
    </row>
    <row r="64" spans="1:26" ht="12.75" customHeight="1" x14ac:dyDescent="0.2">
      <c r="A64" s="229"/>
      <c r="B64" s="229"/>
      <c r="C64" s="649"/>
      <c r="D64" s="649"/>
      <c r="E64" s="681"/>
      <c r="F64" s="681"/>
      <c r="G64" s="681"/>
      <c r="H64" s="681"/>
      <c r="I64" s="681"/>
      <c r="J64" s="681"/>
      <c r="K64" s="681"/>
      <c r="L64" s="681"/>
      <c r="M64" s="681"/>
      <c r="N64" s="681"/>
      <c r="O64" s="681"/>
      <c r="P64" s="649"/>
      <c r="Q64" s="649"/>
      <c r="R64" s="229"/>
      <c r="S64" s="229"/>
      <c r="T64" s="229"/>
      <c r="U64" s="229"/>
      <c r="V64" s="229"/>
      <c r="W64" s="229"/>
      <c r="X64" s="229"/>
      <c r="Y64" s="229"/>
      <c r="Z64" s="229"/>
    </row>
    <row r="65" spans="1:26" ht="12.75" customHeight="1" x14ac:dyDescent="0.2">
      <c r="A65" s="229"/>
      <c r="B65" s="229"/>
      <c r="C65" s="649"/>
      <c r="D65" s="649"/>
      <c r="E65" s="681"/>
      <c r="F65" s="681"/>
      <c r="G65" s="681"/>
      <c r="H65" s="681"/>
      <c r="I65" s="681"/>
      <c r="J65" s="681"/>
      <c r="K65" s="681"/>
      <c r="L65" s="681"/>
      <c r="M65" s="681"/>
      <c r="N65" s="681"/>
      <c r="O65" s="681"/>
      <c r="P65" s="649"/>
      <c r="Q65" s="649"/>
      <c r="R65" s="229"/>
      <c r="S65" s="229"/>
      <c r="T65" s="229"/>
      <c r="U65" s="229"/>
      <c r="V65" s="229"/>
      <c r="W65" s="229"/>
      <c r="X65" s="229"/>
      <c r="Y65" s="229"/>
      <c r="Z65" s="229"/>
    </row>
    <row r="66" spans="1:26" ht="12.75" customHeight="1" x14ac:dyDescent="0.2">
      <c r="A66" s="229"/>
      <c r="B66" s="229"/>
      <c r="C66" s="649"/>
      <c r="D66" s="649"/>
      <c r="E66" s="681"/>
      <c r="F66" s="681"/>
      <c r="G66" s="681"/>
      <c r="H66" s="681"/>
      <c r="I66" s="681"/>
      <c r="J66" s="681"/>
      <c r="K66" s="681"/>
      <c r="L66" s="681"/>
      <c r="M66" s="681"/>
      <c r="N66" s="681"/>
      <c r="O66" s="681"/>
      <c r="P66" s="649"/>
      <c r="Q66" s="649"/>
      <c r="R66" s="229"/>
      <c r="S66" s="229"/>
      <c r="T66" s="229"/>
      <c r="U66" s="229"/>
      <c r="V66" s="229"/>
      <c r="W66" s="229"/>
      <c r="X66" s="229"/>
      <c r="Y66" s="229"/>
      <c r="Z66" s="229"/>
    </row>
    <row r="67" spans="1:26" ht="12.75" customHeight="1" x14ac:dyDescent="0.2">
      <c r="A67" s="229"/>
      <c r="B67" s="229"/>
      <c r="C67" s="649"/>
      <c r="D67" s="649"/>
      <c r="E67" s="681"/>
      <c r="F67" s="681"/>
      <c r="G67" s="681"/>
      <c r="H67" s="681"/>
      <c r="I67" s="681"/>
      <c r="J67" s="681"/>
      <c r="K67" s="681"/>
      <c r="L67" s="681"/>
      <c r="M67" s="681"/>
      <c r="N67" s="681"/>
      <c r="O67" s="681"/>
      <c r="P67" s="649"/>
      <c r="Q67" s="649"/>
      <c r="R67" s="229"/>
      <c r="S67" s="229"/>
      <c r="T67" s="229"/>
      <c r="U67" s="229"/>
      <c r="V67" s="229"/>
      <c r="W67" s="229"/>
      <c r="X67" s="229"/>
      <c r="Y67" s="229"/>
      <c r="Z67" s="229"/>
    </row>
    <row r="68" spans="1:26" ht="12.75" customHeight="1" x14ac:dyDescent="0.2">
      <c r="A68" s="229"/>
      <c r="B68" s="229"/>
      <c r="C68" s="649"/>
      <c r="D68" s="649"/>
      <c r="E68" s="681"/>
      <c r="F68" s="681"/>
      <c r="G68" s="681"/>
      <c r="H68" s="681"/>
      <c r="I68" s="681"/>
      <c r="J68" s="681"/>
      <c r="K68" s="681"/>
      <c r="L68" s="681"/>
      <c r="M68" s="681"/>
      <c r="N68" s="681"/>
      <c r="O68" s="681"/>
      <c r="P68" s="649"/>
      <c r="Q68" s="649"/>
      <c r="R68" s="229"/>
      <c r="S68" s="229"/>
      <c r="T68" s="229"/>
      <c r="U68" s="229"/>
      <c r="V68" s="229"/>
      <c r="W68" s="229"/>
      <c r="X68" s="229"/>
      <c r="Y68" s="229"/>
      <c r="Z68" s="229"/>
    </row>
    <row r="69" spans="1:26" ht="12.75" customHeight="1" x14ac:dyDescent="0.2">
      <c r="A69" s="229"/>
      <c r="B69" s="229"/>
      <c r="C69" s="649"/>
      <c r="D69" s="649"/>
      <c r="E69" s="681"/>
      <c r="F69" s="681"/>
      <c r="G69" s="681"/>
      <c r="H69" s="681"/>
      <c r="I69" s="681"/>
      <c r="J69" s="681"/>
      <c r="K69" s="681"/>
      <c r="L69" s="681"/>
      <c r="M69" s="681"/>
      <c r="N69" s="681"/>
      <c r="O69" s="681"/>
      <c r="P69" s="649"/>
      <c r="Q69" s="649"/>
      <c r="R69" s="229"/>
      <c r="S69" s="229"/>
      <c r="T69" s="229"/>
      <c r="U69" s="229"/>
      <c r="V69" s="229"/>
      <c r="W69" s="229"/>
      <c r="X69" s="229"/>
      <c r="Y69" s="229"/>
      <c r="Z69" s="229"/>
    </row>
    <row r="70" spans="1:26" ht="12.75" customHeight="1" x14ac:dyDescent="0.2">
      <c r="A70" s="229"/>
      <c r="B70" s="229"/>
      <c r="C70" s="649"/>
      <c r="D70" s="649"/>
      <c r="E70" s="681"/>
      <c r="F70" s="681"/>
      <c r="G70" s="681"/>
      <c r="H70" s="681"/>
      <c r="I70" s="681"/>
      <c r="J70" s="681"/>
      <c r="K70" s="681"/>
      <c r="L70" s="681"/>
      <c r="M70" s="681"/>
      <c r="N70" s="681"/>
      <c r="O70" s="681"/>
      <c r="P70" s="649"/>
      <c r="Q70" s="649"/>
      <c r="R70" s="229"/>
      <c r="S70" s="229"/>
      <c r="T70" s="229"/>
      <c r="U70" s="229"/>
      <c r="V70" s="229"/>
      <c r="W70" s="229"/>
      <c r="X70" s="229"/>
      <c r="Y70" s="229"/>
      <c r="Z70" s="229"/>
    </row>
    <row r="71" spans="1:26" ht="12.75" customHeight="1" x14ac:dyDescent="0.2">
      <c r="A71" s="229"/>
      <c r="B71" s="229"/>
      <c r="C71" s="649"/>
      <c r="D71" s="649"/>
      <c r="E71" s="681"/>
      <c r="F71" s="681"/>
      <c r="G71" s="681"/>
      <c r="H71" s="681"/>
      <c r="I71" s="681"/>
      <c r="J71" s="681"/>
      <c r="K71" s="681"/>
      <c r="L71" s="681"/>
      <c r="M71" s="681"/>
      <c r="N71" s="681"/>
      <c r="O71" s="681"/>
      <c r="P71" s="649"/>
      <c r="Q71" s="649"/>
      <c r="R71" s="229"/>
      <c r="S71" s="229"/>
      <c r="T71" s="229"/>
      <c r="U71" s="229"/>
      <c r="V71" s="229"/>
      <c r="W71" s="229"/>
      <c r="X71" s="229"/>
      <c r="Y71" s="229"/>
      <c r="Z71" s="229"/>
    </row>
    <row r="72" spans="1:26" ht="12.75" customHeight="1" x14ac:dyDescent="0.2">
      <c r="A72" s="229"/>
      <c r="B72" s="229"/>
      <c r="C72" s="649"/>
      <c r="D72" s="649"/>
      <c r="E72" s="681"/>
      <c r="F72" s="681"/>
      <c r="G72" s="681"/>
      <c r="H72" s="681"/>
      <c r="I72" s="681"/>
      <c r="J72" s="681"/>
      <c r="K72" s="681"/>
      <c r="L72" s="681"/>
      <c r="M72" s="681"/>
      <c r="N72" s="681"/>
      <c r="O72" s="681"/>
      <c r="P72" s="649"/>
      <c r="Q72" s="649"/>
      <c r="R72" s="229"/>
      <c r="S72" s="229"/>
      <c r="T72" s="229"/>
      <c r="U72" s="229"/>
      <c r="V72" s="229"/>
      <c r="W72" s="229"/>
      <c r="X72" s="229"/>
      <c r="Y72" s="229"/>
      <c r="Z72" s="229"/>
    </row>
    <row r="73" spans="1:26" ht="12.75" customHeight="1" x14ac:dyDescent="0.2">
      <c r="A73" s="229"/>
      <c r="B73" s="229"/>
      <c r="C73" s="649"/>
      <c r="D73" s="649"/>
      <c r="E73" s="681"/>
      <c r="F73" s="681"/>
      <c r="G73" s="681"/>
      <c r="H73" s="681"/>
      <c r="I73" s="681"/>
      <c r="J73" s="681"/>
      <c r="K73" s="681"/>
      <c r="L73" s="681"/>
      <c r="M73" s="681"/>
      <c r="N73" s="681"/>
      <c r="O73" s="681"/>
      <c r="P73" s="649"/>
      <c r="Q73" s="649"/>
      <c r="R73" s="229"/>
      <c r="S73" s="229"/>
      <c r="T73" s="229"/>
      <c r="U73" s="229"/>
      <c r="V73" s="229"/>
      <c r="W73" s="229"/>
      <c r="X73" s="229"/>
      <c r="Y73" s="229"/>
      <c r="Z73" s="229"/>
    </row>
    <row r="74" spans="1:26" ht="12.75" customHeight="1" x14ac:dyDescent="0.2">
      <c r="A74" s="229"/>
      <c r="B74" s="229"/>
      <c r="C74" s="649"/>
      <c r="D74" s="649"/>
      <c r="E74" s="681"/>
      <c r="F74" s="681"/>
      <c r="G74" s="681"/>
      <c r="H74" s="681"/>
      <c r="I74" s="681"/>
      <c r="J74" s="681"/>
      <c r="K74" s="681"/>
      <c r="L74" s="681"/>
      <c r="M74" s="681"/>
      <c r="N74" s="681"/>
      <c r="O74" s="681"/>
      <c r="P74" s="649"/>
      <c r="Q74" s="649"/>
      <c r="R74" s="229"/>
      <c r="S74" s="229"/>
      <c r="T74" s="229"/>
      <c r="U74" s="229"/>
      <c r="V74" s="229"/>
      <c r="W74" s="229"/>
      <c r="X74" s="229"/>
      <c r="Y74" s="229"/>
      <c r="Z74" s="229"/>
    </row>
    <row r="75" spans="1:26" ht="12.75" customHeight="1" x14ac:dyDescent="0.2">
      <c r="A75" s="229"/>
      <c r="B75" s="229"/>
      <c r="C75" s="649"/>
      <c r="D75" s="649"/>
      <c r="E75" s="681"/>
      <c r="F75" s="681"/>
      <c r="G75" s="681"/>
      <c r="H75" s="681"/>
      <c r="I75" s="681"/>
      <c r="J75" s="681"/>
      <c r="K75" s="681"/>
      <c r="L75" s="681"/>
      <c r="M75" s="681"/>
      <c r="N75" s="681"/>
      <c r="O75" s="681"/>
      <c r="P75" s="649"/>
      <c r="Q75" s="649"/>
      <c r="R75" s="229"/>
      <c r="S75" s="229"/>
      <c r="T75" s="229"/>
      <c r="U75" s="229"/>
      <c r="V75" s="229"/>
      <c r="W75" s="229"/>
      <c r="X75" s="229"/>
      <c r="Y75" s="229"/>
      <c r="Z75" s="229"/>
    </row>
    <row r="76" spans="1:26" ht="12.75" customHeight="1" x14ac:dyDescent="0.2">
      <c r="A76" s="229"/>
      <c r="B76" s="229"/>
      <c r="C76" s="649"/>
      <c r="D76" s="649"/>
      <c r="E76" s="681"/>
      <c r="F76" s="681"/>
      <c r="G76" s="681"/>
      <c r="H76" s="681"/>
      <c r="I76" s="681"/>
      <c r="J76" s="681"/>
      <c r="K76" s="681"/>
      <c r="L76" s="681"/>
      <c r="M76" s="681"/>
      <c r="N76" s="681"/>
      <c r="O76" s="681"/>
      <c r="P76" s="649"/>
      <c r="Q76" s="649"/>
      <c r="R76" s="229"/>
      <c r="S76" s="229"/>
      <c r="T76" s="229"/>
      <c r="U76" s="229"/>
      <c r="V76" s="229"/>
      <c r="W76" s="229"/>
      <c r="X76" s="229"/>
      <c r="Y76" s="229"/>
      <c r="Z76" s="229"/>
    </row>
    <row r="77" spans="1:26" ht="12.75" customHeight="1" x14ac:dyDescent="0.2">
      <c r="A77" s="229"/>
      <c r="B77" s="229"/>
      <c r="C77" s="649"/>
      <c r="D77" s="649"/>
      <c r="E77" s="681"/>
      <c r="F77" s="681"/>
      <c r="G77" s="681"/>
      <c r="H77" s="681"/>
      <c r="I77" s="681"/>
      <c r="J77" s="681"/>
      <c r="K77" s="681"/>
      <c r="L77" s="681"/>
      <c r="M77" s="681"/>
      <c r="N77" s="681"/>
      <c r="O77" s="681"/>
      <c r="P77" s="649"/>
      <c r="Q77" s="649"/>
      <c r="R77" s="229"/>
      <c r="S77" s="229"/>
      <c r="T77" s="229"/>
      <c r="U77" s="229"/>
      <c r="V77" s="229"/>
      <c r="W77" s="229"/>
      <c r="X77" s="229"/>
      <c r="Y77" s="229"/>
      <c r="Z77" s="229"/>
    </row>
    <row r="78" spans="1:26" ht="12.75" customHeight="1" x14ac:dyDescent="0.2">
      <c r="A78" s="229"/>
      <c r="B78" s="229"/>
      <c r="C78" s="649"/>
      <c r="D78" s="649"/>
      <c r="E78" s="681"/>
      <c r="F78" s="681"/>
      <c r="G78" s="681"/>
      <c r="H78" s="681"/>
      <c r="I78" s="681"/>
      <c r="J78" s="681"/>
      <c r="K78" s="681"/>
      <c r="L78" s="681"/>
      <c r="M78" s="681"/>
      <c r="N78" s="681"/>
      <c r="O78" s="681"/>
      <c r="P78" s="649"/>
      <c r="Q78" s="649"/>
      <c r="R78" s="229"/>
      <c r="S78" s="229"/>
      <c r="T78" s="229"/>
      <c r="U78" s="229"/>
      <c r="V78" s="229"/>
      <c r="W78" s="229"/>
      <c r="X78" s="229"/>
      <c r="Y78" s="229"/>
      <c r="Z78" s="229"/>
    </row>
    <row r="79" spans="1:26" ht="12.75" customHeight="1" x14ac:dyDescent="0.2">
      <c r="A79" s="229"/>
      <c r="B79" s="229"/>
      <c r="C79" s="649"/>
      <c r="D79" s="649"/>
      <c r="E79" s="681"/>
      <c r="F79" s="681"/>
      <c r="G79" s="681"/>
      <c r="H79" s="681"/>
      <c r="I79" s="681"/>
      <c r="J79" s="681"/>
      <c r="K79" s="681"/>
      <c r="L79" s="681"/>
      <c r="M79" s="681"/>
      <c r="N79" s="681"/>
      <c r="O79" s="681"/>
      <c r="P79" s="649"/>
      <c r="Q79" s="649"/>
      <c r="R79" s="229"/>
      <c r="S79" s="229"/>
      <c r="T79" s="229"/>
      <c r="U79" s="229"/>
      <c r="V79" s="229"/>
      <c r="W79" s="229"/>
      <c r="X79" s="229"/>
      <c r="Y79" s="229"/>
      <c r="Z79" s="229"/>
    </row>
    <row r="80" spans="1:26" ht="12.75" customHeight="1" x14ac:dyDescent="0.2">
      <c r="A80" s="229"/>
      <c r="B80" s="229"/>
      <c r="C80" s="649"/>
      <c r="D80" s="649"/>
      <c r="E80" s="681"/>
      <c r="F80" s="681"/>
      <c r="G80" s="681"/>
      <c r="H80" s="681"/>
      <c r="I80" s="681"/>
      <c r="J80" s="681"/>
      <c r="K80" s="681"/>
      <c r="L80" s="681"/>
      <c r="M80" s="681"/>
      <c r="N80" s="681"/>
      <c r="O80" s="681"/>
      <c r="P80" s="649"/>
      <c r="Q80" s="649"/>
      <c r="R80" s="229"/>
      <c r="S80" s="229"/>
      <c r="T80" s="229"/>
      <c r="U80" s="229"/>
      <c r="V80" s="229"/>
      <c r="W80" s="229"/>
      <c r="X80" s="229"/>
      <c r="Y80" s="229"/>
      <c r="Z80" s="229"/>
    </row>
    <row r="81" spans="1:26" ht="12.75" customHeight="1" x14ac:dyDescent="0.2">
      <c r="A81" s="229"/>
      <c r="B81" s="229"/>
      <c r="C81" s="649"/>
      <c r="D81" s="649"/>
      <c r="E81" s="681"/>
      <c r="F81" s="681"/>
      <c r="G81" s="681"/>
      <c r="H81" s="681"/>
      <c r="I81" s="681"/>
      <c r="J81" s="681"/>
      <c r="K81" s="681"/>
      <c r="L81" s="681"/>
      <c r="M81" s="681"/>
      <c r="N81" s="681"/>
      <c r="O81" s="681"/>
      <c r="P81" s="649"/>
      <c r="Q81" s="649"/>
      <c r="R81" s="229"/>
      <c r="S81" s="229"/>
      <c r="T81" s="229"/>
      <c r="U81" s="229"/>
      <c r="V81" s="229"/>
      <c r="W81" s="229"/>
      <c r="X81" s="229"/>
      <c r="Y81" s="229"/>
      <c r="Z81" s="229"/>
    </row>
    <row r="82" spans="1:26" ht="12.75" customHeight="1" x14ac:dyDescent="0.2">
      <c r="A82" s="229"/>
      <c r="B82" s="229"/>
      <c r="C82" s="649"/>
      <c r="D82" s="649"/>
      <c r="E82" s="681"/>
      <c r="F82" s="681"/>
      <c r="G82" s="681"/>
      <c r="H82" s="681"/>
      <c r="I82" s="681"/>
      <c r="J82" s="681"/>
      <c r="K82" s="681"/>
      <c r="L82" s="681"/>
      <c r="M82" s="681"/>
      <c r="N82" s="681"/>
      <c r="O82" s="681"/>
      <c r="P82" s="649"/>
      <c r="Q82" s="649"/>
      <c r="R82" s="229"/>
      <c r="S82" s="229"/>
      <c r="T82" s="229"/>
      <c r="U82" s="229"/>
      <c r="V82" s="229"/>
      <c r="W82" s="229"/>
      <c r="X82" s="229"/>
      <c r="Y82" s="229"/>
      <c r="Z82" s="229"/>
    </row>
    <row r="83" spans="1:26" ht="12.75" customHeight="1" x14ac:dyDescent="0.2">
      <c r="A83" s="229"/>
      <c r="B83" s="229"/>
      <c r="C83" s="649"/>
      <c r="D83" s="649"/>
      <c r="E83" s="681"/>
      <c r="F83" s="681"/>
      <c r="G83" s="681"/>
      <c r="H83" s="681"/>
      <c r="I83" s="681"/>
      <c r="J83" s="681"/>
      <c r="K83" s="681"/>
      <c r="L83" s="681"/>
      <c r="M83" s="681"/>
      <c r="N83" s="681"/>
      <c r="O83" s="681"/>
      <c r="P83" s="649"/>
      <c r="Q83" s="649"/>
      <c r="R83" s="229"/>
      <c r="S83" s="229"/>
      <c r="T83" s="229"/>
      <c r="U83" s="229"/>
      <c r="V83" s="229"/>
      <c r="W83" s="229"/>
      <c r="X83" s="229"/>
      <c r="Y83" s="229"/>
      <c r="Z83" s="229"/>
    </row>
    <row r="84" spans="1:26" ht="12.75" customHeight="1" x14ac:dyDescent="0.2">
      <c r="A84" s="229"/>
      <c r="B84" s="229"/>
      <c r="C84" s="649"/>
      <c r="D84" s="649"/>
      <c r="E84" s="681"/>
      <c r="F84" s="681"/>
      <c r="G84" s="681"/>
      <c r="H84" s="681"/>
      <c r="I84" s="681"/>
      <c r="J84" s="681"/>
      <c r="K84" s="681"/>
      <c r="L84" s="681"/>
      <c r="M84" s="681"/>
      <c r="N84" s="681"/>
      <c r="O84" s="681"/>
      <c r="P84" s="649"/>
      <c r="Q84" s="649"/>
      <c r="R84" s="229"/>
      <c r="S84" s="229"/>
      <c r="T84" s="229"/>
      <c r="U84" s="229"/>
      <c r="V84" s="229"/>
      <c r="W84" s="229"/>
      <c r="X84" s="229"/>
      <c r="Y84" s="229"/>
      <c r="Z84" s="229"/>
    </row>
    <row r="85" spans="1:26" ht="12.75" customHeight="1" x14ac:dyDescent="0.2">
      <c r="A85" s="229"/>
      <c r="B85" s="229"/>
      <c r="C85" s="649"/>
      <c r="D85" s="649"/>
      <c r="E85" s="681"/>
      <c r="F85" s="681"/>
      <c r="G85" s="681"/>
      <c r="H85" s="681"/>
      <c r="I85" s="681"/>
      <c r="J85" s="681"/>
      <c r="K85" s="681"/>
      <c r="L85" s="681"/>
      <c r="M85" s="681"/>
      <c r="N85" s="681"/>
      <c r="O85" s="681"/>
      <c r="P85" s="649"/>
      <c r="Q85" s="649"/>
      <c r="R85" s="229"/>
      <c r="S85" s="229"/>
      <c r="T85" s="229"/>
      <c r="U85" s="229"/>
      <c r="V85" s="229"/>
      <c r="W85" s="229"/>
      <c r="X85" s="229"/>
      <c r="Y85" s="229"/>
      <c r="Z85" s="229"/>
    </row>
    <row r="86" spans="1:26" ht="12.75" customHeight="1" x14ac:dyDescent="0.2">
      <c r="A86" s="229"/>
      <c r="B86" s="229"/>
      <c r="C86" s="649"/>
      <c r="D86" s="649"/>
      <c r="E86" s="681"/>
      <c r="F86" s="681"/>
      <c r="G86" s="681"/>
      <c r="H86" s="681"/>
      <c r="I86" s="681"/>
      <c r="J86" s="681"/>
      <c r="K86" s="681"/>
      <c r="L86" s="681"/>
      <c r="M86" s="681"/>
      <c r="N86" s="681"/>
      <c r="O86" s="681"/>
      <c r="P86" s="649"/>
      <c r="Q86" s="649"/>
      <c r="R86" s="229"/>
      <c r="S86" s="229"/>
      <c r="T86" s="229"/>
      <c r="U86" s="229"/>
      <c r="V86" s="229"/>
      <c r="W86" s="229"/>
      <c r="X86" s="229"/>
      <c r="Y86" s="229"/>
      <c r="Z86" s="229"/>
    </row>
    <row r="87" spans="1:26" ht="12.75" customHeight="1" x14ac:dyDescent="0.2">
      <c r="A87" s="229"/>
      <c r="B87" s="229"/>
      <c r="C87" s="649"/>
      <c r="D87" s="649"/>
      <c r="E87" s="681"/>
      <c r="F87" s="681"/>
      <c r="G87" s="681"/>
      <c r="H87" s="681"/>
      <c r="I87" s="681"/>
      <c r="J87" s="681"/>
      <c r="K87" s="681"/>
      <c r="L87" s="681"/>
      <c r="M87" s="681"/>
      <c r="N87" s="681"/>
      <c r="O87" s="681"/>
      <c r="P87" s="649"/>
      <c r="Q87" s="649"/>
      <c r="R87" s="229"/>
      <c r="S87" s="229"/>
      <c r="T87" s="229"/>
      <c r="U87" s="229"/>
      <c r="V87" s="229"/>
      <c r="W87" s="229"/>
      <c r="X87" s="229"/>
      <c r="Y87" s="229"/>
      <c r="Z87" s="229"/>
    </row>
    <row r="88" spans="1:26" ht="12.75" customHeight="1" x14ac:dyDescent="0.2">
      <c r="A88" s="229"/>
      <c r="B88" s="229"/>
      <c r="C88" s="649"/>
      <c r="D88" s="649"/>
      <c r="E88" s="681"/>
      <c r="F88" s="681"/>
      <c r="G88" s="681"/>
      <c r="H88" s="681"/>
      <c r="I88" s="681"/>
      <c r="J88" s="681"/>
      <c r="K88" s="681"/>
      <c r="L88" s="681"/>
      <c r="M88" s="681"/>
      <c r="N88" s="681"/>
      <c r="O88" s="681"/>
      <c r="P88" s="649"/>
      <c r="Q88" s="649"/>
      <c r="R88" s="229"/>
      <c r="S88" s="229"/>
      <c r="T88" s="229"/>
      <c r="U88" s="229"/>
      <c r="V88" s="229"/>
      <c r="W88" s="229"/>
      <c r="X88" s="229"/>
      <c r="Y88" s="229"/>
      <c r="Z88" s="229"/>
    </row>
    <row r="89" spans="1:26" ht="12.75" customHeight="1" x14ac:dyDescent="0.2">
      <c r="A89" s="229"/>
      <c r="B89" s="229"/>
      <c r="C89" s="649"/>
      <c r="D89" s="649"/>
      <c r="E89" s="681"/>
      <c r="F89" s="681"/>
      <c r="G89" s="681"/>
      <c r="H89" s="681"/>
      <c r="I89" s="681"/>
      <c r="J89" s="681"/>
      <c r="K89" s="681"/>
      <c r="L89" s="681"/>
      <c r="M89" s="681"/>
      <c r="N89" s="681"/>
      <c r="O89" s="681"/>
      <c r="P89" s="649"/>
      <c r="Q89" s="649"/>
      <c r="R89" s="229"/>
      <c r="S89" s="229"/>
      <c r="T89" s="229"/>
      <c r="U89" s="229"/>
      <c r="V89" s="229"/>
      <c r="W89" s="229"/>
      <c r="X89" s="229"/>
      <c r="Y89" s="229"/>
      <c r="Z89" s="229"/>
    </row>
    <row r="90" spans="1:26" ht="12.75" customHeight="1" x14ac:dyDescent="0.2">
      <c r="A90" s="229"/>
      <c r="B90" s="229"/>
      <c r="C90" s="649"/>
      <c r="D90" s="649"/>
      <c r="E90" s="681"/>
      <c r="F90" s="681"/>
      <c r="G90" s="681"/>
      <c r="H90" s="681"/>
      <c r="I90" s="681"/>
      <c r="J90" s="681"/>
      <c r="K90" s="681"/>
      <c r="L90" s="681"/>
      <c r="M90" s="681"/>
      <c r="N90" s="681"/>
      <c r="O90" s="681"/>
      <c r="P90" s="649"/>
      <c r="Q90" s="649"/>
      <c r="R90" s="229"/>
      <c r="S90" s="229"/>
      <c r="T90" s="229"/>
      <c r="U90" s="229"/>
      <c r="V90" s="229"/>
      <c r="W90" s="229"/>
      <c r="X90" s="229"/>
      <c r="Y90" s="229"/>
      <c r="Z90" s="229"/>
    </row>
    <row r="91" spans="1:26" ht="12.75" customHeight="1" x14ac:dyDescent="0.2">
      <c r="A91" s="229"/>
      <c r="B91" s="229"/>
      <c r="C91" s="649"/>
      <c r="D91" s="649"/>
      <c r="E91" s="681"/>
      <c r="F91" s="681"/>
      <c r="G91" s="681"/>
      <c r="H91" s="681"/>
      <c r="I91" s="681"/>
      <c r="J91" s="681"/>
      <c r="K91" s="681"/>
      <c r="L91" s="681"/>
      <c r="M91" s="681"/>
      <c r="N91" s="681"/>
      <c r="O91" s="681"/>
      <c r="P91" s="649"/>
      <c r="Q91" s="649"/>
      <c r="R91" s="229"/>
      <c r="S91" s="229"/>
      <c r="T91" s="229"/>
      <c r="U91" s="229"/>
      <c r="V91" s="229"/>
      <c r="W91" s="229"/>
      <c r="X91" s="229"/>
      <c r="Y91" s="229"/>
      <c r="Z91" s="229"/>
    </row>
    <row r="92" spans="1:26" ht="12.75" customHeight="1" x14ac:dyDescent="0.2">
      <c r="A92" s="229"/>
      <c r="B92" s="229"/>
      <c r="C92" s="649"/>
      <c r="D92" s="649"/>
      <c r="E92" s="681"/>
      <c r="F92" s="681"/>
      <c r="G92" s="681"/>
      <c r="H92" s="681"/>
      <c r="I92" s="681"/>
      <c r="J92" s="681"/>
      <c r="K92" s="681"/>
      <c r="L92" s="681"/>
      <c r="M92" s="681"/>
      <c r="N92" s="681"/>
      <c r="O92" s="681"/>
      <c r="P92" s="649"/>
      <c r="Q92" s="649"/>
      <c r="R92" s="229"/>
      <c r="S92" s="229"/>
      <c r="T92" s="229"/>
      <c r="U92" s="229"/>
      <c r="V92" s="229"/>
      <c r="W92" s="229"/>
      <c r="X92" s="229"/>
      <c r="Y92" s="229"/>
      <c r="Z92" s="229"/>
    </row>
    <row r="93" spans="1:26" ht="12.75" customHeight="1" x14ac:dyDescent="0.2">
      <c r="A93" s="229"/>
      <c r="B93" s="229"/>
      <c r="C93" s="649"/>
      <c r="D93" s="649"/>
      <c r="E93" s="681"/>
      <c r="F93" s="681"/>
      <c r="G93" s="681"/>
      <c r="H93" s="681"/>
      <c r="I93" s="681"/>
      <c r="J93" s="681"/>
      <c r="K93" s="681"/>
      <c r="L93" s="681"/>
      <c r="M93" s="681"/>
      <c r="N93" s="681"/>
      <c r="O93" s="681"/>
      <c r="P93" s="649"/>
      <c r="Q93" s="649"/>
      <c r="R93" s="229"/>
      <c r="S93" s="229"/>
      <c r="T93" s="229"/>
      <c r="U93" s="229"/>
      <c r="V93" s="229"/>
      <c r="W93" s="229"/>
      <c r="X93" s="229"/>
      <c r="Y93" s="229"/>
      <c r="Z93" s="229"/>
    </row>
    <row r="94" spans="1:26" ht="12.75" customHeight="1" x14ac:dyDescent="0.2">
      <c r="A94" s="229"/>
      <c r="B94" s="229"/>
      <c r="C94" s="649"/>
      <c r="D94" s="649"/>
      <c r="E94" s="681"/>
      <c r="F94" s="681"/>
      <c r="G94" s="681"/>
      <c r="H94" s="681"/>
      <c r="I94" s="681"/>
      <c r="J94" s="681"/>
      <c r="K94" s="681"/>
      <c r="L94" s="681"/>
      <c r="M94" s="681"/>
      <c r="N94" s="681"/>
      <c r="O94" s="681"/>
      <c r="P94" s="649"/>
      <c r="Q94" s="649"/>
      <c r="R94" s="229"/>
      <c r="S94" s="229"/>
      <c r="T94" s="229"/>
      <c r="U94" s="229"/>
      <c r="V94" s="229"/>
      <c r="W94" s="229"/>
      <c r="X94" s="229"/>
      <c r="Y94" s="229"/>
      <c r="Z94" s="229"/>
    </row>
    <row r="95" spans="1:26" ht="12.75" customHeight="1" x14ac:dyDescent="0.2">
      <c r="A95" s="229"/>
      <c r="B95" s="229"/>
      <c r="C95" s="649"/>
      <c r="D95" s="649"/>
      <c r="E95" s="681"/>
      <c r="F95" s="681"/>
      <c r="G95" s="681"/>
      <c r="H95" s="681"/>
      <c r="I95" s="681"/>
      <c r="J95" s="681"/>
      <c r="K95" s="681"/>
      <c r="L95" s="681"/>
      <c r="M95" s="681"/>
      <c r="N95" s="681"/>
      <c r="O95" s="681"/>
      <c r="P95" s="649"/>
      <c r="Q95" s="649"/>
      <c r="R95" s="229"/>
      <c r="S95" s="229"/>
      <c r="T95" s="229"/>
      <c r="U95" s="229"/>
      <c r="V95" s="229"/>
      <c r="W95" s="229"/>
      <c r="X95" s="229"/>
      <c r="Y95" s="229"/>
      <c r="Z95" s="229"/>
    </row>
    <row r="96" spans="1:26" ht="12.75" customHeight="1" x14ac:dyDescent="0.2">
      <c r="A96" s="229"/>
      <c r="B96" s="229"/>
      <c r="C96" s="649"/>
      <c r="D96" s="649"/>
      <c r="E96" s="681"/>
      <c r="F96" s="681"/>
      <c r="G96" s="681"/>
      <c r="H96" s="681"/>
      <c r="I96" s="681"/>
      <c r="J96" s="681"/>
      <c r="K96" s="681"/>
      <c r="L96" s="681"/>
      <c r="M96" s="681"/>
      <c r="N96" s="681"/>
      <c r="O96" s="681"/>
      <c r="P96" s="649"/>
      <c r="Q96" s="649"/>
      <c r="R96" s="229"/>
      <c r="S96" s="229"/>
      <c r="T96" s="229"/>
      <c r="U96" s="229"/>
      <c r="V96" s="229"/>
      <c r="W96" s="229"/>
      <c r="X96" s="229"/>
      <c r="Y96" s="229"/>
      <c r="Z96" s="229"/>
    </row>
    <row r="97" spans="1:26" ht="12.75" customHeight="1" x14ac:dyDescent="0.2">
      <c r="A97" s="229"/>
      <c r="B97" s="229"/>
      <c r="C97" s="649"/>
      <c r="D97" s="649"/>
      <c r="E97" s="681"/>
      <c r="F97" s="681"/>
      <c r="G97" s="681"/>
      <c r="H97" s="681"/>
      <c r="I97" s="681"/>
      <c r="J97" s="681"/>
      <c r="K97" s="681"/>
      <c r="L97" s="681"/>
      <c r="M97" s="681"/>
      <c r="N97" s="681"/>
      <c r="O97" s="681"/>
      <c r="P97" s="649"/>
      <c r="Q97" s="649"/>
      <c r="R97" s="229"/>
      <c r="S97" s="229"/>
      <c r="T97" s="229"/>
      <c r="U97" s="229"/>
      <c r="V97" s="229"/>
      <c r="W97" s="229"/>
      <c r="X97" s="229"/>
      <c r="Y97" s="229"/>
      <c r="Z97" s="229"/>
    </row>
    <row r="98" spans="1:26" ht="12.75" customHeight="1" x14ac:dyDescent="0.2">
      <c r="A98" s="229"/>
      <c r="B98" s="229"/>
      <c r="C98" s="649"/>
      <c r="D98" s="649"/>
      <c r="E98" s="681"/>
      <c r="F98" s="681"/>
      <c r="G98" s="681"/>
      <c r="H98" s="681"/>
      <c r="I98" s="681"/>
      <c r="J98" s="681"/>
      <c r="K98" s="681"/>
      <c r="L98" s="681"/>
      <c r="M98" s="681"/>
      <c r="N98" s="681"/>
      <c r="O98" s="681"/>
      <c r="P98" s="649"/>
      <c r="Q98" s="649"/>
      <c r="R98" s="229"/>
      <c r="S98" s="229"/>
      <c r="T98" s="229"/>
      <c r="U98" s="229"/>
      <c r="V98" s="229"/>
      <c r="W98" s="229"/>
      <c r="X98" s="229"/>
      <c r="Y98" s="229"/>
      <c r="Z98" s="229"/>
    </row>
    <row r="99" spans="1:26" ht="12.75" customHeight="1" x14ac:dyDescent="0.2">
      <c r="A99" s="229"/>
      <c r="B99" s="229"/>
      <c r="C99" s="649"/>
      <c r="D99" s="649"/>
      <c r="E99" s="681"/>
      <c r="F99" s="681"/>
      <c r="G99" s="681"/>
      <c r="H99" s="681"/>
      <c r="I99" s="681"/>
      <c r="J99" s="681"/>
      <c r="K99" s="681"/>
      <c r="L99" s="681"/>
      <c r="M99" s="681"/>
      <c r="N99" s="681"/>
      <c r="O99" s="681"/>
      <c r="P99" s="649"/>
      <c r="Q99" s="649"/>
      <c r="R99" s="229"/>
      <c r="S99" s="229"/>
      <c r="T99" s="229"/>
      <c r="U99" s="229"/>
      <c r="V99" s="229"/>
      <c r="W99" s="229"/>
      <c r="X99" s="229"/>
      <c r="Y99" s="229"/>
      <c r="Z99" s="229"/>
    </row>
    <row r="100" spans="1:26" ht="12.75" customHeight="1" x14ac:dyDescent="0.2">
      <c r="A100" s="229"/>
      <c r="B100" s="229"/>
      <c r="C100" s="649"/>
      <c r="D100" s="649"/>
      <c r="E100" s="681"/>
      <c r="F100" s="681"/>
      <c r="G100" s="681"/>
      <c r="H100" s="681"/>
      <c r="I100" s="681"/>
      <c r="J100" s="681"/>
      <c r="K100" s="681"/>
      <c r="L100" s="681"/>
      <c r="M100" s="681"/>
      <c r="N100" s="681"/>
      <c r="O100" s="681"/>
      <c r="P100" s="649"/>
      <c r="Q100" s="649"/>
      <c r="R100" s="229"/>
      <c r="S100" s="229"/>
      <c r="T100" s="229"/>
      <c r="U100" s="229"/>
      <c r="V100" s="229"/>
      <c r="W100" s="229"/>
      <c r="X100" s="229"/>
      <c r="Y100" s="229"/>
      <c r="Z100" s="229"/>
    </row>
    <row r="101" spans="1:26" ht="12.75" customHeight="1" x14ac:dyDescent="0.2">
      <c r="A101" s="229"/>
      <c r="B101" s="229"/>
      <c r="C101" s="649"/>
      <c r="D101" s="649"/>
      <c r="E101" s="681"/>
      <c r="F101" s="681"/>
      <c r="G101" s="681"/>
      <c r="H101" s="681"/>
      <c r="I101" s="681"/>
      <c r="J101" s="681"/>
      <c r="K101" s="681"/>
      <c r="L101" s="681"/>
      <c r="M101" s="681"/>
      <c r="N101" s="681"/>
      <c r="O101" s="681"/>
      <c r="P101" s="649"/>
      <c r="Q101" s="649"/>
      <c r="R101" s="229"/>
      <c r="S101" s="229"/>
      <c r="T101" s="229"/>
      <c r="U101" s="229"/>
      <c r="V101" s="229"/>
      <c r="W101" s="229"/>
      <c r="X101" s="229"/>
      <c r="Y101" s="229"/>
      <c r="Z101" s="229"/>
    </row>
    <row r="102" spans="1:26" ht="12.75" customHeight="1" x14ac:dyDescent="0.2">
      <c r="A102" s="229"/>
      <c r="B102" s="229"/>
      <c r="C102" s="649"/>
      <c r="D102" s="649"/>
      <c r="E102" s="681"/>
      <c r="F102" s="681"/>
      <c r="G102" s="681"/>
      <c r="H102" s="681"/>
      <c r="I102" s="681"/>
      <c r="J102" s="681"/>
      <c r="K102" s="681"/>
      <c r="L102" s="681"/>
      <c r="M102" s="681"/>
      <c r="N102" s="681"/>
      <c r="O102" s="681"/>
      <c r="P102" s="649"/>
      <c r="Q102" s="649"/>
      <c r="R102" s="229"/>
      <c r="S102" s="229"/>
      <c r="T102" s="229"/>
      <c r="U102" s="229"/>
      <c r="V102" s="229"/>
      <c r="W102" s="229"/>
      <c r="X102" s="229"/>
      <c r="Y102" s="229"/>
      <c r="Z102" s="229"/>
    </row>
    <row r="103" spans="1:26" ht="12.75" customHeight="1" x14ac:dyDescent="0.2">
      <c r="A103" s="229"/>
      <c r="B103" s="229"/>
      <c r="C103" s="649"/>
      <c r="D103" s="649"/>
      <c r="E103" s="681"/>
      <c r="F103" s="681"/>
      <c r="G103" s="681"/>
      <c r="H103" s="681"/>
      <c r="I103" s="681"/>
      <c r="J103" s="681"/>
      <c r="K103" s="681"/>
      <c r="L103" s="681"/>
      <c r="M103" s="681"/>
      <c r="N103" s="681"/>
      <c r="O103" s="681"/>
      <c r="P103" s="649"/>
      <c r="Q103" s="649"/>
      <c r="R103" s="229"/>
      <c r="S103" s="229"/>
      <c r="T103" s="229"/>
      <c r="U103" s="229"/>
      <c r="V103" s="229"/>
      <c r="W103" s="229"/>
      <c r="X103" s="229"/>
      <c r="Y103" s="229"/>
      <c r="Z103" s="229"/>
    </row>
    <row r="104" spans="1:26" ht="12.75" customHeight="1" x14ac:dyDescent="0.2">
      <c r="A104" s="229"/>
      <c r="B104" s="229"/>
      <c r="C104" s="649"/>
      <c r="D104" s="649"/>
      <c r="E104" s="681"/>
      <c r="F104" s="681"/>
      <c r="G104" s="681"/>
      <c r="H104" s="681"/>
      <c r="I104" s="681"/>
      <c r="J104" s="681"/>
      <c r="K104" s="681"/>
      <c r="L104" s="681"/>
      <c r="M104" s="681"/>
      <c r="N104" s="681"/>
      <c r="O104" s="681"/>
      <c r="P104" s="649"/>
      <c r="Q104" s="649"/>
      <c r="R104" s="229"/>
      <c r="S104" s="229"/>
      <c r="T104" s="229"/>
      <c r="U104" s="229"/>
      <c r="V104" s="229"/>
      <c r="W104" s="229"/>
      <c r="X104" s="229"/>
      <c r="Y104" s="229"/>
      <c r="Z104" s="229"/>
    </row>
    <row r="105" spans="1:26" ht="12.75" customHeight="1" x14ac:dyDescent="0.2">
      <c r="A105" s="229"/>
      <c r="B105" s="229"/>
      <c r="C105" s="649"/>
      <c r="D105" s="649"/>
      <c r="E105" s="681"/>
      <c r="F105" s="681"/>
      <c r="G105" s="681"/>
      <c r="H105" s="681"/>
      <c r="I105" s="681"/>
      <c r="J105" s="681"/>
      <c r="K105" s="681"/>
      <c r="L105" s="681"/>
      <c r="M105" s="681"/>
      <c r="N105" s="681"/>
      <c r="O105" s="681"/>
      <c r="P105" s="649"/>
      <c r="Q105" s="649"/>
      <c r="R105" s="229"/>
      <c r="S105" s="229"/>
      <c r="T105" s="229"/>
      <c r="U105" s="229"/>
      <c r="V105" s="229"/>
      <c r="W105" s="229"/>
      <c r="X105" s="229"/>
      <c r="Y105" s="229"/>
      <c r="Z105" s="229"/>
    </row>
    <row r="106" spans="1:26" ht="12.75" customHeight="1" x14ac:dyDescent="0.2">
      <c r="A106" s="229"/>
      <c r="B106" s="229"/>
      <c r="C106" s="649"/>
      <c r="D106" s="649"/>
      <c r="E106" s="681"/>
      <c r="F106" s="681"/>
      <c r="G106" s="681"/>
      <c r="H106" s="681"/>
      <c r="I106" s="681"/>
      <c r="J106" s="681"/>
      <c r="K106" s="681"/>
      <c r="L106" s="681"/>
      <c r="M106" s="681"/>
      <c r="N106" s="681"/>
      <c r="O106" s="681"/>
      <c r="P106" s="649"/>
      <c r="Q106" s="649"/>
      <c r="R106" s="229"/>
      <c r="S106" s="229"/>
      <c r="T106" s="229"/>
      <c r="U106" s="229"/>
      <c r="V106" s="229"/>
      <c r="W106" s="229"/>
      <c r="X106" s="229"/>
      <c r="Y106" s="229"/>
      <c r="Z106" s="229"/>
    </row>
    <row r="107" spans="1:26" ht="12.75" customHeight="1" x14ac:dyDescent="0.2">
      <c r="A107" s="229"/>
      <c r="B107" s="229"/>
      <c r="C107" s="649"/>
      <c r="D107" s="649"/>
      <c r="E107" s="681"/>
      <c r="F107" s="681"/>
      <c r="G107" s="681"/>
      <c r="H107" s="681"/>
      <c r="I107" s="681"/>
      <c r="J107" s="681"/>
      <c r="K107" s="681"/>
      <c r="L107" s="681"/>
      <c r="M107" s="681"/>
      <c r="N107" s="681"/>
      <c r="O107" s="681"/>
      <c r="P107" s="649"/>
      <c r="Q107" s="649"/>
      <c r="R107" s="229"/>
      <c r="S107" s="229"/>
      <c r="T107" s="229"/>
      <c r="U107" s="229"/>
      <c r="V107" s="229"/>
      <c r="W107" s="229"/>
      <c r="X107" s="229"/>
      <c r="Y107" s="229"/>
      <c r="Z107" s="229"/>
    </row>
    <row r="108" spans="1:26" ht="12.75" customHeight="1" x14ac:dyDescent="0.2">
      <c r="A108" s="229"/>
      <c r="B108" s="229"/>
      <c r="C108" s="649"/>
      <c r="D108" s="649"/>
      <c r="E108" s="681"/>
      <c r="F108" s="681"/>
      <c r="G108" s="681"/>
      <c r="H108" s="681"/>
      <c r="I108" s="681"/>
      <c r="J108" s="681"/>
      <c r="K108" s="681"/>
      <c r="L108" s="681"/>
      <c r="M108" s="681"/>
      <c r="N108" s="681"/>
      <c r="O108" s="681"/>
      <c r="P108" s="649"/>
      <c r="Q108" s="649"/>
      <c r="R108" s="229"/>
      <c r="S108" s="229"/>
      <c r="T108" s="229"/>
      <c r="U108" s="229"/>
      <c r="V108" s="229"/>
      <c r="W108" s="229"/>
      <c r="X108" s="229"/>
      <c r="Y108" s="229"/>
      <c r="Z108" s="229"/>
    </row>
    <row r="109" spans="1:26" ht="12.75" customHeight="1" x14ac:dyDescent="0.2">
      <c r="A109" s="229"/>
      <c r="B109" s="229"/>
      <c r="C109" s="649"/>
      <c r="D109" s="649"/>
      <c r="E109" s="681"/>
      <c r="F109" s="681"/>
      <c r="G109" s="681"/>
      <c r="H109" s="681"/>
      <c r="I109" s="681"/>
      <c r="J109" s="681"/>
      <c r="K109" s="681"/>
      <c r="L109" s="681"/>
      <c r="M109" s="681"/>
      <c r="N109" s="681"/>
      <c r="O109" s="681"/>
      <c r="P109" s="649"/>
      <c r="Q109" s="649"/>
      <c r="R109" s="229"/>
      <c r="S109" s="229"/>
      <c r="T109" s="229"/>
      <c r="U109" s="229"/>
      <c r="V109" s="229"/>
      <c r="W109" s="229"/>
      <c r="X109" s="229"/>
      <c r="Y109" s="229"/>
      <c r="Z109" s="229"/>
    </row>
    <row r="110" spans="1:26" ht="12.75" customHeight="1" x14ac:dyDescent="0.2">
      <c r="A110" s="229"/>
      <c r="B110" s="229"/>
      <c r="C110" s="649"/>
      <c r="D110" s="649"/>
      <c r="E110" s="681"/>
      <c r="F110" s="681"/>
      <c r="G110" s="681"/>
      <c r="H110" s="681"/>
      <c r="I110" s="681"/>
      <c r="J110" s="681"/>
      <c r="K110" s="681"/>
      <c r="L110" s="681"/>
      <c r="M110" s="681"/>
      <c r="N110" s="681"/>
      <c r="O110" s="681"/>
      <c r="P110" s="649"/>
      <c r="Q110" s="649"/>
      <c r="R110" s="229"/>
      <c r="S110" s="229"/>
      <c r="T110" s="229"/>
      <c r="U110" s="229"/>
      <c r="V110" s="229"/>
      <c r="W110" s="229"/>
      <c r="X110" s="229"/>
      <c r="Y110" s="229"/>
      <c r="Z110" s="229"/>
    </row>
    <row r="111" spans="1:26" ht="12.75" customHeight="1" x14ac:dyDescent="0.2">
      <c r="A111" s="229"/>
      <c r="B111" s="229"/>
      <c r="C111" s="649"/>
      <c r="D111" s="649"/>
      <c r="E111" s="681"/>
      <c r="F111" s="681"/>
      <c r="G111" s="681"/>
      <c r="H111" s="681"/>
      <c r="I111" s="681"/>
      <c r="J111" s="681"/>
      <c r="K111" s="681"/>
      <c r="L111" s="681"/>
      <c r="M111" s="681"/>
      <c r="N111" s="681"/>
      <c r="O111" s="681"/>
      <c r="P111" s="649"/>
      <c r="Q111" s="649"/>
      <c r="R111" s="229"/>
      <c r="S111" s="229"/>
      <c r="T111" s="229"/>
      <c r="U111" s="229"/>
      <c r="V111" s="229"/>
      <c r="W111" s="229"/>
      <c r="X111" s="229"/>
      <c r="Y111" s="229"/>
      <c r="Z111" s="229"/>
    </row>
    <row r="112" spans="1:26" ht="12.75" customHeight="1" x14ac:dyDescent="0.2">
      <c r="A112" s="229"/>
      <c r="B112" s="229"/>
      <c r="C112" s="649"/>
      <c r="D112" s="649"/>
      <c r="E112" s="681"/>
      <c r="F112" s="681"/>
      <c r="G112" s="681"/>
      <c r="H112" s="681"/>
      <c r="I112" s="681"/>
      <c r="J112" s="681"/>
      <c r="K112" s="681"/>
      <c r="L112" s="681"/>
      <c r="M112" s="681"/>
      <c r="N112" s="681"/>
      <c r="O112" s="681"/>
      <c r="P112" s="649"/>
      <c r="Q112" s="649"/>
      <c r="R112" s="229"/>
      <c r="S112" s="229"/>
      <c r="T112" s="229"/>
      <c r="U112" s="229"/>
      <c r="V112" s="229"/>
      <c r="W112" s="229"/>
      <c r="X112" s="229"/>
      <c r="Y112" s="229"/>
      <c r="Z112" s="229"/>
    </row>
    <row r="113" spans="1:26" ht="12.75" customHeight="1" x14ac:dyDescent="0.2">
      <c r="A113" s="229"/>
      <c r="B113" s="229"/>
      <c r="C113" s="649"/>
      <c r="D113" s="649"/>
      <c r="E113" s="681"/>
      <c r="F113" s="681"/>
      <c r="G113" s="681"/>
      <c r="H113" s="681"/>
      <c r="I113" s="681"/>
      <c r="J113" s="681"/>
      <c r="K113" s="681"/>
      <c r="L113" s="681"/>
      <c r="M113" s="681"/>
      <c r="N113" s="681"/>
      <c r="O113" s="681"/>
      <c r="P113" s="649"/>
      <c r="Q113" s="649"/>
      <c r="R113" s="229"/>
      <c r="S113" s="229"/>
      <c r="T113" s="229"/>
      <c r="U113" s="229"/>
      <c r="V113" s="229"/>
      <c r="W113" s="229"/>
      <c r="X113" s="229"/>
      <c r="Y113" s="229"/>
      <c r="Z113" s="229"/>
    </row>
    <row r="114" spans="1:26" ht="12.75" customHeight="1" x14ac:dyDescent="0.2">
      <c r="A114" s="229"/>
      <c r="B114" s="229"/>
      <c r="C114" s="649"/>
      <c r="D114" s="649"/>
      <c r="E114" s="681"/>
      <c r="F114" s="681"/>
      <c r="G114" s="681"/>
      <c r="H114" s="681"/>
      <c r="I114" s="681"/>
      <c r="J114" s="681"/>
      <c r="K114" s="681"/>
      <c r="L114" s="681"/>
      <c r="M114" s="681"/>
      <c r="N114" s="681"/>
      <c r="O114" s="681"/>
      <c r="P114" s="649"/>
      <c r="Q114" s="649"/>
      <c r="R114" s="229"/>
      <c r="S114" s="229"/>
      <c r="T114" s="229"/>
      <c r="U114" s="229"/>
      <c r="V114" s="229"/>
      <c r="W114" s="229"/>
      <c r="X114" s="229"/>
      <c r="Y114" s="229"/>
      <c r="Z114" s="229"/>
    </row>
    <row r="115" spans="1:26" ht="12.75" customHeight="1" x14ac:dyDescent="0.2">
      <c r="A115" s="229"/>
      <c r="B115" s="229"/>
      <c r="C115" s="649"/>
      <c r="D115" s="649"/>
      <c r="E115" s="681"/>
      <c r="F115" s="681"/>
      <c r="G115" s="681"/>
      <c r="H115" s="681"/>
      <c r="I115" s="681"/>
      <c r="J115" s="681"/>
      <c r="K115" s="681"/>
      <c r="L115" s="681"/>
      <c r="M115" s="681"/>
      <c r="N115" s="681"/>
      <c r="O115" s="681"/>
      <c r="P115" s="649"/>
      <c r="Q115" s="649"/>
      <c r="R115" s="229"/>
      <c r="S115" s="229"/>
      <c r="T115" s="229"/>
      <c r="U115" s="229"/>
      <c r="V115" s="229"/>
      <c r="W115" s="229"/>
      <c r="X115" s="229"/>
      <c r="Y115" s="229"/>
      <c r="Z115" s="229"/>
    </row>
    <row r="116" spans="1:26" ht="12.75" customHeight="1" x14ac:dyDescent="0.2">
      <c r="A116" s="229"/>
      <c r="B116" s="229"/>
      <c r="C116" s="649"/>
      <c r="D116" s="649"/>
      <c r="E116" s="681"/>
      <c r="F116" s="681"/>
      <c r="G116" s="681"/>
      <c r="H116" s="681"/>
      <c r="I116" s="681"/>
      <c r="J116" s="681"/>
      <c r="K116" s="681"/>
      <c r="L116" s="681"/>
      <c r="M116" s="681"/>
      <c r="N116" s="681"/>
      <c r="O116" s="681"/>
      <c r="P116" s="649"/>
      <c r="Q116" s="649"/>
      <c r="R116" s="229"/>
      <c r="S116" s="229"/>
      <c r="T116" s="229"/>
      <c r="U116" s="229"/>
      <c r="V116" s="229"/>
      <c r="W116" s="229"/>
      <c r="X116" s="229"/>
      <c r="Y116" s="229"/>
      <c r="Z116" s="229"/>
    </row>
    <row r="117" spans="1:26" ht="12.75" customHeight="1" x14ac:dyDescent="0.2">
      <c r="A117" s="229"/>
      <c r="B117" s="229"/>
      <c r="C117" s="649"/>
      <c r="D117" s="649"/>
      <c r="E117" s="681"/>
      <c r="F117" s="681"/>
      <c r="G117" s="681"/>
      <c r="H117" s="681"/>
      <c r="I117" s="681"/>
      <c r="J117" s="681"/>
      <c r="K117" s="681"/>
      <c r="L117" s="681"/>
      <c r="M117" s="681"/>
      <c r="N117" s="681"/>
      <c r="O117" s="681"/>
      <c r="P117" s="649"/>
      <c r="Q117" s="649"/>
      <c r="R117" s="229"/>
      <c r="S117" s="229"/>
      <c r="T117" s="229"/>
      <c r="U117" s="229"/>
      <c r="V117" s="229"/>
      <c r="W117" s="229"/>
      <c r="X117" s="229"/>
      <c r="Y117" s="229"/>
      <c r="Z117" s="229"/>
    </row>
    <row r="118" spans="1:26" ht="12.75" customHeight="1" x14ac:dyDescent="0.2">
      <c r="A118" s="229"/>
      <c r="B118" s="229"/>
      <c r="C118" s="649"/>
      <c r="D118" s="649"/>
      <c r="E118" s="681"/>
      <c r="F118" s="681"/>
      <c r="G118" s="681"/>
      <c r="H118" s="681"/>
      <c r="I118" s="681"/>
      <c r="J118" s="681"/>
      <c r="K118" s="681"/>
      <c r="L118" s="681"/>
      <c r="M118" s="681"/>
      <c r="N118" s="681"/>
      <c r="O118" s="681"/>
      <c r="P118" s="649"/>
      <c r="Q118" s="649"/>
      <c r="R118" s="229"/>
      <c r="S118" s="229"/>
      <c r="T118" s="229"/>
      <c r="U118" s="229"/>
      <c r="V118" s="229"/>
      <c r="W118" s="229"/>
      <c r="X118" s="229"/>
      <c r="Y118" s="229"/>
      <c r="Z118" s="229"/>
    </row>
    <row r="119" spans="1:26" ht="12.75" customHeight="1" x14ac:dyDescent="0.2">
      <c r="A119" s="229"/>
      <c r="B119" s="229"/>
      <c r="C119" s="649"/>
      <c r="D119" s="649"/>
      <c r="E119" s="681"/>
      <c r="F119" s="681"/>
      <c r="G119" s="681"/>
      <c r="H119" s="681"/>
      <c r="I119" s="681"/>
      <c r="J119" s="681"/>
      <c r="K119" s="681"/>
      <c r="L119" s="681"/>
      <c r="M119" s="681"/>
      <c r="N119" s="681"/>
      <c r="O119" s="681"/>
      <c r="P119" s="649"/>
      <c r="Q119" s="649"/>
      <c r="R119" s="229"/>
      <c r="S119" s="229"/>
      <c r="T119" s="229"/>
      <c r="U119" s="229"/>
      <c r="V119" s="229"/>
      <c r="W119" s="229"/>
      <c r="X119" s="229"/>
      <c r="Y119" s="229"/>
      <c r="Z119" s="229"/>
    </row>
    <row r="120" spans="1:26" ht="12.75" customHeight="1" x14ac:dyDescent="0.2">
      <c r="A120" s="229"/>
      <c r="B120" s="229"/>
      <c r="C120" s="649"/>
      <c r="D120" s="649"/>
      <c r="E120" s="681"/>
      <c r="F120" s="681"/>
      <c r="G120" s="681"/>
      <c r="H120" s="681"/>
      <c r="I120" s="681"/>
      <c r="J120" s="681"/>
      <c r="K120" s="681"/>
      <c r="L120" s="681"/>
      <c r="M120" s="681"/>
      <c r="N120" s="681"/>
      <c r="O120" s="681"/>
      <c r="P120" s="649"/>
      <c r="Q120" s="649"/>
      <c r="R120" s="229"/>
      <c r="S120" s="229"/>
      <c r="T120" s="229"/>
      <c r="U120" s="229"/>
      <c r="V120" s="229"/>
      <c r="W120" s="229"/>
      <c r="X120" s="229"/>
      <c r="Y120" s="229"/>
      <c r="Z120" s="229"/>
    </row>
    <row r="121" spans="1:26" ht="12.75" customHeight="1" x14ac:dyDescent="0.2">
      <c r="A121" s="229"/>
      <c r="B121" s="229"/>
      <c r="C121" s="649"/>
      <c r="D121" s="649"/>
      <c r="E121" s="681"/>
      <c r="F121" s="681"/>
      <c r="G121" s="681"/>
      <c r="H121" s="681"/>
      <c r="I121" s="681"/>
      <c r="J121" s="681"/>
      <c r="K121" s="681"/>
      <c r="L121" s="681"/>
      <c r="M121" s="681"/>
      <c r="N121" s="681"/>
      <c r="O121" s="681"/>
      <c r="P121" s="649"/>
      <c r="Q121" s="649"/>
      <c r="R121" s="229"/>
      <c r="S121" s="229"/>
      <c r="T121" s="229"/>
      <c r="U121" s="229"/>
      <c r="V121" s="229"/>
      <c r="W121" s="229"/>
      <c r="X121" s="229"/>
      <c r="Y121" s="229"/>
      <c r="Z121" s="229"/>
    </row>
    <row r="122" spans="1:26" ht="12.75" customHeight="1" x14ac:dyDescent="0.2">
      <c r="A122" s="229"/>
      <c r="B122" s="229"/>
      <c r="C122" s="649"/>
      <c r="D122" s="649"/>
      <c r="E122" s="681"/>
      <c r="F122" s="681"/>
      <c r="G122" s="681"/>
      <c r="H122" s="681"/>
      <c r="I122" s="681"/>
      <c r="J122" s="681"/>
      <c r="K122" s="681"/>
      <c r="L122" s="681"/>
      <c r="M122" s="681"/>
      <c r="N122" s="681"/>
      <c r="O122" s="681"/>
      <c r="P122" s="649"/>
      <c r="Q122" s="649"/>
      <c r="R122" s="229"/>
      <c r="S122" s="229"/>
      <c r="T122" s="229"/>
      <c r="U122" s="229"/>
      <c r="V122" s="229"/>
      <c r="W122" s="229"/>
      <c r="X122" s="229"/>
      <c r="Y122" s="229"/>
      <c r="Z122" s="229"/>
    </row>
    <row r="123" spans="1:26" ht="12.75" customHeight="1" x14ac:dyDescent="0.2">
      <c r="A123" s="229"/>
      <c r="B123" s="229"/>
      <c r="C123" s="649"/>
      <c r="D123" s="649"/>
      <c r="E123" s="681"/>
      <c r="F123" s="681"/>
      <c r="G123" s="681"/>
      <c r="H123" s="681"/>
      <c r="I123" s="681"/>
      <c r="J123" s="681"/>
      <c r="K123" s="681"/>
      <c r="L123" s="681"/>
      <c r="M123" s="681"/>
      <c r="N123" s="681"/>
      <c r="O123" s="681"/>
      <c r="P123" s="649"/>
      <c r="Q123" s="649"/>
      <c r="R123" s="229"/>
      <c r="S123" s="229"/>
      <c r="T123" s="229"/>
      <c r="U123" s="229"/>
      <c r="V123" s="229"/>
      <c r="W123" s="229"/>
      <c r="X123" s="229"/>
      <c r="Y123" s="229"/>
      <c r="Z123" s="229"/>
    </row>
    <row r="124" spans="1:26" ht="12.75" customHeight="1" x14ac:dyDescent="0.2">
      <c r="A124" s="229"/>
      <c r="B124" s="229"/>
      <c r="C124" s="649"/>
      <c r="D124" s="649"/>
      <c r="E124" s="681"/>
      <c r="F124" s="681"/>
      <c r="G124" s="681"/>
      <c r="H124" s="681"/>
      <c r="I124" s="681"/>
      <c r="J124" s="681"/>
      <c r="K124" s="681"/>
      <c r="L124" s="681"/>
      <c r="M124" s="681"/>
      <c r="N124" s="681"/>
      <c r="O124" s="681"/>
      <c r="P124" s="649"/>
      <c r="Q124" s="649"/>
      <c r="R124" s="229"/>
      <c r="S124" s="229"/>
      <c r="T124" s="229"/>
      <c r="U124" s="229"/>
      <c r="V124" s="229"/>
      <c r="W124" s="229"/>
      <c r="X124" s="229"/>
      <c r="Y124" s="229"/>
      <c r="Z124" s="229"/>
    </row>
    <row r="125" spans="1:26" ht="12.75" customHeight="1" x14ac:dyDescent="0.2">
      <c r="A125" s="229"/>
      <c r="B125" s="229"/>
      <c r="C125" s="649"/>
      <c r="D125" s="649"/>
      <c r="E125" s="681"/>
      <c r="F125" s="681"/>
      <c r="G125" s="681"/>
      <c r="H125" s="681"/>
      <c r="I125" s="681"/>
      <c r="J125" s="681"/>
      <c r="K125" s="681"/>
      <c r="L125" s="681"/>
      <c r="M125" s="681"/>
      <c r="N125" s="681"/>
      <c r="O125" s="681"/>
      <c r="P125" s="649"/>
      <c r="Q125" s="649"/>
      <c r="R125" s="229"/>
      <c r="S125" s="229"/>
      <c r="T125" s="229"/>
      <c r="U125" s="229"/>
      <c r="V125" s="229"/>
      <c r="W125" s="229"/>
      <c r="X125" s="229"/>
      <c r="Y125" s="229"/>
      <c r="Z125" s="229"/>
    </row>
    <row r="126" spans="1:26" ht="12.75" customHeight="1" x14ac:dyDescent="0.2">
      <c r="A126" s="229"/>
      <c r="B126" s="229"/>
      <c r="C126" s="649"/>
      <c r="D126" s="649"/>
      <c r="E126" s="681"/>
      <c r="F126" s="681"/>
      <c r="G126" s="681"/>
      <c r="H126" s="681"/>
      <c r="I126" s="681"/>
      <c r="J126" s="681"/>
      <c r="K126" s="681"/>
      <c r="L126" s="681"/>
      <c r="M126" s="681"/>
      <c r="N126" s="681"/>
      <c r="O126" s="681"/>
      <c r="P126" s="649"/>
      <c r="Q126" s="649"/>
      <c r="R126" s="229"/>
      <c r="S126" s="229"/>
      <c r="T126" s="229"/>
      <c r="U126" s="229"/>
      <c r="V126" s="229"/>
      <c r="W126" s="229"/>
      <c r="X126" s="229"/>
      <c r="Y126" s="229"/>
      <c r="Z126" s="229"/>
    </row>
    <row r="127" spans="1:26" ht="12.75" customHeight="1" x14ac:dyDescent="0.2">
      <c r="A127" s="229"/>
      <c r="B127" s="229"/>
      <c r="C127" s="649"/>
      <c r="D127" s="649"/>
      <c r="E127" s="681"/>
      <c r="F127" s="681"/>
      <c r="G127" s="681"/>
      <c r="H127" s="681"/>
      <c r="I127" s="681"/>
      <c r="J127" s="681"/>
      <c r="K127" s="681"/>
      <c r="L127" s="681"/>
      <c r="M127" s="681"/>
      <c r="N127" s="681"/>
      <c r="O127" s="681"/>
      <c r="P127" s="649"/>
      <c r="Q127" s="649"/>
      <c r="R127" s="229"/>
      <c r="S127" s="229"/>
      <c r="T127" s="229"/>
      <c r="U127" s="229"/>
      <c r="V127" s="229"/>
      <c r="W127" s="229"/>
      <c r="X127" s="229"/>
      <c r="Y127" s="229"/>
      <c r="Z127" s="229"/>
    </row>
    <row r="128" spans="1:26" ht="12.75" customHeight="1" x14ac:dyDescent="0.2">
      <c r="A128" s="229"/>
      <c r="B128" s="229"/>
      <c r="C128" s="649"/>
      <c r="D128" s="649"/>
      <c r="E128" s="681"/>
      <c r="F128" s="681"/>
      <c r="G128" s="681"/>
      <c r="H128" s="681"/>
      <c r="I128" s="681"/>
      <c r="J128" s="681"/>
      <c r="K128" s="681"/>
      <c r="L128" s="681"/>
      <c r="M128" s="681"/>
      <c r="N128" s="681"/>
      <c r="O128" s="681"/>
      <c r="P128" s="649"/>
      <c r="Q128" s="649"/>
      <c r="R128" s="229"/>
      <c r="S128" s="229"/>
      <c r="T128" s="229"/>
      <c r="U128" s="229"/>
      <c r="V128" s="229"/>
      <c r="W128" s="229"/>
      <c r="X128" s="229"/>
      <c r="Y128" s="229"/>
      <c r="Z128" s="229"/>
    </row>
    <row r="129" spans="1:26" ht="12.75" customHeight="1" x14ac:dyDescent="0.2">
      <c r="A129" s="229"/>
      <c r="B129" s="229"/>
      <c r="C129" s="649"/>
      <c r="D129" s="649"/>
      <c r="E129" s="681"/>
      <c r="F129" s="681"/>
      <c r="G129" s="681"/>
      <c r="H129" s="681"/>
      <c r="I129" s="681"/>
      <c r="J129" s="681"/>
      <c r="K129" s="681"/>
      <c r="L129" s="681"/>
      <c r="M129" s="681"/>
      <c r="N129" s="681"/>
      <c r="O129" s="681"/>
      <c r="P129" s="649"/>
      <c r="Q129" s="649"/>
      <c r="R129" s="229"/>
      <c r="S129" s="229"/>
      <c r="T129" s="229"/>
      <c r="U129" s="229"/>
      <c r="V129" s="229"/>
      <c r="W129" s="229"/>
      <c r="X129" s="229"/>
      <c r="Y129" s="229"/>
      <c r="Z129" s="229"/>
    </row>
    <row r="130" spans="1:26" ht="12.75" customHeight="1" x14ac:dyDescent="0.2">
      <c r="A130" s="229"/>
      <c r="B130" s="229"/>
      <c r="C130" s="649"/>
      <c r="D130" s="649"/>
      <c r="E130" s="681"/>
      <c r="F130" s="681"/>
      <c r="G130" s="681"/>
      <c r="H130" s="681"/>
      <c r="I130" s="681"/>
      <c r="J130" s="681"/>
      <c r="K130" s="681"/>
      <c r="L130" s="681"/>
      <c r="M130" s="681"/>
      <c r="N130" s="681"/>
      <c r="O130" s="681"/>
      <c r="P130" s="649"/>
      <c r="Q130" s="649"/>
      <c r="R130" s="229"/>
      <c r="S130" s="229"/>
      <c r="T130" s="229"/>
      <c r="U130" s="229"/>
      <c r="V130" s="229"/>
      <c r="W130" s="229"/>
      <c r="X130" s="229"/>
      <c r="Y130" s="229"/>
      <c r="Z130" s="229"/>
    </row>
    <row r="131" spans="1:26" ht="12.75" customHeight="1" x14ac:dyDescent="0.2">
      <c r="A131" s="229"/>
      <c r="B131" s="229"/>
      <c r="C131" s="649"/>
      <c r="D131" s="649"/>
      <c r="E131" s="681"/>
      <c r="F131" s="681"/>
      <c r="G131" s="681"/>
      <c r="H131" s="681"/>
      <c r="I131" s="681"/>
      <c r="J131" s="681"/>
      <c r="K131" s="681"/>
      <c r="L131" s="681"/>
      <c r="M131" s="681"/>
      <c r="N131" s="681"/>
      <c r="O131" s="681"/>
      <c r="P131" s="649"/>
      <c r="Q131" s="649"/>
      <c r="R131" s="229"/>
      <c r="S131" s="229"/>
      <c r="T131" s="229"/>
      <c r="U131" s="229"/>
      <c r="V131" s="229"/>
      <c r="W131" s="229"/>
      <c r="X131" s="229"/>
      <c r="Y131" s="229"/>
      <c r="Z131" s="229"/>
    </row>
    <row r="132" spans="1:26" ht="12.75" customHeight="1" x14ac:dyDescent="0.2">
      <c r="A132" s="229"/>
      <c r="B132" s="229"/>
      <c r="C132" s="649"/>
      <c r="D132" s="649"/>
      <c r="E132" s="681"/>
      <c r="F132" s="681"/>
      <c r="G132" s="681"/>
      <c r="H132" s="681"/>
      <c r="I132" s="681"/>
      <c r="J132" s="681"/>
      <c r="K132" s="681"/>
      <c r="L132" s="681"/>
      <c r="M132" s="681"/>
      <c r="N132" s="681"/>
      <c r="O132" s="681"/>
      <c r="P132" s="649"/>
      <c r="Q132" s="649"/>
      <c r="R132" s="229"/>
      <c r="S132" s="229"/>
      <c r="T132" s="229"/>
      <c r="U132" s="229"/>
      <c r="V132" s="229"/>
      <c r="W132" s="229"/>
      <c r="X132" s="229"/>
      <c r="Y132" s="229"/>
      <c r="Z132" s="229"/>
    </row>
    <row r="133" spans="1:26" ht="12.75" customHeight="1" x14ac:dyDescent="0.2">
      <c r="A133" s="229"/>
      <c r="B133" s="229"/>
      <c r="C133" s="649"/>
      <c r="D133" s="649"/>
      <c r="E133" s="681"/>
      <c r="F133" s="681"/>
      <c r="G133" s="681"/>
      <c r="H133" s="681"/>
      <c r="I133" s="681"/>
      <c r="J133" s="681"/>
      <c r="K133" s="681"/>
      <c r="L133" s="681"/>
      <c r="M133" s="681"/>
      <c r="N133" s="681"/>
      <c r="O133" s="681"/>
      <c r="P133" s="649"/>
      <c r="Q133" s="649"/>
      <c r="R133" s="229"/>
      <c r="S133" s="229"/>
      <c r="T133" s="229"/>
      <c r="U133" s="229"/>
      <c r="V133" s="229"/>
      <c r="W133" s="229"/>
      <c r="X133" s="229"/>
      <c r="Y133" s="229"/>
      <c r="Z133" s="229"/>
    </row>
    <row r="134" spans="1:26" ht="12.75" customHeight="1" x14ac:dyDescent="0.2">
      <c r="A134" s="229"/>
      <c r="B134" s="229"/>
      <c r="C134" s="649"/>
      <c r="D134" s="649"/>
      <c r="E134" s="681"/>
      <c r="F134" s="681"/>
      <c r="G134" s="681"/>
      <c r="H134" s="681"/>
      <c r="I134" s="681"/>
      <c r="J134" s="681"/>
      <c r="K134" s="681"/>
      <c r="L134" s="681"/>
      <c r="M134" s="681"/>
      <c r="N134" s="681"/>
      <c r="O134" s="681"/>
      <c r="P134" s="649"/>
      <c r="Q134" s="649"/>
      <c r="R134" s="229"/>
      <c r="S134" s="229"/>
      <c r="T134" s="229"/>
      <c r="U134" s="229"/>
      <c r="V134" s="229"/>
      <c r="W134" s="229"/>
      <c r="X134" s="229"/>
      <c r="Y134" s="229"/>
      <c r="Z134" s="229"/>
    </row>
    <row r="135" spans="1:26" ht="12.75" customHeight="1" x14ac:dyDescent="0.2">
      <c r="A135" s="229"/>
      <c r="B135" s="229"/>
      <c r="C135" s="649"/>
      <c r="D135" s="649"/>
      <c r="E135" s="681"/>
      <c r="F135" s="681"/>
      <c r="G135" s="681"/>
      <c r="H135" s="681"/>
      <c r="I135" s="681"/>
      <c r="J135" s="681"/>
      <c r="K135" s="681"/>
      <c r="L135" s="681"/>
      <c r="M135" s="681"/>
      <c r="N135" s="681"/>
      <c r="O135" s="681"/>
      <c r="P135" s="649"/>
      <c r="Q135" s="649"/>
      <c r="R135" s="229"/>
      <c r="S135" s="229"/>
      <c r="T135" s="229"/>
      <c r="U135" s="229"/>
      <c r="V135" s="229"/>
      <c r="W135" s="229"/>
      <c r="X135" s="229"/>
      <c r="Y135" s="229"/>
      <c r="Z135" s="229"/>
    </row>
    <row r="136" spans="1:26" ht="12.75" customHeight="1" x14ac:dyDescent="0.2">
      <c r="A136" s="229"/>
      <c r="B136" s="229"/>
      <c r="C136" s="649"/>
      <c r="D136" s="649"/>
      <c r="E136" s="681"/>
      <c r="F136" s="681"/>
      <c r="G136" s="681"/>
      <c r="H136" s="681"/>
      <c r="I136" s="681"/>
      <c r="J136" s="681"/>
      <c r="K136" s="681"/>
      <c r="L136" s="681"/>
      <c r="M136" s="681"/>
      <c r="N136" s="681"/>
      <c r="O136" s="681"/>
      <c r="P136" s="649"/>
      <c r="Q136" s="649"/>
      <c r="R136" s="229"/>
      <c r="S136" s="229"/>
      <c r="T136" s="229"/>
      <c r="U136" s="229"/>
      <c r="V136" s="229"/>
      <c r="W136" s="229"/>
      <c r="X136" s="229"/>
      <c r="Y136" s="229"/>
      <c r="Z136" s="229"/>
    </row>
    <row r="137" spans="1:26" ht="12.75" customHeight="1" x14ac:dyDescent="0.2">
      <c r="A137" s="229"/>
      <c r="B137" s="229"/>
      <c r="C137" s="649"/>
      <c r="D137" s="649"/>
      <c r="E137" s="681"/>
      <c r="F137" s="681"/>
      <c r="G137" s="681"/>
      <c r="H137" s="681"/>
      <c r="I137" s="681"/>
      <c r="J137" s="681"/>
      <c r="K137" s="681"/>
      <c r="L137" s="681"/>
      <c r="M137" s="681"/>
      <c r="N137" s="681"/>
      <c r="O137" s="681"/>
      <c r="P137" s="649"/>
      <c r="Q137" s="649"/>
      <c r="R137" s="229"/>
      <c r="S137" s="229"/>
      <c r="T137" s="229"/>
      <c r="U137" s="229"/>
      <c r="V137" s="229"/>
      <c r="W137" s="229"/>
      <c r="X137" s="229"/>
      <c r="Y137" s="229"/>
      <c r="Z137" s="229"/>
    </row>
    <row r="138" spans="1:26" ht="12.75" customHeight="1" x14ac:dyDescent="0.2">
      <c r="A138" s="229"/>
      <c r="B138" s="229"/>
      <c r="C138" s="649"/>
      <c r="D138" s="649"/>
      <c r="E138" s="681"/>
      <c r="F138" s="681"/>
      <c r="G138" s="681"/>
      <c r="H138" s="681"/>
      <c r="I138" s="681"/>
      <c r="J138" s="681"/>
      <c r="K138" s="681"/>
      <c r="L138" s="681"/>
      <c r="M138" s="681"/>
      <c r="N138" s="681"/>
      <c r="O138" s="681"/>
      <c r="P138" s="649"/>
      <c r="Q138" s="649"/>
      <c r="R138" s="229"/>
      <c r="S138" s="229"/>
      <c r="T138" s="229"/>
      <c r="U138" s="229"/>
      <c r="V138" s="229"/>
      <c r="W138" s="229"/>
      <c r="X138" s="229"/>
      <c r="Y138" s="229"/>
      <c r="Z138" s="229"/>
    </row>
    <row r="139" spans="1:26" ht="12.75" customHeight="1" x14ac:dyDescent="0.2">
      <c r="A139" s="229"/>
      <c r="B139" s="229"/>
      <c r="C139" s="649"/>
      <c r="D139" s="649"/>
      <c r="E139" s="681"/>
      <c r="F139" s="681"/>
      <c r="G139" s="681"/>
      <c r="H139" s="681"/>
      <c r="I139" s="681"/>
      <c r="J139" s="681"/>
      <c r="K139" s="681"/>
      <c r="L139" s="681"/>
      <c r="M139" s="681"/>
      <c r="N139" s="681"/>
      <c r="O139" s="681"/>
      <c r="P139" s="649"/>
      <c r="Q139" s="649"/>
      <c r="R139" s="229"/>
      <c r="S139" s="229"/>
      <c r="T139" s="229"/>
      <c r="U139" s="229"/>
      <c r="V139" s="229"/>
      <c r="W139" s="229"/>
      <c r="X139" s="229"/>
      <c r="Y139" s="229"/>
      <c r="Z139" s="229"/>
    </row>
    <row r="140" spans="1:26" ht="12.75" customHeight="1" x14ac:dyDescent="0.2">
      <c r="A140" s="229"/>
      <c r="B140" s="229"/>
      <c r="C140" s="649"/>
      <c r="D140" s="649"/>
      <c r="E140" s="681"/>
      <c r="F140" s="681"/>
      <c r="G140" s="681"/>
      <c r="H140" s="681"/>
      <c r="I140" s="681"/>
      <c r="J140" s="681"/>
      <c r="K140" s="681"/>
      <c r="L140" s="681"/>
      <c r="M140" s="681"/>
      <c r="N140" s="681"/>
      <c r="O140" s="681"/>
      <c r="P140" s="649"/>
      <c r="Q140" s="649"/>
      <c r="R140" s="229"/>
      <c r="S140" s="229"/>
      <c r="T140" s="229"/>
      <c r="U140" s="229"/>
      <c r="V140" s="229"/>
      <c r="W140" s="229"/>
      <c r="X140" s="229"/>
      <c r="Y140" s="229"/>
      <c r="Z140" s="229"/>
    </row>
    <row r="141" spans="1:26" ht="12.75" customHeight="1" x14ac:dyDescent="0.2">
      <c r="A141" s="229"/>
      <c r="B141" s="229"/>
      <c r="C141" s="649"/>
      <c r="D141" s="649"/>
      <c r="E141" s="681"/>
      <c r="F141" s="681"/>
      <c r="G141" s="681"/>
      <c r="H141" s="681"/>
      <c r="I141" s="681"/>
      <c r="J141" s="681"/>
      <c r="K141" s="681"/>
      <c r="L141" s="681"/>
      <c r="M141" s="681"/>
      <c r="N141" s="681"/>
      <c r="O141" s="681"/>
      <c r="P141" s="649"/>
      <c r="Q141" s="649"/>
      <c r="R141" s="229"/>
      <c r="S141" s="229"/>
      <c r="T141" s="229"/>
      <c r="U141" s="229"/>
      <c r="V141" s="229"/>
      <c r="W141" s="229"/>
      <c r="X141" s="229"/>
      <c r="Y141" s="229"/>
      <c r="Z141" s="229"/>
    </row>
    <row r="142" spans="1:26" ht="12.75" customHeight="1" x14ac:dyDescent="0.2">
      <c r="A142" s="229"/>
      <c r="B142" s="229"/>
      <c r="C142" s="649"/>
      <c r="D142" s="649"/>
      <c r="E142" s="681"/>
      <c r="F142" s="681"/>
      <c r="G142" s="681"/>
      <c r="H142" s="681"/>
      <c r="I142" s="681"/>
      <c r="J142" s="681"/>
      <c r="K142" s="681"/>
      <c r="L142" s="681"/>
      <c r="M142" s="681"/>
      <c r="N142" s="681"/>
      <c r="O142" s="681"/>
      <c r="P142" s="649"/>
      <c r="Q142" s="649"/>
      <c r="R142" s="229"/>
      <c r="S142" s="229"/>
      <c r="T142" s="229"/>
      <c r="U142" s="229"/>
      <c r="V142" s="229"/>
      <c r="W142" s="229"/>
      <c r="X142" s="229"/>
      <c r="Y142" s="229"/>
      <c r="Z142" s="229"/>
    </row>
    <row r="143" spans="1:26" ht="12.75" customHeight="1" x14ac:dyDescent="0.2">
      <c r="A143" s="229"/>
      <c r="B143" s="229"/>
      <c r="C143" s="649"/>
      <c r="D143" s="649"/>
      <c r="E143" s="681"/>
      <c r="F143" s="681"/>
      <c r="G143" s="681"/>
      <c r="H143" s="681"/>
      <c r="I143" s="681"/>
      <c r="J143" s="681"/>
      <c r="K143" s="681"/>
      <c r="L143" s="681"/>
      <c r="M143" s="681"/>
      <c r="N143" s="681"/>
      <c r="O143" s="681"/>
      <c r="P143" s="649"/>
      <c r="Q143" s="649"/>
      <c r="R143" s="229"/>
      <c r="S143" s="229"/>
      <c r="T143" s="229"/>
      <c r="U143" s="229"/>
      <c r="V143" s="229"/>
      <c r="W143" s="229"/>
      <c r="X143" s="229"/>
      <c r="Y143" s="229"/>
      <c r="Z143" s="229"/>
    </row>
    <row r="144" spans="1:26" ht="12.75" customHeight="1" x14ac:dyDescent="0.2">
      <c r="A144" s="229"/>
      <c r="B144" s="229"/>
      <c r="C144" s="649"/>
      <c r="D144" s="649"/>
      <c r="E144" s="681"/>
      <c r="F144" s="681"/>
      <c r="G144" s="681"/>
      <c r="H144" s="681"/>
      <c r="I144" s="681"/>
      <c r="J144" s="681"/>
      <c r="K144" s="681"/>
      <c r="L144" s="681"/>
      <c r="M144" s="681"/>
      <c r="N144" s="681"/>
      <c r="O144" s="681"/>
      <c r="P144" s="649"/>
      <c r="Q144" s="649"/>
      <c r="R144" s="229"/>
      <c r="S144" s="229"/>
      <c r="T144" s="229"/>
      <c r="U144" s="229"/>
      <c r="V144" s="229"/>
      <c r="W144" s="229"/>
      <c r="X144" s="229"/>
      <c r="Y144" s="229"/>
      <c r="Z144" s="229"/>
    </row>
    <row r="145" spans="1:26" ht="12.75" customHeight="1" x14ac:dyDescent="0.2">
      <c r="A145" s="229"/>
      <c r="B145" s="229"/>
      <c r="C145" s="649"/>
      <c r="D145" s="649"/>
      <c r="E145" s="681"/>
      <c r="F145" s="681"/>
      <c r="G145" s="681"/>
      <c r="H145" s="681"/>
      <c r="I145" s="681"/>
      <c r="J145" s="681"/>
      <c r="K145" s="681"/>
      <c r="L145" s="681"/>
      <c r="M145" s="681"/>
      <c r="N145" s="681"/>
      <c r="O145" s="681"/>
      <c r="P145" s="649"/>
      <c r="Q145" s="649"/>
      <c r="R145" s="229"/>
      <c r="S145" s="229"/>
      <c r="T145" s="229"/>
      <c r="U145" s="229"/>
      <c r="V145" s="229"/>
      <c r="W145" s="229"/>
      <c r="X145" s="229"/>
      <c r="Y145" s="229"/>
      <c r="Z145" s="229"/>
    </row>
    <row r="146" spans="1:26" ht="12.75" customHeight="1" x14ac:dyDescent="0.2">
      <c r="A146" s="229"/>
      <c r="B146" s="229"/>
      <c r="C146" s="649"/>
      <c r="D146" s="649"/>
      <c r="E146" s="681"/>
      <c r="F146" s="681"/>
      <c r="G146" s="681"/>
      <c r="H146" s="681"/>
      <c r="I146" s="681"/>
      <c r="J146" s="681"/>
      <c r="K146" s="681"/>
      <c r="L146" s="681"/>
      <c r="M146" s="681"/>
      <c r="N146" s="681"/>
      <c r="O146" s="681"/>
      <c r="P146" s="649"/>
      <c r="Q146" s="649"/>
      <c r="R146" s="229"/>
      <c r="S146" s="229"/>
      <c r="T146" s="229"/>
      <c r="U146" s="229"/>
      <c r="V146" s="229"/>
      <c r="W146" s="229"/>
      <c r="X146" s="229"/>
      <c r="Y146" s="229"/>
      <c r="Z146" s="229"/>
    </row>
    <row r="147" spans="1:26" ht="12.75" customHeight="1" x14ac:dyDescent="0.2">
      <c r="A147" s="229"/>
      <c r="B147" s="229"/>
      <c r="C147" s="649"/>
      <c r="D147" s="649"/>
      <c r="E147" s="649"/>
      <c r="F147" s="649"/>
      <c r="G147" s="649"/>
      <c r="H147" s="649"/>
      <c r="I147" s="649"/>
      <c r="J147" s="649"/>
      <c r="K147" s="649"/>
      <c r="L147" s="649"/>
      <c r="M147" s="649"/>
      <c r="N147" s="649"/>
      <c r="O147" s="649"/>
      <c r="P147" s="649"/>
      <c r="Q147" s="649"/>
      <c r="R147" s="229"/>
      <c r="S147" s="229"/>
      <c r="T147" s="229"/>
      <c r="U147" s="229"/>
      <c r="V147" s="229"/>
      <c r="W147" s="229"/>
      <c r="X147" s="229"/>
      <c r="Y147" s="229"/>
      <c r="Z147" s="229"/>
    </row>
    <row r="148" spans="1:26" ht="12.75" customHeight="1" x14ac:dyDescent="0.2">
      <c r="A148" s="229"/>
      <c r="B148" s="229"/>
      <c r="C148" s="649"/>
      <c r="D148" s="649"/>
      <c r="E148" s="649"/>
      <c r="F148" s="649"/>
      <c r="G148" s="649"/>
      <c r="H148" s="649"/>
      <c r="I148" s="649"/>
      <c r="J148" s="649"/>
      <c r="K148" s="649"/>
      <c r="L148" s="649"/>
      <c r="M148" s="649"/>
      <c r="N148" s="649"/>
      <c r="O148" s="649"/>
      <c r="P148" s="649"/>
      <c r="Q148" s="649"/>
      <c r="R148" s="229"/>
      <c r="S148" s="229"/>
      <c r="T148" s="229"/>
      <c r="U148" s="229"/>
      <c r="V148" s="229"/>
      <c r="W148" s="229"/>
      <c r="X148" s="229"/>
      <c r="Y148" s="229"/>
      <c r="Z148" s="229"/>
    </row>
    <row r="149" spans="1:26" ht="12.75" customHeight="1" x14ac:dyDescent="0.2">
      <c r="A149" s="229"/>
      <c r="B149" s="229"/>
      <c r="C149" s="649"/>
      <c r="D149" s="649"/>
      <c r="E149" s="649"/>
      <c r="F149" s="649"/>
      <c r="G149" s="649"/>
      <c r="H149" s="649"/>
      <c r="I149" s="649"/>
      <c r="J149" s="649"/>
      <c r="K149" s="649"/>
      <c r="L149" s="649"/>
      <c r="M149" s="649"/>
      <c r="N149" s="649"/>
      <c r="O149" s="649"/>
      <c r="P149" s="649"/>
      <c r="Q149" s="649"/>
      <c r="R149" s="229"/>
      <c r="S149" s="229"/>
      <c r="T149" s="229"/>
      <c r="U149" s="229"/>
      <c r="V149" s="229"/>
      <c r="W149" s="229"/>
      <c r="X149" s="229"/>
      <c r="Y149" s="229"/>
      <c r="Z149" s="229"/>
    </row>
    <row r="150" spans="1:26" ht="12.75" customHeight="1" x14ac:dyDescent="0.2">
      <c r="A150" s="229"/>
      <c r="B150" s="229"/>
      <c r="C150" s="649"/>
      <c r="D150" s="649"/>
      <c r="E150" s="649"/>
      <c r="F150" s="649"/>
      <c r="G150" s="649"/>
      <c r="H150" s="649"/>
      <c r="I150" s="649"/>
      <c r="J150" s="649"/>
      <c r="K150" s="649"/>
      <c r="L150" s="649"/>
      <c r="M150" s="649"/>
      <c r="N150" s="649"/>
      <c r="O150" s="649"/>
      <c r="P150" s="649"/>
      <c r="Q150" s="649"/>
      <c r="R150" s="229"/>
      <c r="S150" s="229"/>
      <c r="T150" s="229"/>
      <c r="U150" s="229"/>
      <c r="V150" s="229"/>
      <c r="W150" s="229"/>
      <c r="X150" s="229"/>
      <c r="Y150" s="229"/>
      <c r="Z150" s="229"/>
    </row>
    <row r="151" spans="1:26" ht="12.75" customHeight="1" x14ac:dyDescent="0.2">
      <c r="A151" s="229"/>
      <c r="B151" s="229"/>
      <c r="C151" s="649"/>
      <c r="D151" s="649"/>
      <c r="E151" s="649"/>
      <c r="F151" s="649"/>
      <c r="G151" s="649"/>
      <c r="H151" s="649"/>
      <c r="I151" s="649"/>
      <c r="J151" s="649"/>
      <c r="K151" s="649"/>
      <c r="L151" s="649"/>
      <c r="M151" s="649"/>
      <c r="N151" s="649"/>
      <c r="O151" s="649"/>
      <c r="P151" s="649"/>
      <c r="Q151" s="649"/>
      <c r="R151" s="229"/>
      <c r="S151" s="229"/>
      <c r="T151" s="229"/>
      <c r="U151" s="229"/>
      <c r="V151" s="229"/>
      <c r="W151" s="229"/>
      <c r="X151" s="229"/>
      <c r="Y151" s="229"/>
      <c r="Z151" s="229"/>
    </row>
    <row r="152" spans="1:26" ht="12.75" customHeight="1" x14ac:dyDescent="0.2">
      <c r="A152" s="229"/>
      <c r="B152" s="229"/>
      <c r="C152" s="649"/>
      <c r="D152" s="649"/>
      <c r="E152" s="649"/>
      <c r="F152" s="649"/>
      <c r="G152" s="649"/>
      <c r="H152" s="649"/>
      <c r="I152" s="649"/>
      <c r="J152" s="649"/>
      <c r="K152" s="649"/>
      <c r="L152" s="649"/>
      <c r="M152" s="649"/>
      <c r="N152" s="649"/>
      <c r="O152" s="649"/>
      <c r="P152" s="649"/>
      <c r="Q152" s="649"/>
      <c r="R152" s="229"/>
      <c r="S152" s="229"/>
      <c r="T152" s="229"/>
      <c r="U152" s="229"/>
      <c r="V152" s="229"/>
      <c r="W152" s="229"/>
      <c r="X152" s="229"/>
      <c r="Y152" s="229"/>
      <c r="Z152" s="229"/>
    </row>
    <row r="153" spans="1:26" ht="12.75" customHeight="1" x14ac:dyDescent="0.2">
      <c r="A153" s="229"/>
      <c r="B153" s="229"/>
      <c r="C153" s="649"/>
      <c r="D153" s="649"/>
      <c r="E153" s="649"/>
      <c r="F153" s="649"/>
      <c r="G153" s="649"/>
      <c r="H153" s="649"/>
      <c r="I153" s="649"/>
      <c r="J153" s="649"/>
      <c r="K153" s="649"/>
      <c r="L153" s="649"/>
      <c r="M153" s="649"/>
      <c r="N153" s="649"/>
      <c r="O153" s="649"/>
      <c r="P153" s="649"/>
      <c r="Q153" s="649"/>
      <c r="R153" s="229"/>
      <c r="S153" s="229"/>
      <c r="T153" s="229"/>
      <c r="U153" s="229"/>
      <c r="V153" s="229"/>
      <c r="W153" s="229"/>
      <c r="X153" s="229"/>
      <c r="Y153" s="229"/>
      <c r="Z153" s="229"/>
    </row>
    <row r="154" spans="1:26" ht="12.75" customHeight="1" x14ac:dyDescent="0.2">
      <c r="A154" s="229"/>
      <c r="B154" s="229"/>
      <c r="C154" s="649"/>
      <c r="D154" s="649"/>
      <c r="E154" s="649"/>
      <c r="F154" s="649"/>
      <c r="G154" s="649"/>
      <c r="H154" s="649"/>
      <c r="I154" s="649"/>
      <c r="J154" s="649"/>
      <c r="K154" s="649"/>
      <c r="L154" s="649"/>
      <c r="M154" s="649"/>
      <c r="N154" s="649"/>
      <c r="O154" s="649"/>
      <c r="P154" s="649"/>
      <c r="Q154" s="649"/>
      <c r="R154" s="229"/>
      <c r="S154" s="229"/>
      <c r="T154" s="229"/>
      <c r="U154" s="229"/>
      <c r="V154" s="229"/>
      <c r="W154" s="229"/>
      <c r="X154" s="229"/>
      <c r="Y154" s="229"/>
      <c r="Z154" s="229"/>
    </row>
    <row r="155" spans="1:26" ht="12.75" customHeight="1" x14ac:dyDescent="0.2">
      <c r="A155" s="229"/>
      <c r="B155" s="229"/>
      <c r="C155" s="649"/>
      <c r="D155" s="649"/>
      <c r="E155" s="649"/>
      <c r="F155" s="649"/>
      <c r="G155" s="649"/>
      <c r="H155" s="649"/>
      <c r="I155" s="649"/>
      <c r="J155" s="649"/>
      <c r="K155" s="649"/>
      <c r="L155" s="649"/>
      <c r="M155" s="649"/>
      <c r="N155" s="649"/>
      <c r="O155" s="649"/>
      <c r="P155" s="649"/>
      <c r="Q155" s="649"/>
      <c r="R155" s="229"/>
      <c r="S155" s="229"/>
      <c r="T155" s="229"/>
      <c r="U155" s="229"/>
      <c r="V155" s="229"/>
      <c r="W155" s="229"/>
      <c r="X155" s="229"/>
      <c r="Y155" s="229"/>
      <c r="Z155" s="229"/>
    </row>
    <row r="156" spans="1:26" ht="12.75" customHeight="1" x14ac:dyDescent="0.2">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row>
    <row r="157" spans="1:26" ht="12.75" customHeight="1" x14ac:dyDescent="0.2">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row>
    <row r="158" spans="1:26" ht="12.75" customHeight="1" x14ac:dyDescent="0.2">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row>
    <row r="159" spans="1:26" ht="12.75" customHeight="1" x14ac:dyDescent="0.2">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row>
    <row r="160" spans="1:26" ht="12.75" customHeight="1" x14ac:dyDescent="0.2">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row>
    <row r="161" spans="1:26" ht="12.75" customHeight="1" x14ac:dyDescent="0.2">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row>
    <row r="162" spans="1:26" ht="12.75" customHeight="1" x14ac:dyDescent="0.2">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row>
    <row r="163" spans="1:26" ht="12.75" customHeight="1" x14ac:dyDescent="0.2">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row>
    <row r="164" spans="1:26" ht="12.75" customHeight="1" x14ac:dyDescent="0.2">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row>
    <row r="165" spans="1:26" ht="12.75" customHeight="1" x14ac:dyDescent="0.2">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row>
    <row r="166" spans="1:26" ht="12.75" customHeight="1" x14ac:dyDescent="0.2">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row>
    <row r="167" spans="1:26" ht="12.75" customHeight="1" x14ac:dyDescent="0.2">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row>
    <row r="168" spans="1:26" ht="12.75" customHeight="1" x14ac:dyDescent="0.2">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row>
    <row r="169" spans="1:26" ht="12.75" customHeight="1" x14ac:dyDescent="0.2">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row>
    <row r="170" spans="1:26" ht="12.75" customHeight="1" x14ac:dyDescent="0.2">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row>
    <row r="171" spans="1:26" ht="12.75" customHeight="1" x14ac:dyDescent="0.2">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row>
    <row r="172" spans="1:26" ht="12.75" customHeight="1" x14ac:dyDescent="0.2">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row>
    <row r="173" spans="1:26" ht="12.75" customHeight="1" x14ac:dyDescent="0.2">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row>
    <row r="174" spans="1:26" ht="12.75" customHeight="1" x14ac:dyDescent="0.2">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row>
    <row r="175" spans="1:26" ht="12.75" customHeight="1" x14ac:dyDescent="0.2">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row>
    <row r="176" spans="1:26" ht="12.75" customHeight="1" x14ac:dyDescent="0.2">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row>
    <row r="177" spans="1:26" ht="12.75" customHeight="1" x14ac:dyDescent="0.2">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row>
    <row r="178" spans="1:26" ht="12.75" customHeight="1" x14ac:dyDescent="0.2">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row>
    <row r="179" spans="1:26" ht="12.75" customHeight="1" x14ac:dyDescent="0.2">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row>
    <row r="180" spans="1:26" ht="12.75" customHeight="1" x14ac:dyDescent="0.2">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row>
    <row r="181" spans="1:26" ht="12.75" customHeight="1" x14ac:dyDescent="0.2">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row>
    <row r="182" spans="1:26" ht="12.75" customHeight="1" x14ac:dyDescent="0.2">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row>
    <row r="183" spans="1:26" ht="12.75" customHeight="1" x14ac:dyDescent="0.2">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row>
    <row r="184" spans="1:26" ht="12.75" customHeight="1" x14ac:dyDescent="0.2">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row>
    <row r="185" spans="1:26" ht="12.75" customHeight="1" x14ac:dyDescent="0.2">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row>
    <row r="186" spans="1:26" ht="12.75" customHeight="1" x14ac:dyDescent="0.2">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row>
    <row r="187" spans="1:26" ht="12.75" customHeight="1" x14ac:dyDescent="0.2">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row>
    <row r="188" spans="1:26" ht="12.75" customHeight="1" x14ac:dyDescent="0.2">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row>
    <row r="189" spans="1:26" ht="12.75" customHeight="1" x14ac:dyDescent="0.2">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row>
    <row r="190" spans="1:26" ht="12.75" customHeight="1" x14ac:dyDescent="0.2">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row>
    <row r="191" spans="1:26" ht="12.75" customHeight="1" x14ac:dyDescent="0.2">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row>
    <row r="192" spans="1:26" ht="12.75" customHeight="1" x14ac:dyDescent="0.2">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row>
    <row r="193" spans="1:26" ht="12.75" customHeight="1" x14ac:dyDescent="0.2">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row>
    <row r="194" spans="1:26" ht="12.75" customHeight="1" x14ac:dyDescent="0.2">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row>
    <row r="195" spans="1:26" ht="12.75" customHeight="1" x14ac:dyDescent="0.2">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row>
    <row r="196" spans="1:26" ht="12.75" customHeight="1" x14ac:dyDescent="0.2">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row>
    <row r="197" spans="1:26" ht="12.75" customHeight="1" x14ac:dyDescent="0.2">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row>
    <row r="198" spans="1:26" ht="12.75" customHeight="1" x14ac:dyDescent="0.2">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row>
    <row r="199" spans="1:26" ht="12.75" customHeight="1" x14ac:dyDescent="0.2">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row>
    <row r="200" spans="1:26" ht="12.75" customHeight="1" x14ac:dyDescent="0.2">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row>
    <row r="201" spans="1:26" ht="12.75" customHeight="1" x14ac:dyDescent="0.2">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row>
    <row r="202" spans="1:26" ht="12.75" customHeight="1" x14ac:dyDescent="0.2">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row>
    <row r="203" spans="1:26" ht="12.75" customHeight="1" x14ac:dyDescent="0.2">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row>
    <row r="204" spans="1:26" ht="12.75" customHeight="1" x14ac:dyDescent="0.2">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row>
    <row r="205" spans="1:26" ht="12.75" customHeight="1" x14ac:dyDescent="0.2">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row>
    <row r="206" spans="1:26" ht="12.75" customHeight="1" x14ac:dyDescent="0.2">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row>
    <row r="207" spans="1:26" ht="12.75" customHeight="1" x14ac:dyDescent="0.2">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row>
    <row r="208" spans="1:26" ht="12.75" customHeight="1" x14ac:dyDescent="0.2">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row>
    <row r="209" spans="1:26" ht="12.75" customHeight="1" x14ac:dyDescent="0.2">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row>
    <row r="210" spans="1:26" ht="12.75" customHeight="1" x14ac:dyDescent="0.2">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row>
    <row r="211" spans="1:26" ht="12.75" customHeight="1" x14ac:dyDescent="0.2">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row>
    <row r="212" spans="1:26" ht="12.75" customHeight="1" x14ac:dyDescent="0.2">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row>
    <row r="213" spans="1:26" ht="12.75" customHeight="1" x14ac:dyDescent="0.2">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12.75" customHeight="1" x14ac:dyDescent="0.2">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row>
    <row r="215" spans="1:26" ht="12.75" customHeight="1" x14ac:dyDescent="0.2">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row>
    <row r="216" spans="1:26" ht="12.75" customHeight="1" x14ac:dyDescent="0.2">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row>
    <row r="217" spans="1:26" ht="12.75" customHeight="1" x14ac:dyDescent="0.2">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row>
    <row r="218" spans="1:26" ht="12.75" customHeight="1" x14ac:dyDescent="0.2">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row>
    <row r="219" spans="1:26" ht="12.75" customHeight="1" x14ac:dyDescent="0.2">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row>
    <row r="220" spans="1:26" ht="12.75" customHeight="1" x14ac:dyDescent="0.2">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row>
    <row r="221" spans="1:26" ht="12.75" customHeight="1" x14ac:dyDescent="0.2">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row>
    <row r="222" spans="1:26" ht="12.75" customHeight="1" x14ac:dyDescent="0.2">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row>
    <row r="223" spans="1:26" ht="12.75" customHeight="1" x14ac:dyDescent="0.2">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row>
    <row r="224" spans="1:26" ht="12.75" customHeight="1" x14ac:dyDescent="0.2">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row>
    <row r="225" spans="1:26" ht="12.75" customHeight="1" x14ac:dyDescent="0.2">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row>
    <row r="226" spans="1:26" ht="12.75" customHeight="1" x14ac:dyDescent="0.2">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row>
    <row r="227" spans="1:26" ht="12.75" customHeight="1" x14ac:dyDescent="0.2">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row>
    <row r="228" spans="1:26" ht="12.75" customHeight="1" x14ac:dyDescent="0.2">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row>
    <row r="229" spans="1:26" ht="12.75" customHeight="1" x14ac:dyDescent="0.2">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row>
    <row r="230" spans="1:26" ht="12.75" customHeight="1" x14ac:dyDescent="0.2">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row>
    <row r="231" spans="1:26" ht="12.75" customHeight="1" x14ac:dyDescent="0.2">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row>
    <row r="232" spans="1:26" ht="12.75" customHeight="1" x14ac:dyDescent="0.2">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row>
    <row r="233" spans="1:26" ht="12.75" customHeight="1" x14ac:dyDescent="0.2">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row>
    <row r="234" spans="1:26" ht="12.75" customHeight="1" x14ac:dyDescent="0.2">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row>
    <row r="235" spans="1:26" ht="12.75" customHeight="1" x14ac:dyDescent="0.2">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row>
    <row r="236" spans="1:26" ht="12.75" customHeight="1" x14ac:dyDescent="0.2">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row>
    <row r="237" spans="1:26" ht="12.75" customHeight="1" x14ac:dyDescent="0.2">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row>
    <row r="238" spans="1:26" ht="12.75" customHeight="1" x14ac:dyDescent="0.2">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row>
    <row r="239" spans="1:26" ht="12.75" customHeight="1" x14ac:dyDescent="0.2">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row>
    <row r="240" spans="1:26" ht="12.75" customHeight="1" x14ac:dyDescent="0.2">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row>
    <row r="241" spans="1:26" ht="12.75" customHeight="1" x14ac:dyDescent="0.2">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row>
    <row r="242" spans="1:26" ht="12.75" customHeight="1" x14ac:dyDescent="0.2">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row>
    <row r="243" spans="1:26" ht="12.75" customHeight="1" x14ac:dyDescent="0.2">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row>
    <row r="244" spans="1:26" ht="12.75" customHeight="1" x14ac:dyDescent="0.2">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row>
    <row r="245" spans="1:26" ht="12.75" customHeight="1" x14ac:dyDescent="0.2">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row>
    <row r="246" spans="1:26" ht="12.75" customHeight="1" x14ac:dyDescent="0.2">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row>
    <row r="247" spans="1:26" ht="12.75" customHeight="1" x14ac:dyDescent="0.2">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row>
    <row r="248" spans="1:26" ht="12.75" customHeight="1" x14ac:dyDescent="0.2">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row>
    <row r="249" spans="1:26" ht="12.75" customHeight="1" x14ac:dyDescent="0.2">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row>
    <row r="250" spans="1:26" ht="12.75" customHeight="1" x14ac:dyDescent="0.2">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row>
    <row r="251" spans="1:26" ht="12.75" customHeight="1" x14ac:dyDescent="0.2">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row>
    <row r="252" spans="1:26" ht="12.75" customHeight="1" x14ac:dyDescent="0.2">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row>
    <row r="253" spans="1:26" ht="12.75" customHeight="1" x14ac:dyDescent="0.2">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row>
    <row r="254" spans="1:26" ht="12.75" customHeight="1" x14ac:dyDescent="0.2">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row>
    <row r="255" spans="1:26" ht="12.75" customHeight="1" x14ac:dyDescent="0.2">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row>
    <row r="256" spans="1:26" ht="12.75" customHeight="1" x14ac:dyDescent="0.2">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row>
    <row r="257" spans="1:26" ht="12.75" customHeight="1" x14ac:dyDescent="0.2">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row>
    <row r="258" spans="1:26" ht="12.75" customHeight="1" x14ac:dyDescent="0.2">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row>
    <row r="259" spans="1:26" ht="12.75" customHeight="1" x14ac:dyDescent="0.2">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row>
    <row r="260" spans="1:26" ht="12.75" customHeight="1" x14ac:dyDescent="0.2">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row>
    <row r="261" spans="1:26" ht="12.75" customHeight="1" x14ac:dyDescent="0.2">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row>
    <row r="262" spans="1:26" ht="12.75" customHeight="1" x14ac:dyDescent="0.2">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row>
    <row r="263" spans="1:26" ht="12.75" customHeight="1" x14ac:dyDescent="0.2">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row>
    <row r="264" spans="1:26" ht="12.75" customHeight="1" x14ac:dyDescent="0.2">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row>
    <row r="265" spans="1:26" ht="12.75" customHeight="1" x14ac:dyDescent="0.2">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row>
    <row r="266" spans="1:26" ht="12.75" customHeight="1" x14ac:dyDescent="0.2">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row>
    <row r="267" spans="1:26" ht="12.75" customHeight="1" x14ac:dyDescent="0.2">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row>
    <row r="268" spans="1:26" ht="12.75" customHeight="1" x14ac:dyDescent="0.2">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row>
    <row r="269" spans="1:26" ht="12.75" customHeight="1" x14ac:dyDescent="0.2">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row>
    <row r="270" spans="1:26" ht="12.75" customHeight="1" x14ac:dyDescent="0.2">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row>
    <row r="271" spans="1:26" ht="12.75" customHeight="1" x14ac:dyDescent="0.2">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row>
    <row r="272" spans="1:26" ht="12.75" customHeight="1" x14ac:dyDescent="0.2">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row>
    <row r="273" spans="1:26" ht="12.75" customHeight="1" x14ac:dyDescent="0.2">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row>
    <row r="274" spans="1:26" ht="12.75" customHeight="1" x14ac:dyDescent="0.2">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row>
    <row r="275" spans="1:26" ht="12.75" customHeight="1" x14ac:dyDescent="0.2">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row>
    <row r="276" spans="1:26" ht="12.75" customHeight="1" x14ac:dyDescent="0.2">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row>
    <row r="277" spans="1:26" ht="12.75" customHeight="1" x14ac:dyDescent="0.2">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row>
    <row r="278" spans="1:26" ht="12.75" customHeight="1" x14ac:dyDescent="0.2">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row>
    <row r="279" spans="1:26" ht="12.75" customHeight="1" x14ac:dyDescent="0.2">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row>
    <row r="280" spans="1:26" ht="12.75" customHeight="1" x14ac:dyDescent="0.2">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row>
    <row r="281" spans="1:26" ht="12.75" customHeight="1" x14ac:dyDescent="0.2">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row>
    <row r="282" spans="1:26" ht="12.75" customHeight="1" x14ac:dyDescent="0.2">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row>
    <row r="283" spans="1:26" ht="12.75" customHeight="1" x14ac:dyDescent="0.2">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row>
    <row r="284" spans="1:26" ht="12.75" customHeight="1" x14ac:dyDescent="0.2">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row>
    <row r="285" spans="1:26" ht="12.75" customHeight="1" x14ac:dyDescent="0.2">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row>
    <row r="286" spans="1:26" ht="12.75" customHeight="1" x14ac:dyDescent="0.2">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row>
    <row r="287" spans="1:26" ht="12.75" customHeight="1" x14ac:dyDescent="0.2">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row>
    <row r="288" spans="1:26" ht="12.75" customHeight="1" x14ac:dyDescent="0.2">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row>
    <row r="289" spans="1:26" ht="12.75" customHeight="1" x14ac:dyDescent="0.2">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row>
    <row r="290" spans="1:26" ht="12.75" customHeight="1" x14ac:dyDescent="0.2">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row>
    <row r="291" spans="1:26" ht="12.75" customHeight="1" x14ac:dyDescent="0.2">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row>
    <row r="292" spans="1:26" ht="12.75" customHeight="1" x14ac:dyDescent="0.2">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row>
    <row r="293" spans="1:26" ht="12.75" customHeight="1" x14ac:dyDescent="0.2">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row>
    <row r="294" spans="1:26" ht="12.75" customHeight="1" x14ac:dyDescent="0.2">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row>
    <row r="295" spans="1:26" ht="12.75" customHeight="1" x14ac:dyDescent="0.2">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row>
    <row r="296" spans="1:26" ht="12.75" customHeight="1" x14ac:dyDescent="0.2">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row>
    <row r="297" spans="1:26" ht="12.75" customHeight="1" x14ac:dyDescent="0.2">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row>
    <row r="298" spans="1:26" ht="12.75" customHeight="1" x14ac:dyDescent="0.2">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row>
    <row r="299" spans="1:26" ht="12.75" customHeight="1" x14ac:dyDescent="0.2">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row>
    <row r="300" spans="1:26" ht="12.75" customHeight="1" x14ac:dyDescent="0.2">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row>
    <row r="301" spans="1:26" ht="12.75" customHeight="1" x14ac:dyDescent="0.2">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row>
    <row r="302" spans="1:26" ht="12.75" customHeight="1" x14ac:dyDescent="0.2">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row>
    <row r="303" spans="1:26" ht="12.75" customHeight="1" x14ac:dyDescent="0.2">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row>
    <row r="304" spans="1:26" ht="12.75" customHeight="1" x14ac:dyDescent="0.2">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row>
    <row r="305" spans="1:26" ht="12.75" customHeight="1" x14ac:dyDescent="0.2">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row>
    <row r="306" spans="1:26" ht="12.75" customHeight="1" x14ac:dyDescent="0.2">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row>
    <row r="307" spans="1:26" ht="12.75" customHeight="1" x14ac:dyDescent="0.2">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row>
    <row r="308" spans="1:26" ht="12.75" customHeight="1" x14ac:dyDescent="0.2">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row>
    <row r="309" spans="1:26" ht="12.75" customHeight="1" x14ac:dyDescent="0.2">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row>
    <row r="310" spans="1:26" ht="12.75" customHeight="1" x14ac:dyDescent="0.2">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row>
    <row r="311" spans="1:26" ht="12.75" customHeight="1" x14ac:dyDescent="0.2">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row>
    <row r="312" spans="1:26" ht="12.75" customHeight="1" x14ac:dyDescent="0.2">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row>
    <row r="313" spans="1:26" ht="12.75" customHeight="1" x14ac:dyDescent="0.2">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row>
    <row r="314" spans="1:26" ht="12.75" customHeight="1" x14ac:dyDescent="0.2">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row>
    <row r="315" spans="1:26" ht="12.75" customHeight="1" x14ac:dyDescent="0.2">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row>
    <row r="316" spans="1:26" ht="12.75" customHeight="1" x14ac:dyDescent="0.2">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row>
    <row r="317" spans="1:26" ht="12.75" customHeight="1" x14ac:dyDescent="0.2">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row>
    <row r="318" spans="1:26" ht="12.75" customHeight="1" x14ac:dyDescent="0.2">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row>
    <row r="319" spans="1:26" ht="12.75" customHeight="1" x14ac:dyDescent="0.2">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row>
    <row r="320" spans="1:26" ht="12.75" customHeight="1" x14ac:dyDescent="0.2">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row>
    <row r="321" spans="1:26" ht="12.75" customHeight="1" x14ac:dyDescent="0.2">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row>
    <row r="322" spans="1:26" ht="12.75" customHeight="1" x14ac:dyDescent="0.2">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row>
    <row r="323" spans="1:26" ht="12.75" customHeight="1" x14ac:dyDescent="0.2">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row>
    <row r="324" spans="1:26" ht="12.75" customHeight="1" x14ac:dyDescent="0.2">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row>
    <row r="325" spans="1:26" ht="12.75" customHeight="1" x14ac:dyDescent="0.2">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row>
    <row r="326" spans="1:26" ht="12.75" customHeight="1" x14ac:dyDescent="0.2">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row>
    <row r="327" spans="1:26" ht="12.75" customHeight="1" x14ac:dyDescent="0.2">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row>
    <row r="328" spans="1:26" ht="12.75" customHeight="1" x14ac:dyDescent="0.2">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row>
    <row r="329" spans="1:26" ht="12.75" customHeight="1" x14ac:dyDescent="0.2">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row>
    <row r="330" spans="1:26" ht="12.75" customHeight="1" x14ac:dyDescent="0.2">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row>
    <row r="331" spans="1:26" ht="12.75" customHeight="1" x14ac:dyDescent="0.2">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row>
    <row r="332" spans="1:26" ht="12.75" customHeight="1" x14ac:dyDescent="0.2">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row>
    <row r="333" spans="1:26" ht="12.75" customHeight="1" x14ac:dyDescent="0.2">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row>
    <row r="334" spans="1:26" ht="12.75" customHeight="1" x14ac:dyDescent="0.2">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row>
    <row r="335" spans="1:26" ht="12.75" customHeight="1" x14ac:dyDescent="0.2">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row>
    <row r="336" spans="1:26" ht="12.75" customHeight="1" x14ac:dyDescent="0.2">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row>
    <row r="337" spans="1:26" ht="12.75" customHeight="1" x14ac:dyDescent="0.2">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row>
    <row r="338" spans="1:26" ht="12.75" customHeight="1" x14ac:dyDescent="0.2">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row>
    <row r="339" spans="1:26" ht="12.75" customHeight="1" x14ac:dyDescent="0.2">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row>
    <row r="340" spans="1:26" ht="12.75" customHeight="1" x14ac:dyDescent="0.2">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row>
    <row r="341" spans="1:26" ht="12.75" customHeight="1" x14ac:dyDescent="0.2">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row>
    <row r="342" spans="1:26" ht="12.75" customHeight="1" x14ac:dyDescent="0.2">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row>
    <row r="343" spans="1:26" ht="12.75" customHeight="1" x14ac:dyDescent="0.2">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row>
    <row r="344" spans="1:26" ht="12.75" customHeight="1" x14ac:dyDescent="0.2">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row>
    <row r="345" spans="1:26" ht="12.75" customHeight="1" x14ac:dyDescent="0.2">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row>
    <row r="346" spans="1:26" ht="12.75" customHeight="1" x14ac:dyDescent="0.2">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row>
    <row r="347" spans="1:26" ht="12.75" customHeight="1" x14ac:dyDescent="0.2">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row>
    <row r="348" spans="1:26" ht="12.75" customHeight="1" x14ac:dyDescent="0.2">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row>
    <row r="349" spans="1:26" ht="12.75" customHeight="1" x14ac:dyDescent="0.2">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row>
    <row r="350" spans="1:26" ht="12.75" customHeight="1" x14ac:dyDescent="0.2">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row>
    <row r="351" spans="1:26" ht="12.75" customHeight="1" x14ac:dyDescent="0.2">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row>
    <row r="352" spans="1:26" ht="12.75" customHeight="1" x14ac:dyDescent="0.2">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row>
    <row r="353" spans="1:26" ht="12.75" customHeight="1" x14ac:dyDescent="0.2">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row>
    <row r="354" spans="1:26" ht="12.75" customHeight="1" x14ac:dyDescent="0.2">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row>
    <row r="355" spans="1:26" ht="12.75" customHeight="1" x14ac:dyDescent="0.2">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row>
    <row r="356" spans="1:26" ht="12.75" customHeight="1" x14ac:dyDescent="0.2">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row>
    <row r="357" spans="1:26" ht="12.75" customHeight="1" x14ac:dyDescent="0.2">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row>
    <row r="358" spans="1:26" ht="12.75" customHeight="1" x14ac:dyDescent="0.2">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row>
    <row r="359" spans="1:26" ht="12.75" customHeight="1" x14ac:dyDescent="0.2">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row>
    <row r="360" spans="1:26" ht="12.75" customHeight="1" x14ac:dyDescent="0.2">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row>
    <row r="361" spans="1:26" ht="12.75" customHeight="1" x14ac:dyDescent="0.2">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row>
    <row r="362" spans="1:26" ht="12.75" customHeight="1" x14ac:dyDescent="0.2">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row>
    <row r="363" spans="1:26" ht="12.75" customHeight="1" x14ac:dyDescent="0.2">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row>
    <row r="364" spans="1:26" ht="12.75" customHeight="1" x14ac:dyDescent="0.2">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row>
    <row r="365" spans="1:26" ht="12.75" customHeight="1" x14ac:dyDescent="0.2">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row>
    <row r="366" spans="1:26" ht="12.75" customHeight="1" x14ac:dyDescent="0.2">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row>
    <row r="367" spans="1:26" ht="12.75" customHeight="1" x14ac:dyDescent="0.2">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row>
    <row r="368" spans="1:26" ht="12.75" customHeight="1" x14ac:dyDescent="0.2">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row>
    <row r="369" spans="1:26" ht="12.75" customHeight="1" x14ac:dyDescent="0.2">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row>
    <row r="370" spans="1:26" ht="12.75" customHeight="1" x14ac:dyDescent="0.2">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row>
    <row r="371" spans="1:26" ht="12.75" customHeight="1" x14ac:dyDescent="0.2">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row>
    <row r="372" spans="1:26" ht="12.75" customHeight="1" x14ac:dyDescent="0.2">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row>
    <row r="373" spans="1:26" ht="12.75" customHeight="1" x14ac:dyDescent="0.2">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row>
    <row r="374" spans="1:26" ht="12.75" customHeight="1" x14ac:dyDescent="0.2">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row>
    <row r="375" spans="1:26" ht="12.75" customHeight="1" x14ac:dyDescent="0.2">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row>
    <row r="376" spans="1:26" ht="12.75" customHeight="1" x14ac:dyDescent="0.2">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row>
    <row r="377" spans="1:26" ht="12.75" customHeight="1" x14ac:dyDescent="0.2">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row>
    <row r="378" spans="1:26" ht="12.75" customHeight="1" x14ac:dyDescent="0.2">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row>
    <row r="379" spans="1:26" ht="12.75" customHeight="1" x14ac:dyDescent="0.2">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row>
    <row r="380" spans="1:26" ht="12.75" customHeight="1" x14ac:dyDescent="0.2">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row>
    <row r="381" spans="1:26" ht="12.75" customHeight="1" x14ac:dyDescent="0.2">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row>
    <row r="382" spans="1:26" ht="12.75" customHeight="1" x14ac:dyDescent="0.2">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row>
    <row r="383" spans="1:26" ht="12.75" customHeight="1" x14ac:dyDescent="0.2">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row>
    <row r="384" spans="1:26" ht="12.75" customHeight="1" x14ac:dyDescent="0.2">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row>
    <row r="385" spans="1:26" ht="12.75" customHeight="1" x14ac:dyDescent="0.2">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row>
    <row r="386" spans="1:26" ht="12.75" customHeight="1" x14ac:dyDescent="0.2">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row>
    <row r="387" spans="1:26" ht="12.75" customHeight="1" x14ac:dyDescent="0.2">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row>
    <row r="388" spans="1:26" ht="12.75" customHeight="1" x14ac:dyDescent="0.2">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row>
    <row r="389" spans="1:26" ht="12.75" customHeight="1" x14ac:dyDescent="0.2">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row>
    <row r="390" spans="1:26" ht="12.75" customHeight="1" x14ac:dyDescent="0.2">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row>
    <row r="391" spans="1:26" ht="12.75" customHeight="1" x14ac:dyDescent="0.2">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row>
    <row r="392" spans="1:26" ht="12.75" customHeight="1" x14ac:dyDescent="0.2">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row>
    <row r="393" spans="1:26" ht="12.75" customHeight="1" x14ac:dyDescent="0.2">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row>
    <row r="394" spans="1:26" ht="12.75" customHeight="1" x14ac:dyDescent="0.2">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row>
    <row r="395" spans="1:26" ht="12.75" customHeight="1" x14ac:dyDescent="0.2">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row>
    <row r="396" spans="1:26" ht="12.75" customHeight="1" x14ac:dyDescent="0.2">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row>
    <row r="397" spans="1:26" ht="12.75" customHeight="1" x14ac:dyDescent="0.2">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row>
    <row r="398" spans="1:26" ht="12.75" customHeight="1" x14ac:dyDescent="0.2">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row>
    <row r="399" spans="1:26" ht="12.75" customHeight="1" x14ac:dyDescent="0.2">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row>
    <row r="400" spans="1:26" ht="12.75" customHeight="1" x14ac:dyDescent="0.2">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row>
    <row r="401" spans="1:26" ht="12.75" customHeight="1" x14ac:dyDescent="0.2">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row>
    <row r="402" spans="1:26" ht="12.75" customHeight="1" x14ac:dyDescent="0.2">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row>
    <row r="403" spans="1:26" ht="12.75" customHeight="1" x14ac:dyDescent="0.2">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row>
    <row r="404" spans="1:26" ht="12.75" customHeight="1" x14ac:dyDescent="0.2">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row>
    <row r="405" spans="1:26" ht="12.75" customHeight="1" x14ac:dyDescent="0.2">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row>
    <row r="406" spans="1:26" ht="12.75" customHeight="1" x14ac:dyDescent="0.2">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row>
    <row r="407" spans="1:26" ht="12.75" customHeight="1" x14ac:dyDescent="0.2">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row>
    <row r="408" spans="1:26" ht="12.75" customHeight="1" x14ac:dyDescent="0.2">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row>
    <row r="409" spans="1:26" ht="12.75" customHeight="1" x14ac:dyDescent="0.2">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row>
    <row r="410" spans="1:26" ht="12.75" customHeight="1" x14ac:dyDescent="0.2">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row>
    <row r="411" spans="1:26" ht="12.75" customHeight="1" x14ac:dyDescent="0.2">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row>
    <row r="412" spans="1:26" ht="12.75" customHeight="1" x14ac:dyDescent="0.2">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row>
    <row r="413" spans="1:26" ht="12.75" customHeight="1" x14ac:dyDescent="0.2">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row>
    <row r="414" spans="1:26" ht="12.75" customHeight="1" x14ac:dyDescent="0.2">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row>
    <row r="415" spans="1:26" ht="12.75" customHeight="1" x14ac:dyDescent="0.2">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row>
    <row r="416" spans="1:26" ht="12.75" customHeight="1" x14ac:dyDescent="0.2">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row>
    <row r="417" spans="1:26" ht="12.75" customHeight="1" x14ac:dyDescent="0.2">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row>
    <row r="418" spans="1:26" ht="12.75" customHeight="1" x14ac:dyDescent="0.2">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row>
    <row r="419" spans="1:26" ht="12.75" customHeight="1" x14ac:dyDescent="0.2">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row>
    <row r="420" spans="1:26" ht="12.75" customHeight="1" x14ac:dyDescent="0.2">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row>
    <row r="421" spans="1:26" ht="12.75" customHeight="1" x14ac:dyDescent="0.2">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row>
    <row r="422" spans="1:26" ht="12.75" customHeight="1" x14ac:dyDescent="0.2">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row>
    <row r="423" spans="1:26" ht="12.75" customHeight="1" x14ac:dyDescent="0.2">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row>
    <row r="424" spans="1:26" ht="12.75" customHeight="1" x14ac:dyDescent="0.2">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row>
    <row r="425" spans="1:26" ht="12.75" customHeight="1" x14ac:dyDescent="0.2">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row>
    <row r="426" spans="1:26" ht="12.75" customHeight="1" x14ac:dyDescent="0.2">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row>
    <row r="427" spans="1:26" ht="12.75" customHeight="1" x14ac:dyDescent="0.2">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row>
    <row r="428" spans="1:26" ht="12.75" customHeight="1" x14ac:dyDescent="0.2">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row>
    <row r="429" spans="1:26" ht="12.75" customHeight="1" x14ac:dyDescent="0.2">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row>
    <row r="430" spans="1:26" ht="12.75" customHeight="1" x14ac:dyDescent="0.2">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row>
    <row r="431" spans="1:26" ht="12.75" customHeight="1" x14ac:dyDescent="0.2">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row>
    <row r="432" spans="1:26" ht="12.75" customHeight="1" x14ac:dyDescent="0.2">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row>
    <row r="433" spans="1:26" ht="12.75" customHeight="1" x14ac:dyDescent="0.2">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row>
    <row r="434" spans="1:26" ht="12.75" customHeight="1" x14ac:dyDescent="0.2">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row>
    <row r="435" spans="1:26" ht="12.75" customHeight="1" x14ac:dyDescent="0.2">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row>
    <row r="436" spans="1:26" ht="12.75" customHeight="1" x14ac:dyDescent="0.2">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row>
    <row r="437" spans="1:26" ht="12.75" customHeight="1" x14ac:dyDescent="0.2">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row>
    <row r="438" spans="1:26" ht="12.75" customHeight="1" x14ac:dyDescent="0.2">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row>
    <row r="439" spans="1:26" ht="12.75" customHeight="1" x14ac:dyDescent="0.2">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row>
    <row r="440" spans="1:26" ht="12.75" customHeight="1" x14ac:dyDescent="0.2">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row>
    <row r="441" spans="1:26" ht="12.75" customHeight="1" x14ac:dyDescent="0.2">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row>
    <row r="442" spans="1:26" ht="12.75" customHeight="1" x14ac:dyDescent="0.2">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row>
    <row r="443" spans="1:26" ht="12.75" customHeight="1" x14ac:dyDescent="0.2">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row>
    <row r="444" spans="1:26" ht="12.75" customHeight="1" x14ac:dyDescent="0.2">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row>
    <row r="445" spans="1:26" ht="12.75" customHeight="1" x14ac:dyDescent="0.2">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row>
    <row r="446" spans="1:26" ht="12.75" customHeight="1" x14ac:dyDescent="0.2">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row>
    <row r="447" spans="1:26" ht="12.75" customHeight="1" x14ac:dyDescent="0.2">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row>
    <row r="448" spans="1:26" ht="12.75" customHeight="1" x14ac:dyDescent="0.2">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row>
    <row r="449" spans="1:26" ht="12.75" customHeight="1" x14ac:dyDescent="0.2">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row>
    <row r="450" spans="1:26" ht="12.75" customHeight="1" x14ac:dyDescent="0.2">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row>
    <row r="451" spans="1:26" ht="12.75" customHeight="1" x14ac:dyDescent="0.2">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row>
    <row r="452" spans="1:26" ht="12.75" customHeight="1" x14ac:dyDescent="0.2">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row>
    <row r="453" spans="1:26" ht="12.75" customHeight="1" x14ac:dyDescent="0.2">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row>
    <row r="454" spans="1:26" ht="12.75" customHeight="1" x14ac:dyDescent="0.2">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row>
    <row r="455" spans="1:26" ht="12.75" customHeight="1" x14ac:dyDescent="0.2">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row>
    <row r="456" spans="1:26" ht="12.75" customHeight="1" x14ac:dyDescent="0.2">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row>
    <row r="457" spans="1:26" ht="12.75" customHeight="1" x14ac:dyDescent="0.2">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row>
    <row r="458" spans="1:26" ht="12.75" customHeight="1" x14ac:dyDescent="0.2">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row>
    <row r="459" spans="1:26" ht="12.75" customHeight="1" x14ac:dyDescent="0.2">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row>
    <row r="460" spans="1:26" ht="12.75" customHeight="1" x14ac:dyDescent="0.2">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row>
    <row r="461" spans="1:26" ht="12.75" customHeight="1" x14ac:dyDescent="0.2">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row>
    <row r="462" spans="1:26" ht="12.75" customHeight="1" x14ac:dyDescent="0.2">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row>
    <row r="463" spans="1:26" ht="12.75" customHeight="1" x14ac:dyDescent="0.2">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row>
    <row r="464" spans="1:26" ht="12.75" customHeight="1" x14ac:dyDescent="0.2">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row>
    <row r="465" spans="1:26" ht="12.75" customHeight="1" x14ac:dyDescent="0.2">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row>
    <row r="466" spans="1:26" ht="12.75" customHeight="1" x14ac:dyDescent="0.2">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row>
    <row r="467" spans="1:26" ht="12.75" customHeight="1" x14ac:dyDescent="0.2">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row>
    <row r="468" spans="1:26" ht="12.75" customHeight="1" x14ac:dyDescent="0.2">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row>
    <row r="469" spans="1:26" ht="12.75" customHeight="1" x14ac:dyDescent="0.2">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row>
    <row r="470" spans="1:26" ht="12.75" customHeight="1" x14ac:dyDescent="0.2">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row>
    <row r="471" spans="1:26" ht="12.75" customHeight="1" x14ac:dyDescent="0.2">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row>
    <row r="472" spans="1:26" ht="12.75" customHeight="1" x14ac:dyDescent="0.2">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row>
    <row r="473" spans="1:26" ht="12.75" customHeight="1" x14ac:dyDescent="0.2">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row>
    <row r="474" spans="1:26" ht="12.75" customHeight="1" x14ac:dyDescent="0.2">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row>
    <row r="475" spans="1:26" ht="12.75" customHeight="1" x14ac:dyDescent="0.2">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row>
    <row r="476" spans="1:26" ht="12.75" customHeight="1" x14ac:dyDescent="0.2">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row>
    <row r="477" spans="1:26" ht="12.75" customHeight="1" x14ac:dyDescent="0.2">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row>
    <row r="478" spans="1:26" ht="12.75" customHeight="1" x14ac:dyDescent="0.2">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row>
    <row r="479" spans="1:26" ht="12.75" customHeight="1" x14ac:dyDescent="0.2">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row>
    <row r="480" spans="1:26" ht="12.75" customHeight="1" x14ac:dyDescent="0.2">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row>
    <row r="481" spans="1:26" ht="12.75" customHeight="1" x14ac:dyDescent="0.2">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row>
    <row r="482" spans="1:26" ht="12.75" customHeight="1" x14ac:dyDescent="0.2">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row>
    <row r="483" spans="1:26" ht="12.75" customHeight="1" x14ac:dyDescent="0.2">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row>
    <row r="484" spans="1:26" ht="12.75" customHeight="1" x14ac:dyDescent="0.2">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row>
    <row r="485" spans="1:26" ht="12.75" customHeight="1" x14ac:dyDescent="0.2">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row>
    <row r="486" spans="1:26" ht="12.75" customHeight="1" x14ac:dyDescent="0.2">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row>
    <row r="487" spans="1:26" ht="12.75" customHeight="1" x14ac:dyDescent="0.2">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row>
    <row r="488" spans="1:26" ht="12.75" customHeight="1" x14ac:dyDescent="0.2">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row>
    <row r="489" spans="1:26" ht="12.75" customHeight="1" x14ac:dyDescent="0.2">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row>
    <row r="490" spans="1:26" ht="12.75" customHeight="1" x14ac:dyDescent="0.2">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row>
    <row r="491" spans="1:26" ht="12.75" customHeight="1" x14ac:dyDescent="0.2">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row>
    <row r="492" spans="1:26" ht="12.75" customHeight="1" x14ac:dyDescent="0.2">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row>
    <row r="493" spans="1:26" ht="12.75" customHeight="1" x14ac:dyDescent="0.2">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row>
    <row r="494" spans="1:26" ht="12.75" customHeight="1" x14ac:dyDescent="0.2">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row>
    <row r="495" spans="1:26" ht="12.75" customHeight="1" x14ac:dyDescent="0.2">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row>
    <row r="496" spans="1:26" ht="12.75" customHeight="1" x14ac:dyDescent="0.2">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row>
    <row r="497" spans="1:26" ht="12.75" customHeight="1" x14ac:dyDescent="0.2">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row>
    <row r="498" spans="1:26" ht="12.75" customHeight="1" x14ac:dyDescent="0.2">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row>
    <row r="499" spans="1:26" ht="12.75" customHeight="1" x14ac:dyDescent="0.2">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row>
    <row r="500" spans="1:26" ht="12.75" customHeight="1" x14ac:dyDescent="0.2">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row>
    <row r="501" spans="1:26" ht="12.75" customHeight="1" x14ac:dyDescent="0.2">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row>
    <row r="502" spans="1:26" ht="12.75" customHeight="1" x14ac:dyDescent="0.2">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row>
    <row r="503" spans="1:26" ht="12.75" customHeight="1" x14ac:dyDescent="0.2">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row>
    <row r="504" spans="1:26" ht="12.75" customHeight="1" x14ac:dyDescent="0.2">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row>
    <row r="505" spans="1:26" ht="12.75" customHeight="1" x14ac:dyDescent="0.2">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row>
    <row r="506" spans="1:26" ht="12.75" customHeight="1" x14ac:dyDescent="0.2">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row>
    <row r="507" spans="1:26" ht="12.75" customHeight="1" x14ac:dyDescent="0.2">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row>
    <row r="508" spans="1:26" ht="12.75" customHeight="1" x14ac:dyDescent="0.2">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row>
    <row r="509" spans="1:26" ht="12.75" customHeight="1" x14ac:dyDescent="0.2">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row>
    <row r="510" spans="1:26" ht="12.75" customHeight="1" x14ac:dyDescent="0.2">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row>
    <row r="511" spans="1:26" ht="12.75" customHeight="1" x14ac:dyDescent="0.2">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row>
    <row r="512" spans="1:26" ht="12.75" customHeight="1" x14ac:dyDescent="0.2">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row>
    <row r="513" spans="1:26" ht="12.75" customHeight="1" x14ac:dyDescent="0.2">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row>
    <row r="514" spans="1:26" ht="12.75" customHeight="1" x14ac:dyDescent="0.2">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row>
    <row r="515" spans="1:26" ht="12.75" customHeight="1" x14ac:dyDescent="0.2">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row>
    <row r="516" spans="1:26" ht="12.75" customHeight="1" x14ac:dyDescent="0.2">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row>
    <row r="517" spans="1:26" ht="12.75" customHeight="1" x14ac:dyDescent="0.2">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row>
    <row r="518" spans="1:26" ht="12.75" customHeight="1" x14ac:dyDescent="0.2">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row>
    <row r="519" spans="1:26" ht="12.75" customHeight="1" x14ac:dyDescent="0.2">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row>
    <row r="520" spans="1:26" ht="12.75" customHeight="1" x14ac:dyDescent="0.2">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row>
    <row r="521" spans="1:26" ht="12.75" customHeight="1" x14ac:dyDescent="0.2">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row>
    <row r="522" spans="1:26" ht="12.75" customHeight="1" x14ac:dyDescent="0.2">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row>
    <row r="523" spans="1:26" ht="12.75" customHeight="1" x14ac:dyDescent="0.2">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row>
    <row r="524" spans="1:26" ht="12.75" customHeight="1" x14ac:dyDescent="0.2">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row>
    <row r="525" spans="1:26" ht="12.75" customHeight="1" x14ac:dyDescent="0.2">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row>
    <row r="526" spans="1:26" ht="12.75" customHeight="1" x14ac:dyDescent="0.2">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row>
    <row r="527" spans="1:26" ht="12.75" customHeight="1" x14ac:dyDescent="0.2">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row>
    <row r="528" spans="1:26" ht="12.75" customHeight="1" x14ac:dyDescent="0.2">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row>
    <row r="529" spans="1:26" ht="12.75" customHeight="1" x14ac:dyDescent="0.2">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row>
    <row r="530" spans="1:26" ht="12.75" customHeight="1" x14ac:dyDescent="0.2">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row>
    <row r="531" spans="1:26" ht="12.75" customHeight="1" x14ac:dyDescent="0.2">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row>
    <row r="532" spans="1:26" ht="12.75" customHeight="1" x14ac:dyDescent="0.2">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row>
    <row r="533" spans="1:26" ht="12.75" customHeight="1" x14ac:dyDescent="0.2">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row>
    <row r="534" spans="1:26" ht="12.75" customHeight="1" x14ac:dyDescent="0.2">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row>
    <row r="535" spans="1:26" ht="12.75" customHeight="1" x14ac:dyDescent="0.2">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row>
    <row r="536" spans="1:26" ht="12.75" customHeight="1" x14ac:dyDescent="0.2">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row>
    <row r="537" spans="1:26" ht="12.75" customHeight="1" x14ac:dyDescent="0.2">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row>
    <row r="538" spans="1:26" ht="12.75" customHeight="1" x14ac:dyDescent="0.2">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row>
    <row r="539" spans="1:26" ht="12.75" customHeight="1" x14ac:dyDescent="0.2">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row>
    <row r="540" spans="1:26" ht="12.75" customHeight="1" x14ac:dyDescent="0.2">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row>
    <row r="541" spans="1:26" ht="12.75" customHeight="1" x14ac:dyDescent="0.2">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row>
    <row r="542" spans="1:26" ht="12.75" customHeight="1" x14ac:dyDescent="0.2">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row>
    <row r="543" spans="1:26" ht="12.75" customHeight="1" x14ac:dyDescent="0.2">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row>
    <row r="544" spans="1:26" ht="12.75" customHeight="1" x14ac:dyDescent="0.2">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row>
    <row r="545" spans="1:26" ht="12.75" customHeight="1" x14ac:dyDescent="0.2">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row>
    <row r="546" spans="1:26" ht="12.75" customHeight="1" x14ac:dyDescent="0.2">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row>
    <row r="547" spans="1:26" ht="12.75" customHeight="1" x14ac:dyDescent="0.2">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row>
    <row r="548" spans="1:26" ht="12.75" customHeight="1" x14ac:dyDescent="0.2">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row>
    <row r="549" spans="1:26" ht="12.75" customHeight="1" x14ac:dyDescent="0.2">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row>
    <row r="550" spans="1:26" ht="12.75" customHeight="1" x14ac:dyDescent="0.2">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row>
    <row r="551" spans="1:26" ht="12.75" customHeight="1" x14ac:dyDescent="0.2">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row>
    <row r="552" spans="1:26" ht="12.75" customHeight="1" x14ac:dyDescent="0.2">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row>
    <row r="553" spans="1:26" ht="12.75" customHeight="1" x14ac:dyDescent="0.2">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row>
    <row r="554" spans="1:26" ht="12.75" customHeight="1" x14ac:dyDescent="0.2">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row>
    <row r="555" spans="1:26" ht="12.75" customHeight="1" x14ac:dyDescent="0.2">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row>
    <row r="556" spans="1:26" ht="12.75" customHeight="1" x14ac:dyDescent="0.2">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row>
    <row r="557" spans="1:26" ht="12.75" customHeight="1" x14ac:dyDescent="0.2">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row>
    <row r="558" spans="1:26" ht="12.75" customHeight="1" x14ac:dyDescent="0.2">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row>
    <row r="559" spans="1:26" ht="12.75" customHeight="1" x14ac:dyDescent="0.2">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row>
    <row r="560" spans="1:26" ht="12.75" customHeight="1" x14ac:dyDescent="0.2">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row>
    <row r="561" spans="1:26" ht="12.75" customHeight="1" x14ac:dyDescent="0.2">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row>
    <row r="562" spans="1:26" ht="12.75" customHeight="1" x14ac:dyDescent="0.2">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row>
    <row r="563" spans="1:26" ht="12.75" customHeight="1" x14ac:dyDescent="0.2">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row>
    <row r="564" spans="1:26" ht="12.75" customHeight="1" x14ac:dyDescent="0.2">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row>
    <row r="565" spans="1:26" ht="12.75" customHeight="1" x14ac:dyDescent="0.2">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row>
    <row r="566" spans="1:26" ht="12.75" customHeight="1" x14ac:dyDescent="0.2">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row>
    <row r="567" spans="1:26" ht="12.75" customHeight="1" x14ac:dyDescent="0.2">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row>
    <row r="568" spans="1:26" ht="12.75" customHeight="1" x14ac:dyDescent="0.2">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row>
    <row r="569" spans="1:26" ht="12.75" customHeight="1" x14ac:dyDescent="0.2">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row>
    <row r="570" spans="1:26" ht="12.75" customHeight="1" x14ac:dyDescent="0.2">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row>
    <row r="571" spans="1:26" ht="12.75" customHeight="1" x14ac:dyDescent="0.2">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row>
    <row r="572" spans="1:26" ht="12.75" customHeight="1" x14ac:dyDescent="0.2">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row>
    <row r="573" spans="1:26" ht="12.75" customHeight="1" x14ac:dyDescent="0.2">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row>
    <row r="574" spans="1:26" ht="12.75" customHeight="1" x14ac:dyDescent="0.2">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row>
    <row r="575" spans="1:26" ht="12.75" customHeight="1" x14ac:dyDescent="0.2">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row>
    <row r="576" spans="1:26" ht="12.75" customHeight="1" x14ac:dyDescent="0.2">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row>
    <row r="577" spans="1:26" ht="12.75" customHeight="1" x14ac:dyDescent="0.2">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row>
    <row r="578" spans="1:26" ht="12.75" customHeight="1" x14ac:dyDescent="0.2">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row>
    <row r="579" spans="1:26" ht="12.75" customHeight="1" x14ac:dyDescent="0.2">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row>
    <row r="580" spans="1:26" ht="12.75" customHeight="1" x14ac:dyDescent="0.2">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row>
    <row r="581" spans="1:26" ht="12.75" customHeight="1" x14ac:dyDescent="0.2">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row>
    <row r="582" spans="1:26" ht="12.75" customHeight="1" x14ac:dyDescent="0.2">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row>
    <row r="583" spans="1:26" ht="12.75" customHeight="1" x14ac:dyDescent="0.2">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row>
    <row r="584" spans="1:26" ht="12.75" customHeight="1" x14ac:dyDescent="0.2">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row>
    <row r="585" spans="1:26" ht="12.75" customHeight="1" x14ac:dyDescent="0.2">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row>
    <row r="586" spans="1:26" ht="12.75" customHeight="1" x14ac:dyDescent="0.2">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row>
    <row r="587" spans="1:26" ht="12.75" customHeight="1" x14ac:dyDescent="0.2">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row>
    <row r="588" spans="1:26" ht="12.75" customHeight="1" x14ac:dyDescent="0.2">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row>
    <row r="589" spans="1:26" ht="12.75" customHeight="1" x14ac:dyDescent="0.2">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row>
    <row r="590" spans="1:26" ht="12.75" customHeight="1" x14ac:dyDescent="0.2">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row>
    <row r="591" spans="1:26" ht="12.75" customHeight="1" x14ac:dyDescent="0.2">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row>
    <row r="592" spans="1:26" ht="12.75" customHeight="1" x14ac:dyDescent="0.2">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row>
    <row r="593" spans="1:26" ht="12.75" customHeight="1" x14ac:dyDescent="0.2">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row>
    <row r="594" spans="1:26" ht="12.75" customHeight="1" x14ac:dyDescent="0.2">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row>
    <row r="595" spans="1:26" ht="12.75" customHeight="1" x14ac:dyDescent="0.2">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row>
    <row r="596" spans="1:26" ht="12.75" customHeight="1" x14ac:dyDescent="0.2">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row>
    <row r="597" spans="1:26" ht="12.75" customHeight="1" x14ac:dyDescent="0.2">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row>
    <row r="598" spans="1:26" ht="12.75" customHeight="1" x14ac:dyDescent="0.2">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row>
    <row r="599" spans="1:26" ht="12.75" customHeight="1" x14ac:dyDescent="0.2">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row>
    <row r="600" spans="1:26" ht="12.75" customHeight="1" x14ac:dyDescent="0.2">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row>
    <row r="601" spans="1:26" ht="12.75" customHeight="1" x14ac:dyDescent="0.2">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row>
    <row r="602" spans="1:26" ht="12.75" customHeight="1" x14ac:dyDescent="0.2">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row>
    <row r="603" spans="1:26" ht="12.75" customHeight="1" x14ac:dyDescent="0.2">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row>
    <row r="604" spans="1:26" ht="12.75" customHeight="1" x14ac:dyDescent="0.2">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row>
    <row r="605" spans="1:26" ht="12.75" customHeight="1" x14ac:dyDescent="0.2">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row>
    <row r="606" spans="1:26" ht="12.75" customHeight="1" x14ac:dyDescent="0.2">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row>
    <row r="607" spans="1:26" ht="12.75" customHeight="1" x14ac:dyDescent="0.2">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row>
    <row r="608" spans="1:26" ht="12.75" customHeight="1" x14ac:dyDescent="0.2">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row>
    <row r="609" spans="1:26" ht="12.75" customHeight="1" x14ac:dyDescent="0.2">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row>
    <row r="610" spans="1:26" ht="12.75" customHeight="1" x14ac:dyDescent="0.2">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row>
    <row r="611" spans="1:26" ht="12.75" customHeight="1" x14ac:dyDescent="0.2">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row>
    <row r="612" spans="1:26" ht="12.75" customHeight="1" x14ac:dyDescent="0.2">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row>
    <row r="613" spans="1:26" ht="12.75" customHeight="1" x14ac:dyDescent="0.2">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row>
    <row r="614" spans="1:26" ht="12.75" customHeight="1" x14ac:dyDescent="0.2">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row>
    <row r="615" spans="1:26" ht="12.75" customHeight="1" x14ac:dyDescent="0.2">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row>
    <row r="616" spans="1:26" ht="12.75" customHeight="1" x14ac:dyDescent="0.2">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row>
    <row r="617" spans="1:26" ht="12.75" customHeight="1" x14ac:dyDescent="0.2">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row>
    <row r="618" spans="1:26" ht="12.75" customHeight="1" x14ac:dyDescent="0.2">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row>
    <row r="619" spans="1:26" ht="12.75" customHeight="1" x14ac:dyDescent="0.2">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row>
    <row r="620" spans="1:26" ht="12.75" customHeight="1" x14ac:dyDescent="0.2">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row>
    <row r="621" spans="1:26" ht="12.75" customHeight="1" x14ac:dyDescent="0.2">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row>
    <row r="622" spans="1:26" ht="12.75" customHeight="1" x14ac:dyDescent="0.2">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row>
    <row r="623" spans="1:26" ht="12.75" customHeight="1" x14ac:dyDescent="0.2">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row>
    <row r="624" spans="1:26" ht="12.75" customHeight="1" x14ac:dyDescent="0.2">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row>
    <row r="625" spans="1:26" ht="12.75" customHeight="1" x14ac:dyDescent="0.2">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row>
    <row r="626" spans="1:26" ht="12.75" customHeight="1" x14ac:dyDescent="0.2">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row>
    <row r="627" spans="1:26" ht="12.75" customHeight="1" x14ac:dyDescent="0.2">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row>
    <row r="628" spans="1:26" ht="12.75" customHeight="1" x14ac:dyDescent="0.2">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row>
    <row r="629" spans="1:26" ht="12.75" customHeight="1" x14ac:dyDescent="0.2">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row>
    <row r="630" spans="1:26" ht="12.75" customHeight="1" x14ac:dyDescent="0.2">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row>
    <row r="631" spans="1:26" ht="12.75" customHeight="1" x14ac:dyDescent="0.2">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row>
    <row r="632" spans="1:26" ht="12.75" customHeight="1" x14ac:dyDescent="0.2">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row>
    <row r="633" spans="1:26" ht="12.75" customHeight="1" x14ac:dyDescent="0.2">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row>
    <row r="634" spans="1:26" ht="12.75" customHeight="1" x14ac:dyDescent="0.2">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row>
    <row r="635" spans="1:26" ht="12.75" customHeight="1" x14ac:dyDescent="0.2">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row>
    <row r="636" spans="1:26" ht="12.75" customHeight="1" x14ac:dyDescent="0.2">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row>
    <row r="637" spans="1:26" ht="12.75" customHeight="1" x14ac:dyDescent="0.2">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row>
    <row r="638" spans="1:26" ht="12.75" customHeight="1" x14ac:dyDescent="0.2">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row>
    <row r="639" spans="1:26" ht="12.75" customHeight="1" x14ac:dyDescent="0.2">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row>
    <row r="640" spans="1:26" ht="12.75" customHeight="1" x14ac:dyDescent="0.2">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row>
    <row r="641" spans="1:26" ht="12.75" customHeight="1" x14ac:dyDescent="0.2">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row>
    <row r="642" spans="1:26" ht="12.75" customHeight="1" x14ac:dyDescent="0.2">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row>
    <row r="643" spans="1:26" ht="12.75" customHeight="1" x14ac:dyDescent="0.2">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row>
    <row r="644" spans="1:26" ht="12.75" customHeight="1" x14ac:dyDescent="0.2">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row>
    <row r="645" spans="1:26" ht="12.75" customHeight="1" x14ac:dyDescent="0.2">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row>
    <row r="646" spans="1:26" ht="12.75" customHeight="1" x14ac:dyDescent="0.2">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row>
    <row r="647" spans="1:26" ht="12.75" customHeight="1" x14ac:dyDescent="0.2">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row>
    <row r="648" spans="1:26" ht="12.75" customHeight="1" x14ac:dyDescent="0.2">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row>
    <row r="649" spans="1:26" ht="12.75" customHeight="1" x14ac:dyDescent="0.2">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row>
    <row r="650" spans="1:26" ht="12.75" customHeight="1" x14ac:dyDescent="0.2">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row>
    <row r="651" spans="1:26" ht="12.75" customHeight="1" x14ac:dyDescent="0.2">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row>
    <row r="652" spans="1:26" ht="12.75" customHeight="1" x14ac:dyDescent="0.2">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row>
    <row r="653" spans="1:26" ht="12.75" customHeight="1" x14ac:dyDescent="0.2">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row>
    <row r="654" spans="1:26" ht="12.75" customHeight="1" x14ac:dyDescent="0.2">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row>
    <row r="655" spans="1:26" ht="12.75" customHeight="1" x14ac:dyDescent="0.2">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row>
    <row r="656" spans="1:26" ht="12.75" customHeight="1" x14ac:dyDescent="0.2">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row>
    <row r="657" spans="1:26" ht="12.75" customHeight="1" x14ac:dyDescent="0.2">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row>
    <row r="658" spans="1:26" ht="12.75" customHeight="1" x14ac:dyDescent="0.2">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row>
    <row r="659" spans="1:26" ht="12.75" customHeight="1" x14ac:dyDescent="0.2">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row>
    <row r="660" spans="1:26" ht="12.75" customHeight="1" x14ac:dyDescent="0.2">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row>
    <row r="661" spans="1:26" ht="12.75" customHeight="1" x14ac:dyDescent="0.2">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row>
    <row r="662" spans="1:26" ht="12.75" customHeight="1" x14ac:dyDescent="0.2">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row>
    <row r="663" spans="1:26" ht="12.75" customHeight="1" x14ac:dyDescent="0.2">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row>
    <row r="664" spans="1:26" ht="12.75" customHeight="1" x14ac:dyDescent="0.2">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row>
    <row r="665" spans="1:26" ht="12.75" customHeight="1" x14ac:dyDescent="0.2">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row>
    <row r="666" spans="1:26" ht="12.75" customHeight="1" x14ac:dyDescent="0.2">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row>
    <row r="667" spans="1:26" ht="12.75" customHeight="1" x14ac:dyDescent="0.2">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row>
    <row r="668" spans="1:26" ht="12.75" customHeight="1" x14ac:dyDescent="0.2">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row>
    <row r="669" spans="1:26" ht="12.75" customHeight="1" x14ac:dyDescent="0.2">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row>
    <row r="670" spans="1:26" ht="12.75" customHeight="1" x14ac:dyDescent="0.2">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row>
    <row r="671" spans="1:26" ht="12.75" customHeight="1" x14ac:dyDescent="0.2">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row>
    <row r="672" spans="1:26" ht="12.75" customHeight="1" x14ac:dyDescent="0.2">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row>
    <row r="673" spans="1:26" ht="12.75" customHeight="1" x14ac:dyDescent="0.2">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row>
    <row r="674" spans="1:26" ht="12.75" customHeight="1" x14ac:dyDescent="0.2">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row>
    <row r="675" spans="1:26" ht="12.75" customHeight="1" x14ac:dyDescent="0.2">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row>
    <row r="676" spans="1:26" ht="12.75" customHeight="1" x14ac:dyDescent="0.2">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row>
    <row r="677" spans="1:26" ht="12.75" customHeight="1" x14ac:dyDescent="0.2">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row>
    <row r="678" spans="1:26" ht="12.75" customHeight="1" x14ac:dyDescent="0.2">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row>
    <row r="679" spans="1:26" ht="12.75" customHeight="1" x14ac:dyDescent="0.2">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row>
    <row r="680" spans="1:26" ht="12.75" customHeight="1" x14ac:dyDescent="0.2">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row>
    <row r="681" spans="1:26" ht="12.75" customHeight="1" x14ac:dyDescent="0.2">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row>
    <row r="682" spans="1:26" ht="12.75" customHeight="1" x14ac:dyDescent="0.2">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row>
    <row r="683" spans="1:26" ht="12.75" customHeight="1" x14ac:dyDescent="0.2">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row>
    <row r="684" spans="1:26" ht="12.75" customHeight="1" x14ac:dyDescent="0.2">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row>
    <row r="685" spans="1:26" ht="12.75" customHeight="1" x14ac:dyDescent="0.2">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row>
    <row r="686" spans="1:26" ht="12.75" customHeight="1" x14ac:dyDescent="0.2">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row>
    <row r="687" spans="1:26" ht="12.75" customHeight="1" x14ac:dyDescent="0.2">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row>
    <row r="688" spans="1:26" ht="12.75" customHeight="1" x14ac:dyDescent="0.2">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row>
    <row r="689" spans="1:26" ht="12.75" customHeight="1" x14ac:dyDescent="0.2">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row>
    <row r="690" spans="1:26" ht="12.75" customHeight="1" x14ac:dyDescent="0.2">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row>
    <row r="691" spans="1:26" ht="12.75" customHeight="1" x14ac:dyDescent="0.2">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row>
    <row r="692" spans="1:26" ht="12.75" customHeight="1" x14ac:dyDescent="0.2">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row>
    <row r="693" spans="1:26" ht="12.75" customHeight="1" x14ac:dyDescent="0.2">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row>
    <row r="694" spans="1:26" ht="12.75" customHeight="1" x14ac:dyDescent="0.2">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row>
    <row r="695" spans="1:26" ht="12.75" customHeight="1" x14ac:dyDescent="0.2">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row>
    <row r="696" spans="1:26" ht="12.75" customHeight="1" x14ac:dyDescent="0.2">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row>
    <row r="697" spans="1:26" ht="12.75" customHeight="1" x14ac:dyDescent="0.2">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row>
    <row r="698" spans="1:26" ht="12.75" customHeight="1" x14ac:dyDescent="0.2">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row>
    <row r="699" spans="1:26" ht="12.75" customHeight="1" x14ac:dyDescent="0.2">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row>
    <row r="700" spans="1:26" ht="12.75" customHeight="1" x14ac:dyDescent="0.2">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row>
    <row r="701" spans="1:26" ht="12.75" customHeight="1" x14ac:dyDescent="0.2">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row>
    <row r="702" spans="1:26" ht="12.75" customHeight="1" x14ac:dyDescent="0.2">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row>
    <row r="703" spans="1:26" ht="12.75" customHeight="1" x14ac:dyDescent="0.2">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row>
    <row r="704" spans="1:26" ht="12.75" customHeight="1" x14ac:dyDescent="0.2">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row>
    <row r="705" spans="1:26" ht="12.75" customHeight="1" x14ac:dyDescent="0.2">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row>
    <row r="706" spans="1:26" ht="12.75" customHeight="1" x14ac:dyDescent="0.2">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row>
    <row r="707" spans="1:26" ht="12.75" customHeight="1" x14ac:dyDescent="0.2">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row>
    <row r="708" spans="1:26" ht="12.75" customHeight="1" x14ac:dyDescent="0.2">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row>
    <row r="709" spans="1:26" ht="12.75" customHeight="1" x14ac:dyDescent="0.2">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row>
    <row r="710" spans="1:26" ht="12.75" customHeight="1" x14ac:dyDescent="0.2">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row>
    <row r="711" spans="1:26" ht="12.75" customHeight="1" x14ac:dyDescent="0.2">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row>
    <row r="712" spans="1:26" ht="12.75" customHeight="1" x14ac:dyDescent="0.2">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row>
    <row r="713" spans="1:26" ht="12.75" customHeight="1" x14ac:dyDescent="0.2">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row>
    <row r="714" spans="1:26" ht="12.75" customHeight="1" x14ac:dyDescent="0.2">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row>
    <row r="715" spans="1:26" ht="12.75" customHeight="1" x14ac:dyDescent="0.2">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row>
    <row r="716" spans="1:26" ht="12.75" customHeight="1" x14ac:dyDescent="0.2">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row>
    <row r="717" spans="1:26" ht="12.75" customHeight="1" x14ac:dyDescent="0.2">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row>
    <row r="718" spans="1:26" ht="12.75" customHeight="1" x14ac:dyDescent="0.2">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row>
    <row r="719" spans="1:26" ht="12.75" customHeight="1" x14ac:dyDescent="0.2">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row>
    <row r="720" spans="1:26" ht="12.75" customHeight="1" x14ac:dyDescent="0.2">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row>
    <row r="721" spans="1:26" ht="12.75" customHeight="1" x14ac:dyDescent="0.2">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row>
    <row r="722" spans="1:26" ht="12.75" customHeight="1" x14ac:dyDescent="0.2">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row>
    <row r="723" spans="1:26" ht="12.75" customHeight="1" x14ac:dyDescent="0.2">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row>
    <row r="724" spans="1:26" ht="12.75" customHeight="1" x14ac:dyDescent="0.2">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row>
    <row r="725" spans="1:26" ht="12.75" customHeight="1" x14ac:dyDescent="0.2">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row>
    <row r="726" spans="1:26" ht="12.75" customHeight="1" x14ac:dyDescent="0.2">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row>
    <row r="727" spans="1:26" ht="12.75" customHeight="1" x14ac:dyDescent="0.2">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row>
    <row r="728" spans="1:26" ht="12.75" customHeight="1" x14ac:dyDescent="0.2">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row>
    <row r="729" spans="1:26" ht="12.75" customHeight="1" x14ac:dyDescent="0.2">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row>
    <row r="730" spans="1:26" ht="12.75" customHeight="1" x14ac:dyDescent="0.2">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row>
    <row r="731" spans="1:26" ht="12.75" customHeight="1" x14ac:dyDescent="0.2">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row>
    <row r="732" spans="1:26" ht="12.75" customHeight="1" x14ac:dyDescent="0.2">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row>
    <row r="733" spans="1:26" ht="12.75" customHeight="1" x14ac:dyDescent="0.2">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row>
    <row r="734" spans="1:26" ht="12.75" customHeight="1" x14ac:dyDescent="0.2">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row>
    <row r="735" spans="1:26" ht="12.75" customHeight="1" x14ac:dyDescent="0.2">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row>
    <row r="736" spans="1:26" ht="12.75" customHeight="1" x14ac:dyDescent="0.2">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row>
    <row r="737" spans="1:26" ht="12.75" customHeight="1" x14ac:dyDescent="0.2">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row>
    <row r="738" spans="1:26" ht="12.75" customHeight="1" x14ac:dyDescent="0.2">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row>
    <row r="739" spans="1:26" ht="12.75" customHeight="1" x14ac:dyDescent="0.2">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row>
    <row r="740" spans="1:26" ht="12.75" customHeight="1" x14ac:dyDescent="0.2">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row>
    <row r="741" spans="1:26" ht="12.75" customHeight="1" x14ac:dyDescent="0.2">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row>
    <row r="742" spans="1:26" ht="12.75" customHeight="1" x14ac:dyDescent="0.2">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row>
    <row r="743" spans="1:26" ht="12.75" customHeight="1" x14ac:dyDescent="0.2">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row>
    <row r="744" spans="1:26" ht="12.75" customHeight="1" x14ac:dyDescent="0.2">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row>
    <row r="745" spans="1:26" ht="12.75" customHeight="1" x14ac:dyDescent="0.2">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row>
    <row r="746" spans="1:26" ht="12.75" customHeight="1" x14ac:dyDescent="0.2">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row>
    <row r="747" spans="1:26" ht="12.75" customHeight="1" x14ac:dyDescent="0.2">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row>
    <row r="748" spans="1:26" ht="12.75" customHeight="1" x14ac:dyDescent="0.2">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row>
    <row r="749" spans="1:26" ht="12.75" customHeight="1" x14ac:dyDescent="0.2">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row>
    <row r="750" spans="1:26" ht="12.75" customHeight="1" x14ac:dyDescent="0.2">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row>
    <row r="751" spans="1:26" ht="12.75" customHeight="1" x14ac:dyDescent="0.2">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row>
    <row r="752" spans="1:26" ht="12.75" customHeight="1" x14ac:dyDescent="0.2">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row>
    <row r="753" spans="1:26" ht="12.75" customHeight="1" x14ac:dyDescent="0.2">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row>
    <row r="754" spans="1:26" ht="12.75" customHeight="1" x14ac:dyDescent="0.2">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row>
    <row r="755" spans="1:26" ht="12.75" customHeight="1" x14ac:dyDescent="0.2">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row>
    <row r="756" spans="1:26" ht="12.75" customHeight="1" x14ac:dyDescent="0.2">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row>
    <row r="757" spans="1:26" ht="12.75" customHeight="1" x14ac:dyDescent="0.2">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row>
    <row r="758" spans="1:26" ht="12.75" customHeight="1" x14ac:dyDescent="0.2">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row>
    <row r="759" spans="1:26" ht="12.75" customHeight="1" x14ac:dyDescent="0.2">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row>
    <row r="760" spans="1:26" ht="12.75" customHeight="1" x14ac:dyDescent="0.2">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row>
    <row r="761" spans="1:26" ht="12.75" customHeight="1" x14ac:dyDescent="0.2">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row>
    <row r="762" spans="1:26" ht="12.75" customHeight="1" x14ac:dyDescent="0.2">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row>
    <row r="763" spans="1:26" ht="12.75" customHeight="1" x14ac:dyDescent="0.2">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row>
    <row r="764" spans="1:26" ht="12.75" customHeight="1" x14ac:dyDescent="0.2">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row>
    <row r="765" spans="1:26" ht="12.75" customHeight="1" x14ac:dyDescent="0.2">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row>
    <row r="766" spans="1:26" ht="12.75" customHeight="1" x14ac:dyDescent="0.2">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row>
    <row r="767" spans="1:26" ht="12.75" customHeight="1" x14ac:dyDescent="0.2">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row>
    <row r="768" spans="1:26" ht="12.75" customHeight="1" x14ac:dyDescent="0.2">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row>
    <row r="769" spans="1:26" ht="12.75" customHeight="1" x14ac:dyDescent="0.2">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row>
    <row r="770" spans="1:26" ht="12.75" customHeight="1" x14ac:dyDescent="0.2">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row>
    <row r="771" spans="1:26" ht="12.75" customHeight="1" x14ac:dyDescent="0.2">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row>
    <row r="772" spans="1:26" ht="12.75" customHeight="1" x14ac:dyDescent="0.2">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row>
    <row r="773" spans="1:26" ht="12.75" customHeight="1" x14ac:dyDescent="0.2">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row>
    <row r="774" spans="1:26" ht="12.75" customHeight="1" x14ac:dyDescent="0.2">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row>
    <row r="775" spans="1:26" ht="12.75" customHeight="1" x14ac:dyDescent="0.2">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row>
    <row r="776" spans="1:26" ht="12.75" customHeight="1" x14ac:dyDescent="0.2">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row>
    <row r="777" spans="1:26" ht="12.75" customHeight="1" x14ac:dyDescent="0.2">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row>
    <row r="778" spans="1:26" ht="12.75" customHeight="1" x14ac:dyDescent="0.2">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row>
    <row r="779" spans="1:26" ht="12.75" customHeight="1" x14ac:dyDescent="0.2">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row>
    <row r="780" spans="1:26" ht="12.75" customHeight="1" x14ac:dyDescent="0.2">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row>
    <row r="781" spans="1:26" ht="12.75" customHeight="1" x14ac:dyDescent="0.2">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row>
    <row r="782" spans="1:26" ht="12.75" customHeight="1" x14ac:dyDescent="0.2">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row>
    <row r="783" spans="1:26" ht="12.75" customHeight="1" x14ac:dyDescent="0.2">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row>
    <row r="784" spans="1:26" ht="12.75" customHeight="1" x14ac:dyDescent="0.2">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row>
    <row r="785" spans="1:26" ht="12.75" customHeight="1" x14ac:dyDescent="0.2">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row>
    <row r="786" spans="1:26" ht="12.75" customHeight="1" x14ac:dyDescent="0.2">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row>
    <row r="787" spans="1:26" ht="12.75" customHeight="1" x14ac:dyDescent="0.2">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row>
    <row r="788" spans="1:26" ht="12.75" customHeight="1" x14ac:dyDescent="0.2">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row>
    <row r="789" spans="1:26" ht="12.75" customHeight="1" x14ac:dyDescent="0.2">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row>
    <row r="790" spans="1:26" ht="12.75" customHeight="1" x14ac:dyDescent="0.2">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row>
    <row r="791" spans="1:26" ht="12.75" customHeight="1" x14ac:dyDescent="0.2">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row>
    <row r="792" spans="1:26" ht="12.75" customHeight="1" x14ac:dyDescent="0.2">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row>
    <row r="793" spans="1:26" ht="12.75" customHeight="1" x14ac:dyDescent="0.2">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row>
    <row r="794" spans="1:26" ht="12.75" customHeight="1" x14ac:dyDescent="0.2">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row>
    <row r="795" spans="1:26" ht="12.75" customHeight="1" x14ac:dyDescent="0.2">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row>
    <row r="796" spans="1:26" ht="12.75" customHeight="1" x14ac:dyDescent="0.2">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row>
    <row r="797" spans="1:26" ht="12.75" customHeight="1" x14ac:dyDescent="0.2">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row>
    <row r="798" spans="1:26" ht="12.75" customHeight="1" x14ac:dyDescent="0.2">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row>
    <row r="799" spans="1:26" ht="12.75" customHeight="1" x14ac:dyDescent="0.2">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row>
    <row r="800" spans="1:26" ht="12.75" customHeight="1" x14ac:dyDescent="0.2">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row>
    <row r="801" spans="1:26" ht="12.75" customHeight="1" x14ac:dyDescent="0.2">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row>
    <row r="802" spans="1:26" ht="12.75" customHeight="1" x14ac:dyDescent="0.2">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row>
    <row r="803" spans="1:26" ht="12.75" customHeight="1" x14ac:dyDescent="0.2">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row>
    <row r="804" spans="1:26" ht="12.75" customHeight="1" x14ac:dyDescent="0.2">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row>
    <row r="805" spans="1:26" ht="12.75" customHeight="1" x14ac:dyDescent="0.2">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row>
    <row r="806" spans="1:26" ht="12.75" customHeight="1" x14ac:dyDescent="0.2">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row>
    <row r="807" spans="1:26" ht="12.75" customHeight="1" x14ac:dyDescent="0.2">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row>
    <row r="808" spans="1:26" ht="12.75" customHeight="1" x14ac:dyDescent="0.2">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row>
    <row r="809" spans="1:26" ht="12.75" customHeight="1" x14ac:dyDescent="0.2">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row>
    <row r="810" spans="1:26" ht="12.75" customHeight="1" x14ac:dyDescent="0.2">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row>
    <row r="811" spans="1:26" ht="12.75" customHeight="1" x14ac:dyDescent="0.2">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row>
    <row r="812" spans="1:26" ht="12.75" customHeight="1" x14ac:dyDescent="0.2">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row>
    <row r="813" spans="1:26" ht="12.75" customHeight="1" x14ac:dyDescent="0.2">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row>
    <row r="814" spans="1:26" ht="12.75" customHeight="1" x14ac:dyDescent="0.2">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row>
    <row r="815" spans="1:26" ht="12.75" customHeight="1" x14ac:dyDescent="0.2">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row>
    <row r="816" spans="1:26" ht="12.75" customHeight="1" x14ac:dyDescent="0.2">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row>
    <row r="817" spans="1:26" ht="12.75" customHeight="1" x14ac:dyDescent="0.2">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row>
    <row r="818" spans="1:26" ht="12.75" customHeight="1" x14ac:dyDescent="0.2">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row>
    <row r="819" spans="1:26" ht="12.75" customHeight="1" x14ac:dyDescent="0.2">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row>
    <row r="820" spans="1:26" ht="12.75" customHeight="1" x14ac:dyDescent="0.2">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row>
    <row r="821" spans="1:26" ht="12.75" customHeight="1" x14ac:dyDescent="0.2">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row>
    <row r="822" spans="1:26" ht="12.75" customHeight="1" x14ac:dyDescent="0.2">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row>
    <row r="823" spans="1:26" ht="12.75" customHeight="1" x14ac:dyDescent="0.2">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row>
    <row r="824" spans="1:26" ht="12.75" customHeight="1" x14ac:dyDescent="0.2">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row>
    <row r="825" spans="1:26" ht="12.75" customHeight="1" x14ac:dyDescent="0.2">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row>
    <row r="826" spans="1:26" ht="12.75" customHeight="1" x14ac:dyDescent="0.2">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row>
    <row r="827" spans="1:26" ht="12.75" customHeight="1" x14ac:dyDescent="0.2">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row>
    <row r="828" spans="1:26" ht="12.75" customHeight="1" x14ac:dyDescent="0.2">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row>
    <row r="829" spans="1:26" ht="12.75" customHeight="1" x14ac:dyDescent="0.2">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row>
    <row r="830" spans="1:26" ht="12.75" customHeight="1" x14ac:dyDescent="0.2">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row>
    <row r="831" spans="1:26" ht="12.75" customHeight="1" x14ac:dyDescent="0.2">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row>
    <row r="832" spans="1:26" ht="12.75" customHeight="1" x14ac:dyDescent="0.2">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row>
    <row r="833" spans="1:26" ht="12.75" customHeight="1" x14ac:dyDescent="0.2">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row>
    <row r="834" spans="1:26" ht="12.75" customHeight="1" x14ac:dyDescent="0.2">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row>
    <row r="835" spans="1:26" ht="12.75" customHeight="1" x14ac:dyDescent="0.2">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row>
    <row r="836" spans="1:26" ht="12.75" customHeight="1" x14ac:dyDescent="0.2">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row>
    <row r="837" spans="1:26" ht="12.75" customHeight="1" x14ac:dyDescent="0.2">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row>
    <row r="838" spans="1:26" ht="12.75" customHeight="1" x14ac:dyDescent="0.2">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row>
    <row r="839" spans="1:26" ht="12.75" customHeight="1" x14ac:dyDescent="0.2">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row>
    <row r="840" spans="1:26" ht="12.75" customHeight="1" x14ac:dyDescent="0.2">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row>
    <row r="841" spans="1:26" ht="12.75" customHeight="1" x14ac:dyDescent="0.2">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row>
    <row r="842" spans="1:26" ht="12.75" customHeight="1" x14ac:dyDescent="0.2">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row>
    <row r="843" spans="1:26" ht="12.75" customHeight="1" x14ac:dyDescent="0.2">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row>
    <row r="844" spans="1:26" ht="12.75" customHeight="1" x14ac:dyDescent="0.2">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row>
    <row r="845" spans="1:26" ht="12.75" customHeight="1" x14ac:dyDescent="0.2">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row>
    <row r="846" spans="1:26" ht="12.75" customHeight="1" x14ac:dyDescent="0.2">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row>
    <row r="847" spans="1:26" ht="12.75" customHeight="1" x14ac:dyDescent="0.2">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row>
    <row r="848" spans="1:26" ht="12.75" customHeight="1" x14ac:dyDescent="0.2">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row>
    <row r="849" spans="1:26" ht="12.75" customHeight="1" x14ac:dyDescent="0.2">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row>
    <row r="850" spans="1:26" ht="12.75" customHeight="1" x14ac:dyDescent="0.2">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row>
    <row r="851" spans="1:26" ht="12.75" customHeight="1" x14ac:dyDescent="0.2">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row>
    <row r="852" spans="1:26" ht="12.75" customHeight="1" x14ac:dyDescent="0.2">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row>
    <row r="853" spans="1:26" ht="12.75" customHeight="1" x14ac:dyDescent="0.2">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row>
    <row r="854" spans="1:26" ht="12.75" customHeight="1" x14ac:dyDescent="0.2">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row>
    <row r="855" spans="1:26" ht="12.75" customHeight="1" x14ac:dyDescent="0.2">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row>
    <row r="856" spans="1:26" ht="12.75" customHeight="1" x14ac:dyDescent="0.2">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row>
    <row r="857" spans="1:26" ht="12.75" customHeight="1" x14ac:dyDescent="0.2">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row>
    <row r="858" spans="1:26" ht="12.75" customHeight="1" x14ac:dyDescent="0.2">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row>
    <row r="859" spans="1:26" ht="12.75" customHeight="1" x14ac:dyDescent="0.2">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row>
    <row r="860" spans="1:26" ht="12.75" customHeight="1" x14ac:dyDescent="0.2">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row>
    <row r="861" spans="1:26" ht="12.75" customHeight="1" x14ac:dyDescent="0.2">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row>
    <row r="862" spans="1:26" ht="12.75" customHeight="1" x14ac:dyDescent="0.2">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row>
    <row r="863" spans="1:26" ht="12.75" customHeight="1" x14ac:dyDescent="0.2">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row>
    <row r="864" spans="1:26" ht="12.75" customHeight="1" x14ac:dyDescent="0.2">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row>
    <row r="865" spans="1:26" ht="12.75" customHeight="1" x14ac:dyDescent="0.2">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row>
    <row r="866" spans="1:26" ht="12.75" customHeight="1" x14ac:dyDescent="0.2">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row>
    <row r="867" spans="1:26" ht="12.75" customHeight="1" x14ac:dyDescent="0.2">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row>
    <row r="868" spans="1:26" ht="12.75" customHeight="1" x14ac:dyDescent="0.2">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row>
    <row r="869" spans="1:26" ht="12.75" customHeight="1" x14ac:dyDescent="0.2">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row>
    <row r="870" spans="1:26" ht="12.75" customHeight="1" x14ac:dyDescent="0.2">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row>
    <row r="871" spans="1:26" ht="12.75" customHeight="1" x14ac:dyDescent="0.2">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row>
    <row r="872" spans="1:26" ht="12.75" customHeight="1" x14ac:dyDescent="0.2">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row>
    <row r="873" spans="1:26" ht="12.75" customHeight="1" x14ac:dyDescent="0.2">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row>
    <row r="874" spans="1:26" ht="12.75" customHeight="1" x14ac:dyDescent="0.2">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row>
    <row r="875" spans="1:26" ht="12.75" customHeight="1" x14ac:dyDescent="0.2">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row>
    <row r="876" spans="1:26" ht="12.75" customHeight="1" x14ac:dyDescent="0.2">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row>
    <row r="877" spans="1:26" ht="12.75" customHeight="1" x14ac:dyDescent="0.2">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row>
    <row r="878" spans="1:26" ht="12.75" customHeight="1" x14ac:dyDescent="0.2">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row>
    <row r="879" spans="1:26" ht="12.75" customHeight="1" x14ac:dyDescent="0.2">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row>
    <row r="880" spans="1:26" ht="12.75" customHeight="1" x14ac:dyDescent="0.2">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row>
    <row r="881" spans="1:26" ht="12.75" customHeight="1" x14ac:dyDescent="0.2">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row>
    <row r="882" spans="1:26" ht="12.75" customHeight="1" x14ac:dyDescent="0.2">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row>
    <row r="883" spans="1:26" ht="12.75" customHeight="1" x14ac:dyDescent="0.2">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row>
    <row r="884" spans="1:26" ht="12.75" customHeight="1" x14ac:dyDescent="0.2">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row>
    <row r="885" spans="1:26" ht="12.75" customHeight="1" x14ac:dyDescent="0.2">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row>
    <row r="886" spans="1:26" ht="12.75" customHeight="1" x14ac:dyDescent="0.2">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row>
    <row r="887" spans="1:26" ht="12.75" customHeight="1" x14ac:dyDescent="0.2">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row>
    <row r="888" spans="1:26" ht="12.75" customHeight="1" x14ac:dyDescent="0.2">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row>
    <row r="889" spans="1:26" ht="12.75" customHeight="1" x14ac:dyDescent="0.2">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row>
    <row r="890" spans="1:26" ht="12.75" customHeight="1" x14ac:dyDescent="0.2">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row>
    <row r="891" spans="1:26" ht="12.75" customHeight="1" x14ac:dyDescent="0.2">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row>
    <row r="892" spans="1:26" ht="12.75" customHeight="1" x14ac:dyDescent="0.2">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row>
    <row r="893" spans="1:26" ht="12.75" customHeight="1" x14ac:dyDescent="0.2">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row>
    <row r="894" spans="1:26" ht="12.75" customHeight="1" x14ac:dyDescent="0.2">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row>
    <row r="895" spans="1:26" ht="12.75" customHeight="1" x14ac:dyDescent="0.2">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row>
    <row r="896" spans="1:26" ht="12.75" customHeight="1" x14ac:dyDescent="0.2">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row>
    <row r="897" spans="1:26" ht="12.75" customHeight="1" x14ac:dyDescent="0.2">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row>
    <row r="898" spans="1:26" ht="12.75" customHeight="1" x14ac:dyDescent="0.2">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row>
    <row r="899" spans="1:26" ht="12.75" customHeight="1" x14ac:dyDescent="0.2">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row>
    <row r="900" spans="1:26" ht="12.75" customHeight="1" x14ac:dyDescent="0.2">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row>
    <row r="901" spans="1:26" ht="12.75" customHeight="1" x14ac:dyDescent="0.2">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row>
    <row r="902" spans="1:26" ht="12.75" customHeight="1" x14ac:dyDescent="0.2">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row>
    <row r="903" spans="1:26" ht="12.75" customHeight="1" x14ac:dyDescent="0.2">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row>
    <row r="904" spans="1:26" ht="12.75" customHeight="1" x14ac:dyDescent="0.2">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row>
    <row r="905" spans="1:26" ht="12.75" customHeight="1" x14ac:dyDescent="0.2">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row>
    <row r="906" spans="1:26" ht="12.75" customHeight="1" x14ac:dyDescent="0.2">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row>
    <row r="907" spans="1:26" ht="12.75" customHeight="1" x14ac:dyDescent="0.2">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row>
    <row r="908" spans="1:26" ht="12.75" customHeight="1" x14ac:dyDescent="0.2">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row>
    <row r="909" spans="1:26" ht="12.75" customHeight="1" x14ac:dyDescent="0.2">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row>
    <row r="910" spans="1:26" ht="12.75" customHeight="1" x14ac:dyDescent="0.2">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row>
    <row r="911" spans="1:26" ht="12.75" customHeight="1" x14ac:dyDescent="0.2">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row>
    <row r="912" spans="1:26" ht="12.75" customHeight="1" x14ac:dyDescent="0.2">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row>
    <row r="913" spans="1:26" ht="12.75" customHeight="1" x14ac:dyDescent="0.2">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row>
    <row r="914" spans="1:26" ht="12.75" customHeight="1" x14ac:dyDescent="0.2">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row>
    <row r="915" spans="1:26" ht="12.75" customHeight="1" x14ac:dyDescent="0.2">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row>
    <row r="916" spans="1:26" ht="12.75" customHeight="1" x14ac:dyDescent="0.2">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row>
    <row r="917" spans="1:26" ht="12.75" customHeight="1" x14ac:dyDescent="0.2">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row>
    <row r="918" spans="1:26" ht="12.75" customHeight="1" x14ac:dyDescent="0.2">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row>
    <row r="919" spans="1:26" ht="12.75" customHeight="1" x14ac:dyDescent="0.2">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row>
    <row r="920" spans="1:26" ht="12.75" customHeight="1" x14ac:dyDescent="0.2">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row>
    <row r="921" spans="1:26" ht="12.75" customHeight="1" x14ac:dyDescent="0.2">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row>
    <row r="922" spans="1:26" ht="12.75" customHeight="1" x14ac:dyDescent="0.2">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row>
    <row r="923" spans="1:26" ht="12.75" customHeight="1" x14ac:dyDescent="0.2">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row>
    <row r="924" spans="1:26" ht="12.75" customHeight="1" x14ac:dyDescent="0.2">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row>
    <row r="925" spans="1:26" ht="12.75" customHeight="1" x14ac:dyDescent="0.2">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row>
    <row r="926" spans="1:26" ht="12.75" customHeight="1" x14ac:dyDescent="0.2">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row>
    <row r="927" spans="1:26" ht="12.75" customHeight="1" x14ac:dyDescent="0.2">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row>
    <row r="928" spans="1:26" ht="12.75" customHeight="1" x14ac:dyDescent="0.2">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row>
    <row r="929" spans="1:26" ht="12.75" customHeight="1" x14ac:dyDescent="0.2">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row>
    <row r="930" spans="1:26" ht="12.75" customHeight="1" x14ac:dyDescent="0.2">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row>
    <row r="931" spans="1:26" ht="12.75" customHeight="1" x14ac:dyDescent="0.2">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row>
    <row r="932" spans="1:26" ht="12.75" customHeight="1" x14ac:dyDescent="0.2">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row>
    <row r="933" spans="1:26" ht="12.75" customHeight="1" x14ac:dyDescent="0.2">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row>
    <row r="934" spans="1:26" ht="12.75" customHeight="1" x14ac:dyDescent="0.2">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row>
    <row r="935" spans="1:26" ht="12.75" customHeight="1" x14ac:dyDescent="0.2">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row>
    <row r="936" spans="1:26" ht="12.75" customHeight="1" x14ac:dyDescent="0.2">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row>
    <row r="937" spans="1:26" ht="12.75" customHeight="1" x14ac:dyDescent="0.2">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row>
    <row r="938" spans="1:26" ht="12.75" customHeight="1" x14ac:dyDescent="0.2">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row>
    <row r="939" spans="1:26" ht="12.75" customHeight="1" x14ac:dyDescent="0.2">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row>
    <row r="940" spans="1:26" ht="12.75" customHeight="1" x14ac:dyDescent="0.2">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row>
    <row r="941" spans="1:26" ht="12.75" customHeight="1" x14ac:dyDescent="0.2">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row>
    <row r="942" spans="1:26" ht="12.75" customHeight="1" x14ac:dyDescent="0.2">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row>
    <row r="943" spans="1:26" ht="12.75" customHeight="1" x14ac:dyDescent="0.2">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row>
    <row r="944" spans="1:26" ht="12.75" customHeight="1" x14ac:dyDescent="0.2">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row>
    <row r="945" spans="1:26" ht="12.75" customHeight="1" x14ac:dyDescent="0.2">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row>
    <row r="946" spans="1:26" ht="12.75" customHeight="1" x14ac:dyDescent="0.2">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row>
    <row r="947" spans="1:26" ht="12.75" customHeight="1" x14ac:dyDescent="0.2">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row>
    <row r="948" spans="1:26" ht="12.75" customHeight="1" x14ac:dyDescent="0.2">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row>
    <row r="949" spans="1:26" ht="12.75" customHeight="1" x14ac:dyDescent="0.2">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row>
    <row r="950" spans="1:26" ht="12.75" customHeight="1" x14ac:dyDescent="0.2">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row>
    <row r="951" spans="1:26" ht="12.75" customHeight="1" x14ac:dyDescent="0.2">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row>
    <row r="952" spans="1:26" ht="12.75" customHeight="1" x14ac:dyDescent="0.2">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row>
    <row r="953" spans="1:26" ht="12.75" customHeight="1" x14ac:dyDescent="0.2">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row>
    <row r="954" spans="1:26" ht="12.75" customHeight="1" x14ac:dyDescent="0.2">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row>
    <row r="955" spans="1:26" ht="12.75" customHeight="1" x14ac:dyDescent="0.2">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row>
    <row r="956" spans="1:26" ht="12.75" customHeight="1" x14ac:dyDescent="0.2">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row>
    <row r="957" spans="1:26" ht="12.75" customHeight="1" x14ac:dyDescent="0.2">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row>
    <row r="958" spans="1:26" ht="12.75" customHeight="1" x14ac:dyDescent="0.2">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row>
    <row r="959" spans="1:26" ht="12.75" customHeight="1" x14ac:dyDescent="0.2">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row>
    <row r="960" spans="1:26" ht="12.75" customHeight="1" x14ac:dyDescent="0.2">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row>
    <row r="961" spans="1:26" ht="12.75" customHeight="1" x14ac:dyDescent="0.2">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row>
    <row r="962" spans="1:26" ht="12.75" customHeight="1" x14ac:dyDescent="0.2">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row>
    <row r="963" spans="1:26" ht="12.75" customHeight="1" x14ac:dyDescent="0.2">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row>
    <row r="964" spans="1:26" ht="12.75" customHeight="1" x14ac:dyDescent="0.2">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row>
    <row r="965" spans="1:26" ht="12.75" customHeight="1" x14ac:dyDescent="0.2">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row>
    <row r="966" spans="1:26" ht="12.75" customHeight="1" x14ac:dyDescent="0.2">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row>
    <row r="967" spans="1:26" ht="12.75" customHeight="1" x14ac:dyDescent="0.2">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row>
    <row r="968" spans="1:26" ht="12.75" customHeight="1" x14ac:dyDescent="0.2">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row>
    <row r="969" spans="1:26" ht="12.75" customHeight="1" x14ac:dyDescent="0.2">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row>
    <row r="970" spans="1:26" ht="12.75" customHeight="1" x14ac:dyDescent="0.2">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row>
    <row r="971" spans="1:26" ht="12.75" customHeight="1" x14ac:dyDescent="0.2">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row>
    <row r="972" spans="1:26" ht="12.75" customHeight="1" x14ac:dyDescent="0.2">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row>
    <row r="973" spans="1:26" ht="12.75" customHeight="1" x14ac:dyDescent="0.2">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row>
    <row r="974" spans="1:26" ht="12.75" customHeight="1" x14ac:dyDescent="0.2">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row>
    <row r="975" spans="1:26" ht="12.75" customHeight="1" x14ac:dyDescent="0.2">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row>
    <row r="976" spans="1:26" ht="12.75" customHeight="1" x14ac:dyDescent="0.2">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row>
    <row r="977" spans="1:26" ht="12.75" customHeight="1" x14ac:dyDescent="0.2">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row>
    <row r="978" spans="1:26" ht="12.75" customHeight="1" x14ac:dyDescent="0.2">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row>
    <row r="979" spans="1:26" ht="12.75" customHeight="1" x14ac:dyDescent="0.2">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row>
    <row r="980" spans="1:26" ht="12.75" customHeight="1" x14ac:dyDescent="0.2">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row>
    <row r="981" spans="1:26" ht="12.75" customHeight="1" x14ac:dyDescent="0.2">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row>
    <row r="982" spans="1:26" ht="12.75" customHeight="1" x14ac:dyDescent="0.2">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row>
    <row r="983" spans="1:26" ht="12.75" customHeight="1" x14ac:dyDescent="0.2">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row>
    <row r="984" spans="1:26" ht="12.75" customHeight="1" x14ac:dyDescent="0.2">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row>
    <row r="985" spans="1:26" ht="12.75" customHeight="1" x14ac:dyDescent="0.2">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row>
    <row r="986" spans="1:26" ht="12.75" customHeight="1" x14ac:dyDescent="0.2">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row>
    <row r="987" spans="1:26" ht="12.75" customHeight="1" x14ac:dyDescent="0.2">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row>
    <row r="988" spans="1:26" ht="12.75" customHeight="1" x14ac:dyDescent="0.2">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row>
    <row r="989" spans="1:26" ht="12.75" customHeight="1" x14ac:dyDescent="0.2">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row>
    <row r="990" spans="1:26" ht="12.75" customHeight="1" x14ac:dyDescent="0.2">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row>
    <row r="991" spans="1:26" ht="12.75" customHeight="1" x14ac:dyDescent="0.2">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row>
    <row r="992" spans="1:26" ht="12.75" customHeight="1" x14ac:dyDescent="0.2">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row>
    <row r="993" spans="1:26" ht="12.75" customHeight="1" x14ac:dyDescent="0.2">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row>
    <row r="994" spans="1:26" ht="12.75" customHeight="1" x14ac:dyDescent="0.2">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row>
    <row r="995" spans="1:26" ht="12.75" customHeight="1" x14ac:dyDescent="0.2">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row>
    <row r="996" spans="1:26" ht="12.75" customHeight="1" x14ac:dyDescent="0.2">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row>
    <row r="997" spans="1:26" ht="12.75" customHeight="1" x14ac:dyDescent="0.2">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row>
    <row r="998" spans="1:26" ht="12.75" customHeight="1" x14ac:dyDescent="0.2">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row>
  </sheetData>
  <mergeCells count="11">
    <mergeCell ref="F17:M17"/>
    <mergeCell ref="F18:M18"/>
    <mergeCell ref="C19:D19"/>
    <mergeCell ref="F19:M19"/>
    <mergeCell ref="E3:E4"/>
    <mergeCell ref="F3:M4"/>
    <mergeCell ref="F5:M5"/>
    <mergeCell ref="I7:K7"/>
    <mergeCell ref="C15:M15"/>
    <mergeCell ref="C17:D17"/>
    <mergeCell ref="C18:D18"/>
  </mergeCells>
  <conditionalFormatting sqref="G23 G25 G27 G29 G31">
    <cfRule type="cellIs" dxfId="21" priority="1" operator="between">
      <formula>0.76</formula>
      <formula>1</formula>
    </cfRule>
  </conditionalFormatting>
  <conditionalFormatting sqref="G23 G25 G27 G29 G31">
    <cfRule type="cellIs" dxfId="20" priority="2" operator="between">
      <formula>0.51</formula>
      <formula>0.75</formula>
    </cfRule>
  </conditionalFormatting>
  <conditionalFormatting sqref="G23 G25 G27 G29 G31">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3">
    <cfRule type="cellIs" dxfId="14" priority="8" operator="between">
      <formula>0.76</formula>
      <formula>1</formula>
    </cfRule>
  </conditionalFormatting>
  <conditionalFormatting sqref="K23">
    <cfRule type="cellIs" dxfId="13" priority="9" operator="between">
      <formula>0.51</formula>
      <formula>0.75</formula>
    </cfRule>
  </conditionalFormatting>
  <conditionalFormatting sqref="K23">
    <cfRule type="cellIs" dxfId="12" priority="10" operator="between">
      <formula>0.26</formula>
      <formula>0.5</formula>
    </cfRule>
  </conditionalFormatting>
  <conditionalFormatting sqref="K25">
    <cfRule type="cellIs" dxfId="11" priority="11" operator="between">
      <formula>0.76</formula>
      <formula>1</formula>
    </cfRule>
  </conditionalFormatting>
  <conditionalFormatting sqref="K25">
    <cfRule type="cellIs" dxfId="10" priority="12" operator="between">
      <formula>0.51</formula>
      <formula>0.75</formula>
    </cfRule>
  </conditionalFormatting>
  <conditionalFormatting sqref="K25">
    <cfRule type="cellIs" dxfId="9" priority="13" operator="between">
      <formula>0.26</formula>
      <formula>0.5</formula>
    </cfRule>
  </conditionalFormatting>
  <conditionalFormatting sqref="K27">
    <cfRule type="cellIs" dxfId="8" priority="14" operator="between">
      <formula>0.76</formula>
      <formula>1</formula>
    </cfRule>
  </conditionalFormatting>
  <conditionalFormatting sqref="K27">
    <cfRule type="cellIs" dxfId="7" priority="15" operator="between">
      <formula>0.51</formula>
      <formula>0.75</formula>
    </cfRule>
  </conditionalFormatting>
  <conditionalFormatting sqref="K27">
    <cfRule type="cellIs" dxfId="6" priority="16" operator="between">
      <formula>0.26</formula>
      <formula>0.5</formula>
    </cfRule>
  </conditionalFormatting>
  <conditionalFormatting sqref="K29">
    <cfRule type="cellIs" dxfId="5" priority="17" operator="between">
      <formula>0.76</formula>
      <formula>1</formula>
    </cfRule>
  </conditionalFormatting>
  <conditionalFormatting sqref="K29">
    <cfRule type="cellIs" dxfId="4" priority="18" operator="between">
      <formula>0.51</formula>
      <formula>0.75</formula>
    </cfRule>
  </conditionalFormatting>
  <conditionalFormatting sqref="K29">
    <cfRule type="cellIs" dxfId="3" priority="19" operator="between">
      <formula>0.26</formula>
      <formula>0.5</formula>
    </cfRule>
  </conditionalFormatting>
  <conditionalFormatting sqref="K31">
    <cfRule type="cellIs" dxfId="2" priority="20" operator="between">
      <formula>0.76</formula>
      <formula>1</formula>
    </cfRule>
  </conditionalFormatting>
  <conditionalFormatting sqref="K31">
    <cfRule type="cellIs" dxfId="1" priority="21" operator="between">
      <formula>0.51</formula>
      <formula>0.75</formula>
    </cfRule>
  </conditionalFormatting>
  <conditionalFormatting sqref="K31">
    <cfRule type="cellIs" dxfId="0" priority="22" operator="between">
      <formula>0.26</formula>
      <formula>0.5</formula>
    </cfRule>
  </conditionalFormatting>
  <dataValidations count="2">
    <dataValidation type="list" allowBlank="1" showErrorMessage="1" sqref="E17" xr:uid="{00000000-0002-0000-0800-000000000000}">
      <formula1>"Si,No,En proceso"</formula1>
    </dataValidation>
    <dataValidation type="list" allowBlank="1" showErrorMessage="1" sqref="N17:O18 E18:E19" xr:uid="{00000000-0002-0000-0800-000001000000}">
      <formula1>"Si,No"</formula1>
    </dataValidation>
  </dataValidations>
  <pageMargins left="0.31496062992125984" right="0.70866141732283472" top="0.35433070866141736" bottom="0.55118110236220474" header="0" footer="0"/>
  <pageSetup scale="44" fitToWidth="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MARGARITA</cp:lastModifiedBy>
  <cp:lastPrinted>2021-07-30T19:47:37Z</cp:lastPrinted>
  <dcterms:created xsi:type="dcterms:W3CDTF">2010-10-04T16:34:45Z</dcterms:created>
  <dcterms:modified xsi:type="dcterms:W3CDTF">2021-07-30T19:52:37Z</dcterms:modified>
</cp:coreProperties>
</file>