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Users\eboyaca\Documents\ERIKA\2019\NORMOGRAMA\CORREGIDO\"/>
    </mc:Choice>
  </mc:AlternateContent>
  <bookViews>
    <workbookView xWindow="0" yWindow="0" windowWidth="20490" windowHeight="7155" tabRatio="949"/>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'GD-07'!#REF!</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1" i="15" l="1"/>
  <c r="E37" i="16"/>
  <c r="E17" i="17"/>
  <c r="E78" i="13" l="1"/>
  <c r="E9" i="17" l="1"/>
  <c r="E22" i="17" l="1"/>
  <c r="E27" i="17"/>
  <c r="E47" i="16" l="1"/>
  <c r="E46" i="16"/>
  <c r="E45" i="16"/>
  <c r="E44" i="16"/>
  <c r="E43" i="16"/>
  <c r="E42" i="16"/>
  <c r="E41" i="16"/>
  <c r="E40" i="16"/>
  <c r="E39" i="16"/>
  <c r="E38" i="16"/>
  <c r="E36" i="16"/>
  <c r="E35" i="16"/>
  <c r="E34" i="16"/>
  <c r="E32" i="16"/>
  <c r="E31" i="16"/>
  <c r="E30" i="16"/>
  <c r="E29" i="16"/>
  <c r="E28" i="16"/>
  <c r="E27" i="16"/>
  <c r="E26" i="16"/>
  <c r="E25" i="16"/>
  <c r="E24" i="16"/>
  <c r="E23" i="16"/>
  <c r="E21" i="16"/>
  <c r="E20" i="16"/>
  <c r="E19" i="16"/>
  <c r="E18" i="16"/>
  <c r="E17" i="16"/>
  <c r="E16" i="16"/>
  <c r="E15" i="16"/>
  <c r="E14" i="16"/>
  <c r="E13" i="16"/>
  <c r="E11" i="16"/>
  <c r="E29" i="17"/>
  <c r="E28" i="17"/>
  <c r="E23" i="17"/>
  <c r="E25" i="17"/>
  <c r="E24" i="17"/>
  <c r="E26" i="17"/>
  <c r="E20" i="17"/>
  <c r="E21" i="17"/>
  <c r="E16" i="17"/>
  <c r="E19" i="17"/>
  <c r="E10" i="17"/>
  <c r="E12" i="17"/>
  <c r="E11" i="17"/>
  <c r="E14" i="17"/>
  <c r="E13" i="17"/>
  <c r="E15" i="17"/>
  <c r="E117" i="15"/>
  <c r="E105" i="15"/>
  <c r="E88" i="15"/>
  <c r="E87" i="15"/>
  <c r="E86" i="15"/>
  <c r="E85" i="15"/>
  <c r="E84" i="15"/>
  <c r="E83" i="15"/>
  <c r="E82" i="15"/>
  <c r="E80" i="15"/>
  <c r="E79" i="15"/>
  <c r="E78" i="15"/>
  <c r="E75" i="15"/>
  <c r="E74" i="15"/>
  <c r="E72" i="15"/>
  <c r="E69" i="15"/>
  <c r="E68" i="15"/>
  <c r="E67" i="15"/>
  <c r="E66" i="15"/>
  <c r="E65" i="15"/>
  <c r="E63" i="15"/>
  <c r="E62" i="15"/>
  <c r="E61" i="15"/>
  <c r="E60" i="15"/>
  <c r="E59" i="15"/>
  <c r="E56" i="15"/>
  <c r="E55" i="15"/>
  <c r="E54" i="15"/>
  <c r="E53" i="15"/>
  <c r="E52" i="15"/>
  <c r="E51" i="15"/>
  <c r="E28" i="15"/>
  <c r="E27" i="15"/>
  <c r="E23" i="15"/>
  <c r="E22" i="15"/>
  <c r="E20" i="15"/>
  <c r="E17" i="15"/>
  <c r="E14" i="15"/>
  <c r="E12" i="15"/>
  <c r="E9" i="15"/>
  <c r="E9" i="16" l="1"/>
  <c r="E10" i="16"/>
  <c r="E48" i="16"/>
  <c r="E18" i="17"/>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<sst xmlns="http://schemas.openxmlformats.org/spreadsheetml/2006/main" count="2574" uniqueCount="1223">
  <si>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</si>
  <si>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</si>
  <si>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</si>
  <si>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</si>
  <si>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</si>
  <si>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</si>
  <si>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</si>
  <si>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</si>
  <si>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</si>
  <si>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</si>
  <si>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</si>
  <si>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</si>
  <si>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</si>
  <si>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</si>
  <si>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</si>
  <si>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</si>
  <si>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</si>
  <si>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</si>
  <si>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</si>
  <si>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</si>
  <si>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</si>
  <si>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</si>
  <si>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</si>
  <si>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</si>
  <si>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</si>
  <si>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</si>
  <si>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</si>
  <si>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</si>
  <si>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</si>
  <si>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</si>
  <si>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</si>
  <si>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</si>
  <si>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</si>
  <si>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</si>
  <si>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</si>
  <si>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</si>
  <si>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</si>
  <si>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</si>
  <si>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</si>
  <si>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</si>
  <si>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</si>
  <si>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</si>
  <si>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</si>
  <si>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</si>
  <si>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</si>
  <si>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</si>
  <si>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</si>
  <si>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</si>
  <si>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</si>
  <si>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</si>
  <si>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</si>
  <si>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</si>
  <si>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</si>
  <si>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</si>
  <si>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</si>
  <si>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</si>
  <si>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</si>
  <si>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</si>
  <si>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</si>
  <si>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</si>
  <si>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</si>
  <si>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</si>
  <si>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</si>
  <si>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</si>
  <si>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Actos de Corrupción y manejo de información al ciudadano</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</si>
  <si>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</si>
  <si>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</si>
  <si>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</si>
  <si>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</si>
  <si>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</si>
  <si>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</si>
  <si>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</si>
  <si>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</si>
  <si>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</si>
  <si>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</si>
  <si>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</si>
  <si>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</si>
  <si>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</si>
  <si>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</si>
  <si>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</si>
  <si>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</si>
  <si>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</si>
  <si>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</si>
  <si>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</si>
  <si>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</si>
  <si>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</si>
  <si>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</si>
  <si>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</si>
  <si>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</si>
  <si>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</si>
  <si>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</si>
  <si>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</si>
  <si>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</si>
  <si>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</si>
  <si>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</si>
  <si>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</si>
  <si>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</si>
  <si>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</si>
  <si>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</si>
  <si>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</si>
  <si>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medio del cual se adopta la Norma Técnica Distrital del Sistema Integrado de Gestión para las Entidades y Organismos Distritales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</si>
  <si>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</si>
  <si>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</si>
  <si>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</si>
  <si>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</si>
  <si>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</si>
  <si>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</si>
  <si>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</si>
  <si>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</si>
  <si>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</si>
  <si>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</si>
  <si>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</si>
  <si>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</si>
  <si>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</si>
  <si>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</si>
  <si>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</si>
  <si>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</si>
  <si>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</si>
  <si>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</si>
  <si>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</si>
  <si>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</si>
  <si>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</si>
  <si>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</si>
  <si>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</si>
  <si>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</si>
  <si>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</si>
  <si>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</si>
  <si>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</si>
  <si>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</si>
  <si>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</si>
  <si>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</si>
  <si>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</si>
  <si>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</si>
  <si>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</si>
  <si>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</si>
  <si>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</si>
  <si>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</si>
  <si>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</si>
  <si>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</si>
  <si>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</si>
  <si>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</si>
  <si>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</si>
  <si>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</si>
  <si>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</si>
  <si>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</si>
  <si>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</si>
  <si>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</si>
  <si>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</si>
  <si>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</si>
  <si>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</si>
  <si>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</si>
  <si>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</si>
  <si>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</si>
  <si>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</si>
  <si>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</si>
  <si>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</si>
  <si>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</si>
  <si>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</si>
  <si>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</si>
  <si>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</si>
  <si>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</si>
  <si>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</si>
  <si>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</si>
  <si>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</si>
  <si>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</si>
  <si>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</si>
  <si>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</si>
  <si>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</si>
  <si>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</si>
  <si>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</si>
  <si>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</si>
  <si>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</si>
  <si>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</si>
  <si>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</si>
  <si>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</si>
  <si>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</si>
  <si>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</si>
  <si>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</si>
  <si>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</si>
  <si>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Tablas de Retención Documental y Tablas de Valoración Documental</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</si>
  <si>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</si>
  <si>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</si>
  <si>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</si>
  <si>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</si>
  <si>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</si>
  <si>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</si>
  <si>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</si>
  <si>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</si>
  <si>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RESOLUCIÓN</t>
  </si>
  <si>
    <t>por la cual se crea el Sistema Interno de Gestión Documental (SIGA) del Instituto para la Investigación Educativa y el Desarrollo Pedagógico - IDEP</t>
  </si>
  <si>
    <t>Conformación del Comité Interno de Archivo del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</si>
  <si>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</si>
  <si>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</si>
  <si>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</si>
  <si>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</si>
  <si>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</si>
  <si>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</si>
  <si>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</si>
  <si>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</si>
  <si>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</si>
  <si>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</si>
  <si>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</si>
  <si>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</si>
  <si>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</si>
  <si>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</si>
  <si>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</si>
  <si>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</si>
  <si>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</si>
  <si>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CIRCULAR</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</si>
  <si>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</si>
  <si>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</si>
  <si>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</si>
  <si>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</si>
  <si>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</si>
  <si>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</si>
  <si>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</si>
  <si>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</si>
  <si>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</si>
  <si>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</si>
  <si>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</si>
  <si>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</si>
  <si>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</si>
  <si>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</si>
  <si>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</si>
  <si>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</si>
  <si>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</si>
  <si>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</si>
  <si>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</si>
  <si>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</si>
  <si>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</si>
  <si>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</si>
  <si>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</si>
  <si>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</si>
  <si>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</si>
  <si>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</si>
  <si>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</si>
  <si>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</si>
  <si>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</si>
  <si>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</si>
  <si>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Manejo para la atención de quejas, reclamos, sugerencias y solicitudes de información en las entidades distritales</t>
  </si>
  <si>
    <t>Procedimiento para Presentar Quejas, Reclamos Y Sugerencias a través del Sistema Distrital de Quejas Y Soluciones</t>
  </si>
  <si>
    <t>030</t>
  </si>
  <si>
    <t xml:space="preserve">Articulo 357 </t>
  </si>
  <si>
    <t>Por medio de la cual se crea la Ley de Transparencia y del Derecho de Acceso a la Información Pública Nacional y se dictan otras disposiciones.</t>
  </si>
  <si>
    <t>Directiva Distrital</t>
  </si>
  <si>
    <t>Resolución IDEP</t>
  </si>
  <si>
    <t>Circular IDEP</t>
  </si>
  <si>
    <t>Directiva</t>
  </si>
  <si>
    <t>Estatuto Orgánico del Presupuesto General de la Nación</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</si>
  <si>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</si>
  <si>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</si>
  <si>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</si>
  <si>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</si>
  <si>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</si>
  <si>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</si>
  <si>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Por el cual se determina la organización y administración del Sistema General de Riesgos Profesionales</t>
  </si>
  <si>
    <t>Por el cual se modifica el Decreto 1227 de 2005.</t>
  </si>
  <si>
    <t>Por el cual se algunas modificaciones en el Sistema General de Seguridad Social en Salud y se dictan otras disposiciones</t>
  </si>
  <si>
    <t>Por medio de la cual se reforma el Sistema General de Seguridad Social en salud y se dictan otras disposiciones</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</si>
  <si>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</si>
  <si>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</si>
  <si>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</si>
  <si>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</si>
  <si>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</si>
  <si>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reglamenta el Acuerdo 122 de 2004 que adopta en Bogotá, D.C., el Sistema de Gestión de Calidad creado por medio de la Ley 872 de 2003</t>
  </si>
  <si>
    <t>Por el cual se definen los lineamientos para la conformación articulada de un sistema Integrado de Gestión en las entidades del Distrito Capital y se asignan unas funciones</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</si>
  <si>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</si>
  <si>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</si>
  <si>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</si>
  <si>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</si>
  <si>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</si>
  <si>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</si>
  <si>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</si>
  <si>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</si>
  <si>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</si>
  <si>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</si>
  <si>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</si>
  <si>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</si>
  <si>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Por la cual se dictan Medidas  Sanitarias</t>
  </si>
  <si>
    <t>Por medio de la cual se aprueba el "Convenio número 161, sobre los servicios de salud en el trabajo" adoptado por la 71 Reunión de la Conferencia General de la Organización Internacional del Trabajo, OIT, Ginebra, 1985.</t>
  </si>
  <si>
    <t>Por la cual se dictan normas sobre la organización, administración y prestaciones del Sistema General de Riesgos Profesionales</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</si>
  <si>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</si>
  <si>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</si>
  <si>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Por medio de la cual se expide la ley de Salud Mental y se dictan otras disposiciones</t>
  </si>
  <si>
    <t>Por el cual se determinan las bases para la organización y administración de Salud Ocupacional en el país.</t>
  </si>
  <si>
    <t>Por el cual se desarrolla la ley 82 de 1988, aprobatoria del convenio numero 159, suscrito con la organización internacional del trabajo, sobre readaptación profesional y el empleo de personas invalidas.</t>
  </si>
  <si>
    <t>Por el cual se modifica la Tabla de Clasificación de Actividades Económicas para el Sistema General de Riesgos Profesionales y se dictan otras disposiciones</t>
  </si>
  <si>
    <t>Teletrabajo</t>
  </si>
  <si>
    <t>Decreto Distrital</t>
  </si>
  <si>
    <t>Por medio del cual se da cumplimiento a las disposiciones contenidas en la Ley 1010 de 2006, a través de la cual se adoptaron medidas para prevenir, corregir y sancionar el acoso laboral y otros hostigamientos en el marco de las relaciones de trabajo</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</si>
  <si>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</si>
  <si>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</si>
  <si>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Por la cual se reglamenta la organización, funcionamiento y forma de los Programas de Salud Ocupacional que deben desarrollar los patronos o empleadores en el país.</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</si>
  <si>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</si>
  <si>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</si>
  <si>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</si>
  <si>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</si>
  <si>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Por la cual se regula la práctica de evaluaciones médicas ocupacionales y el manejo y contenido de las historias clínicas ocupacionales</t>
  </si>
  <si>
    <t>Por la cual se adoptan las Guías de Atención Integral de Salud Ocupacional Basadas en la Evidencia.</t>
  </si>
  <si>
    <t>Por la cual se adoptan medidas en relación con el consumo de cigarrillo o de tabaco</t>
  </si>
  <si>
    <t>Por la cual se modifican los artículos 11 y 17 de la Resolución 2346 de 2007 y se dictan otras disposiciones.</t>
  </si>
  <si>
    <t>Por la cual se establece la conformación y funcionamiento del Comité de Convivencia Laboral en entidades públicas y empresas privadas y se dictan otras disposiciones.</t>
  </si>
  <si>
    <t>Por  la cual se modifica parcialmente la Resolución 652 de 2012.</t>
  </si>
  <si>
    <t>Vigilancia y control para la afiliación, promoción y prevención de riesgos profesionales.</t>
  </si>
  <si>
    <t>Espacios libres de humo y de sustancias psicoactivas (spa) en las empresas.</t>
  </si>
  <si>
    <t xml:space="preserve">Todos </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</si>
  <si>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</si>
  <si>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 la Tabla de Enfermedades Laborales.</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</si>
  <si>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</si>
  <si>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</si>
  <si>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</si>
  <si>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Adoptar los criterios para determinar los honorarios de los contratos de prestacion sevicios profesionales y de apoyo a la gestión o para la ejecución de trabajos artisticos en el Instituto para la Investigacion Educativa y el Desarrollo Pedagógico -IDEP</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</si>
  <si>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</si>
  <si>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</si>
  <si>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</si>
  <si>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</si>
  <si>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</si>
  <si>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PÁGINA:  ______   de   ______</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</si>
  <si>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</si>
  <si>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</si>
  <si>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</si>
  <si>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</si>
  <si>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</si>
  <si>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</si>
  <si>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</si>
  <si>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</si>
  <si>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Por la cual se establecen disposiciones y se definen responsabilidades para la identificación, evaluación, prevención, intervención y monitoreo permanente de la exposición a factores de riesgo psicosocial en el trabajo y para la determinación del origen d</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</si>
  <si>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</si>
  <si>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</si>
  <si>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</si>
  <si>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</si>
  <si>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</si>
  <si>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</si>
  <si>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</si>
  <si>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</si>
  <si>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</si>
  <si>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</si>
  <si>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Parágrafo Unico</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</si>
  <si>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</si>
  <si>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</si>
  <si>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</si>
  <si>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Presentación de la Tabla de Valoración Documental - TVD.</t>
  </si>
  <si>
    <t xml:space="preserve">Elabroración de Instrumento Archivistico T.V.D. </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</si>
  <si>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</si>
  <si>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</si>
  <si>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</si>
  <si>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</si>
  <si>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</si>
  <si>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</si>
  <si>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</si>
  <si>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</si>
  <si>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</si>
  <si>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</si>
  <si>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</si>
  <si>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</si>
  <si>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</si>
  <si>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</si>
  <si>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</si>
  <si>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</si>
  <si>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definen criterios para la generación, presentación y seguimiento de reportes del Plan Anual de Auditorías y se dictan otras disposiciones"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</si>
  <si>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</si>
  <si>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</si>
  <si>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</si>
  <si>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</si>
  <si>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</si>
  <si>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</si>
  <si>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</si>
  <si>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</si>
  <si>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</si>
  <si>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</si>
  <si>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</si>
  <si>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</si>
  <si>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</si>
  <si>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</si>
  <si>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</si>
  <si>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</si>
  <si>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</si>
  <si>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</si>
  <si>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</si>
  <si>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</si>
  <si>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</si>
  <si>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</si>
  <si>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</si>
  <si>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</si>
  <si>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</si>
  <si>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</si>
  <si>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</si>
  <si>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</si>
  <si>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</si>
  <si>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</si>
  <si>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</si>
  <si>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</si>
  <si>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</si>
  <si>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</si>
  <si>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</si>
  <si>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</si>
  <si>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</si>
  <si>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</si>
  <si>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</si>
  <si>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</si>
  <si>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</si>
  <si>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</si>
  <si>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</si>
  <si>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</si>
  <si>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Título 1
Entidades Adscritas
Capítulo 3
Inscripción de Soporte Lógico (Software) en el registro Nacional del Derecho de Autor</t>
  </si>
  <si>
    <t>Por medio del cual se adopta el Manual de Imagen Institucional de la Administración Distrital y el eslogan o lema institucional de la Alcaldía Mayor de Bogotá, D. C., para el período 2016-2019</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</si>
  <si>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</si>
  <si>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</si>
  <si>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</si>
  <si>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</si>
  <si>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</si>
  <si>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</si>
  <si>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establecen mecanismos de integración social de la personas con limitación y se dictan otras disposiciones</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</si>
  <si>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</si>
  <si>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</si>
  <si>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</si>
  <si>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</si>
  <si>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</si>
  <si>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</si>
  <si>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</si>
  <si>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</si>
  <si>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</si>
  <si>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</si>
  <si>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</si>
  <si>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la cual se expide el Manual de Procedimientos Administrativos y Contables para el Manejo y Control de los Bienes en los Entes Públicos del Distrito Capital.</t>
  </si>
  <si>
    <t>Por medio del cual se modifica el Decreto 1083 de 2015, Decreto Único Reglamentario del Sector Función Pública, en lo relacionado con el Sistema de Gestión establecido en el artículo 133 de la Ley 1753 de 2015</t>
  </si>
  <si>
    <t>Implementación de políticas de prevención del daño antijurídico para el Instituto para la Investigación Educativa y el Desarrollo Pedagógico-lDEP</t>
  </si>
  <si>
    <t>Implementación de políticas de prevención del daño antijurídico en la entidad</t>
  </si>
  <si>
    <t>Por el cual se dictan lineamientos sobre la conciliación y los Comités de Conciliación en Bogotá, D.C</t>
  </si>
  <si>
    <t>Lineamientos sobre la conciliación y los comités de Conciliación en Bogotá D.C.</t>
  </si>
  <si>
    <t>En ejercicio de la potestad que le confiere el numeral 11 del artículo 189 de la Constitución Política,</t>
  </si>
  <si>
    <t>Conciliación extrajudicial en asuntos de lo contencioso administrativo y Comités de Conciliación</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</si>
  <si>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</si>
  <si>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</si>
  <si>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</si>
  <si>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</si>
  <si>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</si>
  <si>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</si>
  <si>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</si>
  <si>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</si>
  <si>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</si>
  <si>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</si>
  <si>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</si>
  <si>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</si>
  <si>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</si>
  <si>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</si>
  <si>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</si>
  <si>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</si>
  <si>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</si>
  <si>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</si>
  <si>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</si>
  <si>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</si>
  <si>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</si>
  <si>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</si>
  <si>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</si>
  <si>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</si>
  <si>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</si>
  <si>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</si>
  <si>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</si>
  <si>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</si>
  <si>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</si>
  <si>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</si>
  <si>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</si>
  <si>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</si>
  <si>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</si>
  <si>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</si>
  <si>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</si>
  <si>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</si>
  <si>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la cual se especifican los requisitos técnicos que deben tener las fuentes lumínicas de alta eficacia usadas en sedes de entidades públicas.</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</si>
  <si>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</si>
  <si>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</si>
  <si>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</si>
  <si>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</si>
  <si>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</si>
  <si>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</si>
  <si>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</si>
  <si>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</si>
  <si>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</si>
  <si>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</si>
  <si>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</si>
  <si>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</si>
  <si>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</si>
  <si>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</si>
  <si>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</si>
  <si>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</si>
  <si>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</si>
  <si>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</si>
  <si>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</si>
  <si>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 xml:space="preserve">Por el cual se adopta el Plan de Desarrollo Económico,Social, Ambiental y de Obras Públicas para Bogotá 2016-2020  </t>
  </si>
  <si>
    <t>Consideraciones para la Formulación  y Publicación del Plan  Anticorrupciòn  y de Atenciòn al Ciudadano y Mapa de Riesgos de Corrupciòn</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</si>
  <si>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</si>
  <si>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</si>
  <si>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</si>
  <si>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</si>
  <si>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</si>
  <si>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</si>
  <si>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</si>
  <si>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</si>
  <si>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</si>
  <si>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</si>
  <si>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</si>
  <si>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 xml:space="preserve"> Modificado por el Decreto Nacional 4485 de 2009
Por el cual se reglamenta la Ley 872 de 2003 y se adopta la Norma Técnica de Calidad en la Gestión Pública.</t>
  </si>
  <si>
    <t>Artículo 3°</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</si>
  <si>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</si>
  <si>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</si>
  <si>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</si>
  <si>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Artículo 3º</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</si>
  <si>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</si>
  <si>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</si>
  <si>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</si>
  <si>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</si>
  <si>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</si>
  <si>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</si>
  <si>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</si>
  <si>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</si>
  <si>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</si>
  <si>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</si>
  <si>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</si>
  <si>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</si>
  <si>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</si>
  <si>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</si>
  <si>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</si>
  <si>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</si>
  <si>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</si>
  <si>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</si>
  <si>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</si>
  <si>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</si>
  <si>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</si>
  <si>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</si>
  <si>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</si>
  <si>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</si>
  <si>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</si>
  <si>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</si>
  <si>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</si>
  <si>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</si>
  <si>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</si>
  <si>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</si>
  <si>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</si>
  <si>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</si>
  <si>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</si>
  <si>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</si>
  <si>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</si>
  <si>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</si>
  <si>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</si>
  <si>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</si>
  <si>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</si>
  <si>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Formación de la política pública de racionalización de trámites</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</si>
  <si>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</si>
  <si>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</si>
  <si>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</si>
  <si>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</si>
  <si>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</si>
  <si>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</si>
  <si>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</si>
  <si>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</si>
  <si>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</si>
  <si>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</si>
  <si>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</si>
  <si>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</si>
  <si>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</si>
  <si>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</si>
  <si>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</si>
  <si>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</si>
  <si>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</si>
  <si>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</si>
  <si>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</si>
  <si>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</si>
  <si>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</si>
  <si>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</si>
  <si>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</si>
  <si>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</si>
  <si>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</si>
  <si>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</si>
  <si>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</si>
  <si>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</si>
  <si>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</si>
  <si>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</si>
  <si>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</si>
  <si>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</si>
  <si>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</si>
  <si>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</si>
  <si>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</si>
  <si>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</si>
  <si>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</si>
  <si>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</si>
  <si>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</si>
  <si>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</si>
  <si>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</si>
  <si>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</si>
  <si>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</si>
  <si>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</si>
  <si>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Plan Sectorial de Educación</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</si>
  <si>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</si>
  <si>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</si>
  <si>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</si>
  <si>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</si>
  <si>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</si>
  <si>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</si>
  <si>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</si>
  <si>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</si>
  <si>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</si>
  <si>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</si>
  <si>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</si>
  <si>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</si>
  <si>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</si>
  <si>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</si>
  <si>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</si>
  <si>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</si>
  <si>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</si>
  <si>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</si>
  <si>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</si>
  <si>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</si>
  <si>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</si>
  <si>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</si>
  <si>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</si>
  <si>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</si>
  <si>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</si>
  <si>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</si>
  <si>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</si>
  <si>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</si>
  <si>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</si>
  <si>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</si>
  <si>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</si>
  <si>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</si>
  <si>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</si>
  <si>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</si>
  <si>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crea el Sistema Nacional e Convivencia Escolar y formación para el ejercicio de los derechos humanos, sexuales y reproductivos y la prevención y mitigación de la violencia escolar.</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</si>
  <si>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</si>
  <si>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</si>
  <si>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</si>
  <si>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Plan Sectorial Hacia una ciudad educadora 2016-2020</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</si>
  <si>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</si>
  <si>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</si>
  <si>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</si>
  <si>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</si>
  <si>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</si>
  <si>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</si>
  <si>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</si>
  <si>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</si>
  <si>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 xml:space="preserve">Por la cual se establecen los criterios para determinar los honorarios de los contratos de prestacion de servicios profesionales y de apoyo a la gestión o para la ejecución de trabajos artisticos en el Instituto para la Investigacion Educativa y el Desarrollo Pedagogico </t>
  </si>
  <si>
    <t>MANUALES Y CIRCULARES DE COLOMBIA COMPRA EFICIENTE</t>
  </si>
  <si>
    <t xml:space="preserve">Revocatoria de nombramiento,  declaracion de bienes y rentas, modificacion al codigo penal en delitos cometios al desempeñar funciones publicas.  </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</si>
  <si>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</si>
  <si>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</si>
  <si>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</si>
  <si>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</si>
  <si>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</si>
  <si>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</si>
  <si>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</si>
  <si>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</si>
  <si>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</si>
  <si>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</si>
  <si>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</si>
  <si>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</si>
  <si>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</si>
  <si>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</si>
  <si>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</si>
  <si>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</si>
  <si>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</si>
  <si>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</si>
  <si>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</si>
  <si>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</si>
  <si>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</si>
  <si>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</si>
  <si>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</si>
  <si>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medio del cual se adopta el Manual de Imagen Institucional de la Administración Distrital y el eslogan o lema institucional de la Alcaldía Mayor de Bogotá, D. C., para el período 2016-2019</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</si>
  <si>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</si>
  <si>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</si>
  <si>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</si>
  <si>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</si>
  <si>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</si>
  <si>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</si>
  <si>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</si>
  <si>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</si>
  <si>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</si>
  <si>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</si>
  <si>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</si>
  <si>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</si>
  <si>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</si>
  <si>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</si>
  <si>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</si>
  <si>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</si>
  <si>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</si>
  <si>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</si>
  <si>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</si>
  <si>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</si>
  <si>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</si>
  <si>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</si>
  <si>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</si>
  <si>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</si>
  <si>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</si>
  <si>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</si>
  <si>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</si>
  <si>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</si>
  <si>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</si>
  <si>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</si>
  <si>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</si>
  <si>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</si>
  <si>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</si>
  <si>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</si>
  <si>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</si>
  <si>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</si>
  <si>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</si>
  <si>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</si>
  <si>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</si>
  <si>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</si>
  <si>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</si>
  <si>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</si>
  <si>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</si>
  <si>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</si>
  <si>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</si>
  <si>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</si>
  <si>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</si>
  <si>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</si>
  <si>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</si>
  <si>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</si>
  <si>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</si>
  <si>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</si>
  <si>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</si>
  <si>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"Por el cual se expiden medidas sobre austeridad en el gasto público del Distrito Capital de Santa Fe de Bogotá"</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</si>
  <si>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</si>
  <si>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</si>
  <si>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</si>
  <si>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</si>
  <si>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</si>
  <si>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</si>
  <si>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</si>
  <si>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el cual se adopta el Plan de Desarrollo Económico, Social, Ambiental y de Obras Publicas, para Bogotá D.C 2016 - 2020   "Bogotá Mejor para Todos"</t>
  </si>
  <si>
    <t>Plan de Desarrollo Económico, Social, Ambiental y de Obras Publicas, para Bogotá D.C 2016 - 2020   "Bogotá Mejor para Todos"</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</si>
  <si>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</si>
  <si>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</si>
  <si>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</si>
  <si>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</si>
  <si>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</si>
  <si>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</si>
  <si>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</si>
  <si>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</si>
  <si>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</si>
  <si>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</si>
  <si>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</si>
  <si>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</si>
  <si>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</si>
  <si>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</si>
  <si>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</si>
  <si>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</si>
  <si>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</si>
  <si>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</si>
  <si>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</si>
  <si>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</si>
  <si>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</si>
  <si>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USO EFICIENTE DE LA ENERGÍA
requisitos técnicos que deben tener las fuentes lumínicas de alta eficacia usadas en sedes de entidades públicas.</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</si>
  <si>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</si>
  <si>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</si>
  <si>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</si>
  <si>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</si>
  <si>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</si>
  <si>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</si>
  <si>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</si>
  <si>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</si>
  <si>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</si>
  <si>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</si>
  <si>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"Aclaración de la Directiva No. 008 de 2007, SOBRE MEDIDAS DE AUSTERIDAD EN EL GASTO PÚBLICO DEL DISTRITO CAPITAL"</t>
  </si>
  <si>
    <t>016</t>
  </si>
  <si>
    <t>"Medidas de Austeridad en el Gasto Público del Distrito Capital"</t>
  </si>
  <si>
    <t>008</t>
  </si>
  <si>
    <t>"Medidas de Austeridad en el Gasto público del Distrito Capital"</t>
  </si>
  <si>
    <t>PIGA - GESTIÓN INTEGRAL DE RESIDUOS
Inclusión Social de la Población recicladora de oficio en condiciones de pobreza y vulnerabilidad, con el apoyo de las entidades distritales.</t>
  </si>
  <si>
    <t>"MEDIDAS DE AUSTERIDAD EN EL GASTO PÚBLICO DEL DISTRITO CAPITAL"</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</si>
  <si>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</si>
  <si>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RESOLUCIÓN  DE LA CGN</t>
  </si>
  <si>
    <t>"Por la cual se modifica la resolución No. 158 del 13 de octubre de 2010 "Por la cual se actualiza la composición y otras reglas de funcionamiento del Comité de Inventarios del Instituto para la Investigación Educativa y el Desarrollo Pedagógico - IDEP"</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</si>
  <si>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</si>
  <si>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</si>
  <si>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</si>
  <si>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</si>
  <si>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</si>
  <si>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</si>
  <si>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</si>
  <si>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</si>
  <si>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</si>
  <si>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</si>
  <si>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empresa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</si>
  <si>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</si>
  <si>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_Derecho a la igualdad salarial de las mujeres
_Tramitar quejas de acoso sexual</t>
  </si>
  <si>
    <t>"Por la cual se dictan disposiciones en materia del Talento Humano en Salud"</t>
  </si>
  <si>
    <t>Afiliación de las entidades públicas al Sistema General de Riesgos Laborales
_Seleccionar ARL mediante concurso público</t>
  </si>
  <si>
    <t>Por medio de la cual se adiciona y modifica la Ley 244 de 1995, se regula el pago de las cesantías definitivas o parciales a los servidores públicos, se establecen sanciones y se fijan términos para su cancelación"</t>
  </si>
  <si>
    <t>"Por la cual se crean los literales e) y f) y un parágrafo del numeral 2 del artículo 5 de la Ley 909 de 2004"</t>
  </si>
  <si>
    <t>Por medio de la cual se adoptan medidas para prevenir, corregir y sancionar el acoso laboral y otros hostigamientos en el marco de las relaciones de trabajo.</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</si>
  <si>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</si>
  <si>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</si>
  <si>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</si>
  <si>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SG SST
_Reincorporación al trabajo
_Reubicación del trabajador</t>
  </si>
  <si>
    <t>Parte II del convenio</t>
  </si>
  <si>
    <t>SG SST _Servicios de salud en el trabajo</t>
  </si>
  <si>
    <t>Por la cual se crea el Sistema Nacional de Bomberos de Colombia y se dictan otras disposiciones</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</si>
  <si>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</si>
  <si>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</si>
  <si>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"Ley 33 de 1985 (enero 29) Diario Oficial No. 36.856, 13 de febrero de 1985 MINISTERIO DE HACIENDA Y CREDITO PUBLICO Por la cual se dictan algunas medidas en relación con las Cajas de Previsión y con las prestaciones sociales para el Sector Público"</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</si>
  <si>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</si>
  <si>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</si>
  <si>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Por la cual se aprueba el Convenio Internacional del Trabajo, relativo a la aplicación de los principios del Derecho de Sindicación y de Negociación Colectiva, adoptado por la Conferencia General de la Organización Internacional del Trabajo (Ginebra 1949)</t>
  </si>
  <si>
    <t>Libertad sindical</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</si>
  <si>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</si>
  <si>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Libertad sindical
Protección del derecho de sindicación</t>
  </si>
  <si>
    <t>SG SST
_Reporte a la ARL de la ocurrencia de un Accidente de Trabajo
_Calificación de estado de invalidez</t>
  </si>
  <si>
    <t>Por el cual se adopta el Sistema Globalmente Armonizado de Clasificación y Etiquetado de Productos Químicos y se dictan otras disposiciones en materia de seguridad química.</t>
  </si>
  <si>
    <t>SG SST
Productos químicos
_Etiquetas y fichas de datos de seguridad</t>
  </si>
  <si>
    <t>Por el cual se modifica el artículo 2.2.1.1.1.7, se adiciona el Título 7 a la Parte 2 del Libro 3 del Decreto 780 de 2016, Único Reglamentario del Sector Salud y Protección Social, en relación al pago y retención de aportes al Sistema de Seguridad Integral</t>
  </si>
  <si>
    <t>_Pago de cotizaciones de los trabajadores independientes al Sistema de Seguridad Social Integral.
_Ingreso Base de Cotización (IBC) del trabajador independiente con contrato de prestación de servicios personales.</t>
  </si>
  <si>
    <t>SG SST
Articulación y complementariedad del SG SST con el MIPG
Politica de Gestión Estrátegica del Talento Humano
Manual Operativo del MIPG</t>
  </si>
  <si>
    <t>Por medio del cual se modifica el artículo 2.2.4.6.37. del Decreto 1072 de 2015, Decreto Único Reglamentario del Sector Trabajo, sobre la transición para la implementación del Sistema de Gestión de la Seguridad y Salud en el Trabajo (SG-SST)</t>
  </si>
  <si>
    <t>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t>
  </si>
  <si>
    <t>Por medio del cual se expide el Decreto Único Reglamentario del Sector Salud y Protección Social</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</si>
  <si>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</si>
  <si>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</si>
  <si>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</si>
  <si>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</si>
  <si>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</si>
  <si>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</si>
  <si>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</si>
  <si>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</si>
  <si>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</si>
  <si>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</si>
  <si>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</si>
  <si>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</si>
  <si>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SG SST
Sistema de Gestión de la Seguridad y Salud en el Trabajo</t>
  </si>
  <si>
    <t>Libro 2, Parte 2, Titulo 4 Capitulo 7</t>
  </si>
  <si>
    <t>Sistema de Garantía de Calidad del sistema general de riesgos laborales</t>
  </si>
  <si>
    <t>Por medio del cual se adopta el Protocolo para la prevención del acoso laboral y sexual laboral, procedimientos de denuncia y protección a sus víctimas en el Distrito Capital</t>
  </si>
  <si>
    <t>Acoso laboral, reglamentación distrital</t>
  </si>
  <si>
    <t>Por el cual se expide el Manual Único para la Calificación de la Pérdida de la Capacidad Laboral y Ocupacional.</t>
  </si>
  <si>
    <t>SG SST
Manual único para la Calificación de la Pérdida de Capacidad Laboral y Ocupacional</t>
  </si>
  <si>
    <t>SG SST
_Tabla de enfermedades laborales
_Relación de causalidad
_Determinación de la causalidad</t>
  </si>
  <si>
    <t>Por el cual se reglamenta la afiliación al Sistema General de Riesgos Laborales de las personas vinculadas a través de un contrato formal de prestación de servicios con entidades o instituciones públicas o privadas y de los trabajadores independientes que</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</si>
  <si>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</si>
  <si>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Por medio del cual se establecen las funciones del Comité de Convivencia Laboral, y se modifica parcialmente el Decreto Distrital 515 de 2006.</t>
  </si>
  <si>
    <t>SG SST
Comité de Convivencia Laboral
_Comité de Convivencia independiente de la Comisión de Personal
_Conformación
_Funciones</t>
  </si>
  <si>
    <t>"Por el cual se reglamenta la ley 909 de 2004 y se dictam normas en materia de carrera administrativa"</t>
  </si>
  <si>
    <t>"Por el cual se reglamenta parcialmente el Estatuto Tributario"</t>
  </si>
  <si>
    <t>"Por medio  de la cual se regulan aspectos del pago de la remuneración de los servidores públicos"</t>
  </si>
  <si>
    <t>"Por el cual se modifica el Decreto 1227 de 2005"</t>
  </si>
  <si>
    <t>"Por el cual se adopta la actualización del Plan Nacional de Formación y Capacitación para los Servidores Públicos"</t>
  </si>
  <si>
    <t>SG SST
Acoso laboral, reglamentación distrital</t>
  </si>
  <si>
    <t>Por el cual se adopta el Plan Distrital para la Prevención y Atención de Emergencias para Bogotá D.C.</t>
  </si>
  <si>
    <t>SG SST
Planes de emergencias
Planes de Contingencia</t>
  </si>
  <si>
    <t>"Por el cual se establecen las competencias laborales generales para los empleos públicos de los distintos niveles jerárquicos de las entidades a las cuales se aplican los Decretos-ley 770 y 785 de 2005"</t>
  </si>
  <si>
    <t>"Por el cual se reglamenta el artículo 16 de la Ley 909 de 2004 sobre las comisiones de personal"</t>
  </si>
  <si>
    <t>"Por el cual se reglamenta parcialmente la Ley 909 de 2004 y el Decreto-ley 1567 de 1998"</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</si>
  <si>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</si>
  <si>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</si>
  <si>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</si>
  <si>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adoptan unas disposiciones reglamentarias de la Ley 100 de 1993, se reglamenta parcialmente el artículo 91 de la Ley 488 de diciembre 24 de 1998, se dictan disposiciones para la puesta en operación del Registro Unico de Aportantes al Sistema de Seguridad Social Integral, se establece el régimen de recaudación de aportes que financian dicho Sistema y se dictan otras disposiciones".</t>
  </si>
  <si>
    <t>"Por el cual se reglamenta la Prima Técnica para la Administración Central del Distrito Capital y se dictan otras disposiciones"</t>
  </si>
  <si>
    <t>"Por el cual se reglamentan parcialmente la Ley 100 de 1993 y el Decreo 1295 de 1994"</t>
  </si>
  <si>
    <t>"Por el cual se reglamenta el reconocimiento y pago de la Prima Técnica para los niveles Directivo, Ejecutivo y Profesional de la Administración Central del Distrito Capital de Santa Fe de Bogotá"</t>
  </si>
  <si>
    <t>"Por el cual se modifica el Decreto 1133 de 1 de junio de 1994"</t>
  </si>
  <si>
    <t>Por el cual se expide la Tabla Unica para las indemnizaciones por pérdida de la capacidad laboral entre el 5% y 49.99% y la prestación económica correspondiente</t>
  </si>
  <si>
    <t>SG SST
Tabla de Equivalencia para las indemnizaciones por pérdida de la capacidad laboral como parte integrante del Manual Unico de Calificación de Invalidez</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</si>
  <si>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</si>
  <si>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"Por el cual se fija el regimen prestacional de los empleados públicos del Distrito Capital y sus entidades descentralizadas"</t>
  </si>
  <si>
    <t>Por el cual se sistematizan, coordinan y reglamentan algunas disposiciones en relación con el porte y consumo de estupefacientes y sustancias psicotrópicas</t>
  </si>
  <si>
    <t>Capitulo IX</t>
  </si>
  <si>
    <t>Se prohíbe a todos los servidores públicos en ejercicio de sus funciones el uso y consumo de estupefacientes y sustancias psicotrópicas</t>
  </si>
  <si>
    <t>"Por el cual se reglamenta parcialmente la Ley 100 de 1993"</t>
  </si>
  <si>
    <t>"Por el cual se unifica la reglamentación de la Prima Técnica en las dependencias de la Administración Central del Distrito Especial de Bogotá"</t>
  </si>
  <si>
    <t>SG SST
_Reincorporación de trabajadores inválidos, si recuperan su capacidad de trabajo.
_Reubicación a trabajadores en estado de invalidez física, sensorial o mental, cuya incapacidad no origine el reconocimiento de pensión de invalidez.</t>
  </si>
  <si>
    <t xml:space="preserve">Programa de Salud Ocupacional, ahora SG SST
_Responsabilidades de los patronos
_Conformación del COPASST
_Responsabilidades del COPASST
_Responsabilidades de los trabajadores
</t>
  </si>
  <si>
    <t>"Por el cual se fijan las reglas generales para la aplicación de las normas sobre prestaciones sociales de los empleados públicos y trabajadores oficiales del sector nacional".</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</si>
  <si>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</si>
  <si>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reglamenta el artículo 5 del acuerdo 14 de 1977"</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</si>
  <si>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</si>
  <si>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</si>
  <si>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</si>
  <si>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ajusta la Escala Salarial de los Empleos Públicos del Sector Central de la Administración Distrital para dar cumplimiento al Decreto Ley No. 785 de 2005 y se dictan otras disposiciones"</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</si>
  <si>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</si>
  <si>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</si>
  <si>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"Por el cual se fijan las escalas de remuneración y el sistema de clasificación para las distintas categorías de empleos en la Adminsitración Central de Santafe de Bogotá Distrito Capital y dictan otras disposiciones sobre nomenclatura"</t>
  </si>
  <si>
    <t>Por el cual se declara fiesta municipal el 6 de agosto de cada año (fundación de Bogotá)</t>
  </si>
  <si>
    <t>Por la cual se definen los Estándares Mínimos del Sistema de Gestión de la Seguridad y Salud en el Trabajo SG-SST</t>
  </si>
  <si>
    <t>1, 2 - Capitulo III y IV</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</si>
  <si>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mínios para empresas de mas de cincuenta trabajadores clasificados con riesgo I, II, III, IV o V y de ciencuenta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</si>
  <si>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designan dos representantes de la Dirección general  y los Representantes de los Empleados y sus suplentes ante la Comisión de Personal del IDEP para la vigencia 2019-2021</t>
  </si>
  <si>
    <t>Por la cual se nombran los Gestores de Integridad del Instituto para la Investigación Educativa y el Desarrollo Pedagógico - IDEP y se deroga la resolución 035 de 2017</t>
  </si>
  <si>
    <t>Por medio de la cual se reglamenta el incentivo por el uso de la bicicleta para los funcionarios del Instituto para la Investigación Educativa y el Desarrollo Pedagógico - IDEP</t>
  </si>
  <si>
    <t>Reglamento para acceder al incentivo por el uso de la bicicleta (media tarde libre remunerada)</t>
  </si>
  <si>
    <t>Por medio de la cual se modifica el artículo segundo de la Resolución 040 de 2018 "Por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</si>
  <si>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Modificación de la conformación del COPASST del IDEP</t>
  </si>
  <si>
    <t>Por medio de la cual se modifica la resolución No. 104 de 2017 "por la cual se establece el reglamento para la realización de practicas estudiantiles o pasantías en el Instituto para la investigación Educativa y el Desarrollo   Pedagógico - IDEP</t>
  </si>
  <si>
    <t>Por la cual se designan los Representantes de la Dirección General, los representantes de los empleados y suplentes ante el Comité de Convivencia Laboral del IDEP para la vigencia 2018 - 2020</t>
  </si>
  <si>
    <t>Conformación Comité de Convivencia Laboral del IDEP, funciones y demás requisitos normativos</t>
  </si>
  <si>
    <t>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</si>
  <si>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Conformación del COPASST del IDEP, funciones y reuniones</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</si>
  <si>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</si>
  <si>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</si>
  <si>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</si>
  <si>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</si>
  <si>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t>Por la cual se modifican unos campos de los anexos técnicos 2 y 3 de la Resolución 2388 de 2016, modificada por la Resolución 5858 de 2016</t>
  </si>
  <si>
    <t>Recaudo de aportes al Sistema de Seguridad Social Integral y Parafiscales
_Aportes a seguridad social de activos
_Aportes a seguridad social de pensionados</t>
  </si>
  <si>
    <t>Por la cual se hace una modificación al Manual de Funciones y de Competencias Laborales para los empleos del Instituto para la Investigación Educativa y el Desarrollo Pedagógico - IDEP, expedido mediante Resolución interna N° 222 de 2015</t>
  </si>
  <si>
    <t>Por la cual se modifica la Resolución 2388 de 2016 en relación con el plazo para su implementación y sus anexos técnicos</t>
  </si>
  <si>
    <t>Recaudo de aportes al Sistema de Seguridad Social Integral y Parafiscales
_Glosario de términos PILA</t>
  </si>
  <si>
    <t>Por la cual se modifica el artículo 3 de la Resolución 156 de 2005</t>
  </si>
  <si>
    <t>SG SST
Notificación de accidentes de trabajo y enfermedades laborales</t>
  </si>
  <si>
    <t>"Por la cual se modifica el Manual de Funciones y de Competencias Laborales para los empleos del Instituto para la Investigación Educativa y el Desarrollo Pedagógico IDEP"</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</si>
  <si>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</si>
  <si>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</si>
  <si>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</si>
  <si>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</si>
  <si>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</si>
  <si>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</si>
  <si>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</si>
  <si>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</si>
  <si>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</si>
  <si>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</si>
  <si>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</si>
  <si>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</si>
  <si>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</si>
  <si>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</si>
  <si>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</si>
  <si>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</si>
  <si>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</si>
  <si>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</si>
  <si>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</si>
  <si>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Organizar y garantizar el funcionamiento del programa de salud ocupacional y sus subprogramas de medicina preventiva, medicina del trabajo e Higiene y Seguridad Industrial.
Objetivos, requisitos  y registros mínimos del programa y sus subprogramas.</t>
  </si>
  <si>
    <t>SG SST
Organización y funcionamiento del COPASST</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</si>
  <si>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</si>
  <si>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</si>
  <si>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</si>
  <si>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</si>
  <si>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</si>
  <si>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expiden normas de financiamiento para el restablecimiento del equilibrio del presupuesto general y se dictan otras disposiciones.</t>
  </si>
  <si>
    <t>Ministerio de Hacienda y Crédito Público - DIAN</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</si>
  <si>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</si>
  <si>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</si>
  <si>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</si>
  <si>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</si>
  <si>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modifica la Ley Orgánica de Presupuesto"</t>
  </si>
  <si>
    <t>"Por el cual se introducen algunas modificaciones a la Ley 38 de 1989 Orgánica de Presupuesto"</t>
  </si>
  <si>
    <t>CAPÍTULO VIII.  Disposiciones finales</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</si>
  <si>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</si>
  <si>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</si>
  <si>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</si>
  <si>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</si>
  <si>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Ministerio de Salud y Protección Social</t>
  </si>
  <si>
    <t>“Por el cual se liquida el Presupuesto Anual de Rentas e Ingresos y de Gastos e Inversiones de Bogotá, Distrito Capital, para la vigencia fiscal comprendida entre el 1 de enero y el 31 de diciembre de 2019 y se dictan otras disposiciones, en cumplimiento del Acuerdo No.728 de diciembre 26 de 2018, expedido por el Concejo de Bogotá”</t>
  </si>
  <si>
    <t>"Por el cual se reglamentan normas orgánicas del presupuesto y se modifican los Decretos 115 de 1996, 4730 de 2005, 1957 de 2007 y 2844 de 2010, y se dictan otras disposiciones en la materia"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</si>
  <si>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</si>
  <si>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</si>
  <si>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reglamentan las leyes 38 de 1989, 179 de 1994 y 225 de 1995"</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</si>
  <si>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</si>
  <si>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</si>
  <si>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</si>
  <si>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</si>
  <si>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</si>
  <si>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</si>
  <si>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</si>
  <si>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</si>
  <si>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</si>
  <si>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</si>
  <si>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</si>
  <si>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</si>
  <si>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</si>
  <si>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</si>
  <si>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</si>
  <si>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</si>
  <si>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</si>
  <si>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</si>
  <si>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</si>
  <si>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</si>
  <si>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</si>
  <si>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</si>
  <si>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</si>
  <si>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Penal"</t>
  </si>
  <si>
    <t>"Por la cual se expide el código de Procedimiento Penal"</t>
  </si>
  <si>
    <t>"Por la cual se expiden normas que regulan el Empleo Público, la Carrera Adminisrtrativa, Gerencia Pública y se dictan otras disposiciones"</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</si>
  <si>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</si>
  <si>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</si>
  <si>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</si>
  <si>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</si>
  <si>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</si>
  <si>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</si>
  <si>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</si>
  <si>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</si>
  <si>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</si>
  <si>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</si>
  <si>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</si>
  <si>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</si>
  <si>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</si>
  <si>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</si>
  <si>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</si>
  <si>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</si>
  <si>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</si>
  <si>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</si>
  <si>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</si>
  <si>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</si>
  <si>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</si>
  <si>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</si>
  <si>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</si>
  <si>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</si>
  <si>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3</t>
    </r>
    <r>
      <rPr>
        <sz val="10"/>
        <rFont val="Arial"/>
        <family val="2"/>
      </rPr>
      <t>°. Como mecanismo para facilitar la evaluación por parte de la alta dirección, de la ciudadanía y de los organismos de control, de la aplicación del Sistema de Gestión de la Calidad, cada entidad, con fundamento en el ordinal h) del artículo 4° de la Ley 872 de 2003, deberá diseñar un sistema de seguimiento que incluya indicadores de eficacia, eficiencia y efectividad.</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</si>
  <si>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</si>
  <si>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1°</t>
    </r>
    <r>
      <rPr>
        <sz val="10"/>
        <rFont val="Arial"/>
        <family val="2"/>
      </rPr>
      <t>. Definición: Entiéndase como Sistema Integrado de Gestión el conjunto de orientaciones, procesos, políticas, metodologías, instancias e instrumentos orientados a garantizar un desempeño institucional articulado y armónico, que se encuentra conformado por los siguientes subsistemas:
* Subsistema de Gestión de la Calidad (SGC).
* Subsistema Interno de Gestión Documental y Archivo (SIGA).
* Subsistema de Gestión de Seguridad de la Información (SGSI).
* Subsistema de Seguridad y Salud Ocupacional (S&amp;SO).
* Subsistema de Responsabilidad Social (SRS).
* Subsistema de Gestión Ambiental (SGA).
* Subsistema de Control Interno (SCI).</t>
    </r>
  </si>
  <si>
    <r>
      <rPr>
        <i/>
        <sz val="10"/>
        <rFont val="Arial"/>
        <family val="2"/>
      </rPr>
      <t>Artículo 3º</t>
    </r>
    <r>
      <rPr>
        <sz val="10"/>
        <rFont val="Arial"/>
        <family val="2"/>
      </rPr>
      <t>.- Sistema de Seguimiento. Como mecanismo para facilitar la evaluación por parte de la alta dirección, de los ciudadanos y de los organismos de control de la aplicación del Sistema Integrado de Gestión, cada organismo y/o entidad deberá diseñar un sistema de seguimiento que permita evidenciar la eficacia, eficiencia y efectividad del Sistema Integrado de Gestión.</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</si>
  <si>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</si>
  <si>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</si>
  <si>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</si>
  <si>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</si>
  <si>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</si>
  <si>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</si>
  <si>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</si>
  <si>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</si>
  <si>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</si>
  <si>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</si>
  <si>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</si>
  <si>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</si>
  <si>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</si>
  <si>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</si>
  <si>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</si>
  <si>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</si>
  <si>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</si>
  <si>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</si>
  <si>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</si>
  <si>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</si>
  <si>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</si>
  <si>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</si>
  <si>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"Por el cual se reglamenta el Acuerdo 122 de 2004 que adopta en Bogotá, D.C., el Sistema de Gestión de Calidad creado por medio de la Ley 872 de 2003"</t>
  </si>
  <si>
    <t>Define lineamientos para la implementación del Sistema de gestión de calidad en entidades distritales</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</si>
  <si>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</si>
  <si>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</si>
  <si>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</si>
  <si>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</si>
  <si>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</si>
  <si>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</si>
  <si>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</si>
  <si>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</si>
  <si>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</si>
  <si>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</si>
  <si>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</si>
  <si>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Decreto Presidencia de la República</t>
  </si>
  <si>
    <t>Por el cual se reglamenta parcialmente la Ley 1712 de 2014 y se dictan otras disposiciones</t>
  </si>
  <si>
    <t>Establece lineamientos generales de la Política de Gobierno Digital para Colombia, antes estrategia de Gobierno en Línea</t>
  </si>
  <si>
    <t>Por medio del cual se expide el Decreto Único Reglamentario del Sector Comercio, Industria y Turismo.</t>
  </si>
  <si>
    <t>Capítulo 25 y 26</t>
  </si>
  <si>
    <t>Reglamenta la  protección de datos personales y información mínima que debe contener el Registro Nacional de Bases de Datos, creado por la Ley 1581 de 2012, así como los términos y condiciones bajo las cuales se deben inscribir en este los Responsables del Tratamiento.</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</si>
  <si>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</si>
  <si>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</si>
  <si>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</si>
  <si>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</si>
  <si>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Resolución de Min Tic</t>
  </si>
  <si>
    <t>2710</t>
  </si>
  <si>
    <t>Por la cual se establecen los lineamientos para la adopción del protocolo IPv6</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</si>
  <si>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ha expedido las Circulares No. 2 de 2018 y la circular No. 5 de 2019  (adjuntas), en las que indaga sobre el avance de las entidades en esta migración. Todo esto hace parte del Modelo de Seguridad y Privacidad de la Información.  </t>
  </si>
  <si>
    <t>Resolución MINTIC</t>
  </si>
  <si>
    <t>Por la cual se reglamentan aspectos relacionados con la Ley de Transparencia y Acceso a la Información Pública.</t>
  </si>
  <si>
    <t>Establece lineamiento respecto a estándares de publicación y divulgación de información, accesibilidad en medios electrónicos para población en situación de discapacidad, formulario electrónico para la recepción de solicitudes de acceso a información pública, condiciones técnicas para publicación de datos abiertos y condiciones de seguridad de los medios electrónicos.</t>
  </si>
  <si>
    <t>Resolución Distrital de la Comisión Distrital de Sistemas (CDS) de Bogotá</t>
  </si>
  <si>
    <t>003</t>
  </si>
  <si>
    <t>Por la cual se adopta la Guía de sitios Web para las entidades del Distrito Capital y se dictan otras disposiciones</t>
  </si>
  <si>
    <t>Adopta la Guía de sitios Web para las entidades del Distrito Capital. http://ticbogota.gov.co/node/842</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</si>
  <si>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</si>
  <si>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</si>
  <si>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</si>
  <si>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</si>
  <si>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Directiva 4 de 2016 Alcalde Mayor</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</si>
  <si>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</si>
  <si>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</si>
  <si>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</si>
  <si>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</si>
  <si>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Políticas de acceso a Internet y uso del correo electrónico institucional  en el IDEP.</t>
  </si>
  <si>
    <t>Establece políticas de acceso a internet y uso del correo electrónico institucional en el IDEP.</t>
  </si>
  <si>
    <t>Todo el documento. Es la estructura que debe tener el Plan de Desarrollo</t>
  </si>
  <si>
    <t>Todo el documento. Es la estructura que debe tener el Plan de Desarrolloa nivel distrital</t>
  </si>
  <si>
    <t>Todo el documento.R reglamenta la Formulación, la Aprobación, la Ejecución y la Evaluación del Plan de Desarrollo Económico y Social y de Obras Públicas del Distrito Capital de Santa Fe de Bogotá</t>
  </si>
  <si>
    <t>Todo el documento. Contiene el Plan de Desarrollo Bogotá Mejor para Todos</t>
  </si>
  <si>
    <t>Por la cual se aprueba la Plataforma Estratégica y Plan Estratégico de Desarrollo Institucional 2016-2020 del Instituto para la Investigación Educativa y el Desarrollo Pedagógico -IDEP</t>
  </si>
  <si>
    <t>Todo el documento. Contiene la aprobación del Plan Estratégico del IDEP para las vigencias 2016-2020</t>
  </si>
  <si>
    <t>Todo el documento. Da los lineamientos para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</si>
  <si>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</si>
  <si>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</si>
  <si>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No. 27 - Estrategias para la Construcción del Plan Anticorrupción y de atención al ciudadano: Segundo Componente: racionalización de trámites</t>
  </si>
  <si>
    <t>Todo el documento. Contiene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 Versión 2 disponible en el siguiente enlace  http// wp.presidencia.gov.co/sitios/dapre/atención/Paginas/Documentos-en-consulta-ciudadana.aspx</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</si>
  <si>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</si>
  <si>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</si>
  <si>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</si>
  <si>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</si>
  <si>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Decreto ÚNICO REGLAMNETARIO</t>
  </si>
  <si>
    <t xml:space="preserve">PÁGINA:      de  </t>
  </si>
  <si>
    <t>Circular Secretaría General de la Alcaldía Mayor de Bogotá</t>
  </si>
  <si>
    <t>ESTRATEGIAS PARA LA CONSTRUCCIÓN DEL PLAN ANTICORRUPCIÓN Y DE ATENCIÓN AL CIUDADANO</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</si>
  <si>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</si>
  <si>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</si>
  <si>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</si>
  <si>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</si>
  <si>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</si>
  <si>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</si>
  <si>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</si>
  <si>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</si>
  <si>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</si>
  <si>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</si>
  <si>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 xml:space="preserve">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</si>
  <si>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</si>
  <si>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</si>
  <si>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</si>
  <si>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</si>
  <si>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</si>
  <si>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</si>
  <si>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</si>
  <si>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</si>
  <si>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</si>
  <si>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</si>
  <si>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Membresia anual Consejo Latinoamericano de Ciencias Sociales -CLACSO</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</si>
  <si>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</si>
  <si>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</si>
  <si>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</si>
  <si>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</si>
  <si>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</si>
  <si>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</si>
  <si>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</si>
  <si>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</si>
  <si>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Por la cual se modifica el articulo quinto de la resolución 099 de 2008</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</si>
  <si>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</si>
  <si>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</si>
  <si>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</si>
  <si>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</si>
  <si>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</si>
  <si>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</si>
  <si>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</si>
  <si>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</si>
  <si>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</si>
  <si>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</si>
  <si>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</si>
  <si>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</si>
  <si>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</si>
  <si>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</si>
  <si>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Decreto  Nacional</t>
  </si>
  <si>
    <t>Directiva IDEP</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</si>
  <si>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</si>
  <si>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</si>
  <si>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</si>
  <si>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</si>
  <si>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</si>
  <si>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</si>
  <si>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</si>
  <si>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</si>
  <si>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</si>
  <si>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</si>
  <si>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</si>
  <si>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</si>
  <si>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</si>
  <si>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</si>
  <si>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</si>
  <si>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</si>
  <si>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</si>
  <si>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</si>
  <si>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</si>
  <si>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</si>
  <si>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</si>
  <si>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24, 25, 26, 28,29, 30, 31</t>
  </si>
  <si>
    <t>Arts. 1,2 y 3</t>
  </si>
  <si>
    <t>Arts. 1, 2, 6, 7 y 8</t>
  </si>
  <si>
    <t>Arts. 1-3</t>
  </si>
  <si>
    <t>Arts. 1 a 4</t>
  </si>
  <si>
    <t>Arts. 2 y 3</t>
  </si>
  <si>
    <t>Arts. 1, 2, 3, 4,7, 11, 13, 14, 16, 17, 23, 29, 38, 79, 121, 170, 176, 177, 178, 202, 205, 220</t>
  </si>
  <si>
    <t>Arts. 7 y 12</t>
  </si>
  <si>
    <t>Resolución CGN</t>
  </si>
  <si>
    <t>Artículo 22</t>
  </si>
  <si>
    <t>Sentencia C-899-11</t>
  </si>
  <si>
    <t>Directiva Presidencial</t>
  </si>
  <si>
    <t>Artículo  1</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</si>
  <si>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</si>
  <si>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</si>
  <si>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</si>
  <si>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</si>
  <si>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</si>
  <si>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</si>
  <si>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</si>
  <si>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</si>
  <si>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</si>
  <si>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</si>
  <si>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</si>
  <si>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</si>
  <si>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</si>
  <si>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</si>
  <si>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</si>
  <si>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</si>
  <si>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Por el cual se reglamentan parcialmente los Decretos 2578 y 2609 de 2012 y se modifica el procedimiento para la elaboración, presentación, evaluación, aprobación e implementación de las Tablas de Retención Documental - TRD y las Tablas de Valoración Documental.</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</si>
  <si>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</si>
  <si>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Título IV, Capítulo 1; de la Rendición de Cuentas</t>
  </si>
  <si>
    <t>Arts. 5 y 6</t>
  </si>
  <si>
    <t>Arts. 8, 10, 11, 12 y 13</t>
  </si>
  <si>
    <t>Arts. 198, y 199</t>
  </si>
  <si>
    <t>Arts. 2.2.7A.2.3. 2.2.7A.4.3. 2.2.7A.4.5</t>
  </si>
  <si>
    <t>Arts. 11, 12, 13 y 14</t>
  </si>
  <si>
    <t xml:space="preserve"> </t>
  </si>
  <si>
    <t>Art. 1.1.2.1.4</t>
  </si>
  <si>
    <t>Art. 2.2.1.7.8.2.1</t>
  </si>
  <si>
    <t>Arts. 13, 14, 15, 18, 19</t>
  </si>
  <si>
    <t>Arts. 1, 2, 3, 4, 5, 6, 7, 8</t>
  </si>
  <si>
    <t>Arts. 17, 18, 19, 110</t>
  </si>
  <si>
    <t>Arts. 202 y 203</t>
  </si>
  <si>
    <t>Arts. 1 y 4</t>
  </si>
  <si>
    <t>Arts. 1,2,3</t>
  </si>
  <si>
    <t>Arts. 1, 2, 4, 5 y 6</t>
  </si>
  <si>
    <t>Arts. 6 y 7</t>
  </si>
  <si>
    <t>Arts. 51, 52, 53, 54, 55</t>
  </si>
  <si>
    <t>Arts. 1, 2, 3,4</t>
  </si>
  <si>
    <t>Art. 5</t>
  </si>
  <si>
    <t>Arts. 1, 2 y 3</t>
  </si>
  <si>
    <t>Arts. 1, 4 y 6</t>
  </si>
  <si>
    <t>Arts. 18 y 22</t>
  </si>
  <si>
    <t>Arts.14 y 16</t>
  </si>
  <si>
    <t>Arts. 11 y 16</t>
  </si>
  <si>
    <t>Arts. 11 y15</t>
  </si>
  <si>
    <t>Arts. 1 y 5</t>
  </si>
  <si>
    <t>Arts. 2 y 4</t>
  </si>
  <si>
    <t>Art. 3, numeral 6, guía 45</t>
  </si>
  <si>
    <t>Arts. 1, 2, 5, 6, 7, 8, 10.</t>
  </si>
  <si>
    <t>Arts. 1,2,3,4 y 5.</t>
  </si>
  <si>
    <t>Arts. 1,2,3,4,5,6,7</t>
  </si>
  <si>
    <t>RESOLUCIÓN IDEP</t>
  </si>
  <si>
    <t>20181000006176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</si>
</sst>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_-;\-* #,##0.00_-;_-* &quot;-&quot;??_-;_-@_-"/>
    <numFmt numFmtId="165" formatCode="_-* #,##0.00\ _€_-;\-* #,##0.00\ _€_-;_-* &quot;-&quot;??\ _€_-;_-@_-"/>
    <numFmt numFmtId="166" formatCode="d\,\ m\,\ yyyy"/>
    <numFmt numFmtId="167" formatCode="d\,\ m"/>
    <numFmt numFmtId="168" formatCode="d\-m"/>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FF"/>
        <bgColor rgb="FFFFFFFF"/>
      </patternFill>
    </fill>
    <fill>
      <patternFill patternType="solid">
        <fgColor rgb="FFFFFF00"/>
        <bgColor indexed="6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auto="1"/>
      </left>
      <right style="thin">
        <color auto="1"/>
      </right>
      <top style="double">
        <color indexed="64"/>
      </top>
      <bottom/>
      <diagonal/>
    </border>
    <border>
      <left style="thin">
        <color indexed="64"/>
      </left>
      <right style="thin">
        <color auto="1"/>
      </right>
      <top style="medium">
        <color indexed="64"/>
      </top>
      <bottom/>
      <diagonal/>
    </border>
  </borders>
  <cellStyleXfs count="11">
    <xf numFmtId="0" fontId="0" fillId="0" borderId="0"/>
    <xf numFmtId="0" fontId="21" fillId="0" borderId="0" applyNumberFormat="0" applyFill="0" applyBorder="0" applyAlignment="0" applyProtection="0">
      <alignment vertical="top"/>
      <protection locked="0"/>
    </xf>
    <xf numFmtId="43" fontId="20" fillId="0" borderId="0" applyFont="0" applyFill="0" applyBorder="0" applyAlignment="0" applyProtection="0"/>
    <xf numFmtId="0" fontId="6" fillId="0" borderId="0"/>
    <xf numFmtId="0" fontId="20" fillId="0" borderId="0"/>
    <xf numFmtId="43" fontId="4" fillId="0" borderId="0" applyFont="0" applyFill="0" applyBorder="0" applyAlignment="0" applyProtection="0"/>
    <xf numFmtId="0" fontId="6" fillId="0" borderId="0"/>
    <xf numFmtId="165" fontId="3" fillId="0" borderId="0" applyFont="0" applyFill="0" applyBorder="0" applyAlignment="0" applyProtection="0"/>
    <xf numFmtId="164" fontId="2" fillId="0" borderId="0" applyFont="0" applyFill="0" applyBorder="0" applyAlignment="0" applyProtection="0"/>
    <xf numFmtId="0" fontId="30" fillId="0" borderId="0" applyNumberFormat="0" applyFill="0" applyBorder="0" applyAlignment="0" applyProtection="0"/>
    <xf numFmtId="43" fontId="1" fillId="0" borderId="0" applyFont="0" applyFill="0" applyBorder="0" applyAlignment="0" applyProtection="0"/>
  </cellStyleXfs>
  <cellXfs count="401">
    <xf numFmtId="0" fontId="0" fillId="0" borderId="0" xfId="0"/>
    <xf numFmtId="0" fontId="0" fillId="0" borderId="0" xfId="0" applyFill="1"/>
    <xf numFmtId="0" fontId="13"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1" fontId="16" fillId="0" borderId="0" xfId="2" applyNumberFormat="1" applyFont="1" applyAlignment="1">
      <alignment horizontal="center" vertical="center" wrapText="1"/>
    </xf>
    <xf numFmtId="0" fontId="19" fillId="0" borderId="4" xfId="0" applyFont="1" applyBorder="1" applyAlignment="1">
      <alignment horizontal="justify" vertical="center" wrapText="1"/>
    </xf>
    <xf numFmtId="0" fontId="6" fillId="0" borderId="4" xfId="0" applyFont="1" applyFill="1" applyBorder="1" applyAlignment="1">
      <alignment horizontal="center" vertical="center" wrapText="1"/>
    </xf>
    <xf numFmtId="43" fontId="0" fillId="0" borderId="0" xfId="2" applyFont="1" applyAlignment="1">
      <alignment horizontal="center" vertical="center" wrapText="1"/>
    </xf>
    <xf numFmtId="0" fontId="6" fillId="0" borderId="4" xfId="0" applyFont="1" applyFill="1" applyBorder="1" applyAlignment="1">
      <alignment horizontal="justify" vertical="center" wrapText="1"/>
    </xf>
    <xf numFmtId="0" fontId="9" fillId="3" borderId="0" xfId="0" applyFont="1" applyFill="1" applyBorder="1" applyAlignment="1">
      <alignment horizontal="left" vertical="center" wrapText="1"/>
    </xf>
    <xf numFmtId="43" fontId="6" fillId="3" borderId="0" xfId="2" applyFont="1" applyFill="1" applyAlignment="1">
      <alignment horizontal="center" vertical="center" wrapText="1"/>
    </xf>
    <xf numFmtId="43" fontId="6" fillId="3" borderId="0" xfId="2" applyFont="1" applyFill="1" applyAlignment="1">
      <alignment vertical="center" wrapText="1"/>
    </xf>
    <xf numFmtId="43" fontId="6" fillId="3" borderId="0" xfId="2" applyFont="1" applyFill="1" applyBorder="1" applyAlignment="1">
      <alignment vertical="center" wrapText="1"/>
    </xf>
    <xf numFmtId="43" fontId="10" fillId="3" borderId="0" xfId="2" applyFont="1" applyFill="1" applyAlignment="1">
      <alignment vertical="center" wrapText="1"/>
    </xf>
    <xf numFmtId="0" fontId="12" fillId="2" borderId="0" xfId="0" applyFont="1" applyFill="1" applyBorder="1" applyAlignment="1">
      <alignment vertical="center" wrapText="1"/>
    </xf>
    <xf numFmtId="0" fontId="12" fillId="2" borderId="0" xfId="0" applyFont="1" applyFill="1" applyAlignment="1">
      <alignment vertical="center" wrapText="1"/>
    </xf>
    <xf numFmtId="0" fontId="10" fillId="2" borderId="0" xfId="0" applyFont="1" applyFill="1" applyAlignment="1">
      <alignment vertical="center" wrapText="1"/>
    </xf>
    <xf numFmtId="0" fontId="12" fillId="3" borderId="0" xfId="0" applyFont="1" applyFill="1" applyBorder="1" applyAlignment="1">
      <alignment vertical="center" wrapText="1"/>
    </xf>
    <xf numFmtId="0" fontId="12" fillId="3" borderId="0" xfId="0" applyFont="1" applyFill="1" applyAlignment="1">
      <alignment vertical="center" wrapText="1"/>
    </xf>
    <xf numFmtId="43" fontId="0" fillId="0" borderId="0" xfId="2" applyFont="1" applyBorder="1" applyAlignment="1">
      <alignment vertical="center" wrapText="1"/>
    </xf>
    <xf numFmtId="43" fontId="0" fillId="0" borderId="0" xfId="2" applyFont="1" applyAlignment="1">
      <alignment vertical="center" wrapText="1"/>
    </xf>
    <xf numFmtId="0" fontId="10" fillId="0" borderId="0" xfId="0" applyFont="1"/>
    <xf numFmtId="0" fontId="30" fillId="0" borderId="4" xfId="1" applyFont="1" applyFill="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30" fillId="0" borderId="4" xfId="1" applyFont="1" applyFill="1" applyBorder="1" applyAlignment="1" applyProtection="1">
      <alignment horizontal="justify" vertical="center" wrapText="1"/>
    </xf>
    <xf numFmtId="43" fontId="0" fillId="3" borderId="0" xfId="2" applyFont="1" applyFill="1" applyBorder="1" applyAlignment="1">
      <alignment vertical="center" wrapText="1"/>
    </xf>
    <xf numFmtId="43" fontId="0" fillId="3" borderId="0" xfId="2" applyFont="1" applyFill="1" applyAlignment="1">
      <alignment vertical="center" wrapText="1"/>
    </xf>
    <xf numFmtId="0" fontId="6" fillId="0" borderId="3" xfId="0" applyFont="1" applyFill="1" applyBorder="1" applyAlignment="1">
      <alignment horizontal="justify" vertical="center" wrapText="1"/>
    </xf>
    <xf numFmtId="0" fontId="0" fillId="0" borderId="4" xfId="0" applyFill="1" applyBorder="1"/>
    <xf numFmtId="0" fontId="6" fillId="0" borderId="0" xfId="6"/>
    <xf numFmtId="0" fontId="7" fillId="2" borderId="0" xfId="6" applyFont="1" applyFill="1" applyAlignment="1">
      <alignment vertical="center" wrapText="1"/>
    </xf>
    <xf numFmtId="165" fontId="8" fillId="3" borderId="0" xfId="7" applyFont="1" applyFill="1" applyBorder="1" applyAlignment="1">
      <alignment horizontal="center" vertical="center" wrapText="1"/>
    </xf>
    <xf numFmtId="165" fontId="6" fillId="3" borderId="0" xfId="7" applyFont="1" applyFill="1" applyBorder="1" applyAlignment="1">
      <alignment vertical="center" wrapText="1"/>
    </xf>
    <xf numFmtId="165" fontId="9" fillId="3" borderId="0" xfId="7" applyFont="1" applyFill="1" applyBorder="1" applyAlignment="1">
      <alignment vertical="center" wrapText="1"/>
    </xf>
    <xf numFmtId="165" fontId="6" fillId="3" borderId="0" xfId="7" applyFont="1" applyFill="1" applyAlignment="1">
      <alignment vertical="center" wrapText="1"/>
    </xf>
    <xf numFmtId="165" fontId="10" fillId="3" borderId="0" xfId="7" applyFont="1" applyFill="1" applyAlignment="1">
      <alignment vertical="center" wrapText="1"/>
    </xf>
    <xf numFmtId="0" fontId="9" fillId="3" borderId="0" xfId="6" applyFont="1" applyFill="1" applyBorder="1" applyAlignment="1">
      <alignment horizontal="left" vertical="center" wrapText="1"/>
    </xf>
    <xf numFmtId="0" fontId="12" fillId="2" borderId="0" xfId="6" applyFont="1" applyFill="1" applyBorder="1" applyAlignment="1">
      <alignment vertical="center" wrapText="1"/>
    </xf>
    <xf numFmtId="0" fontId="12" fillId="2" borderId="0" xfId="6" applyFont="1" applyFill="1" applyAlignment="1">
      <alignment vertical="center" wrapText="1"/>
    </xf>
    <xf numFmtId="0" fontId="10" fillId="2" borderId="0" xfId="6" applyFont="1" applyFill="1" applyAlignment="1">
      <alignment vertical="center" wrapText="1"/>
    </xf>
    <xf numFmtId="165" fontId="8" fillId="3" borderId="0" xfId="7" applyFont="1" applyFill="1" applyBorder="1" applyAlignment="1">
      <alignment horizontal="justify" vertical="center" wrapText="1"/>
    </xf>
    <xf numFmtId="0" fontId="12" fillId="3" borderId="0" xfId="6" applyFont="1" applyFill="1" applyBorder="1" applyAlignment="1">
      <alignment vertical="center" wrapText="1"/>
    </xf>
    <xf numFmtId="0" fontId="13" fillId="3" borderId="0" xfId="6" applyFont="1" applyFill="1" applyBorder="1" applyAlignment="1">
      <alignment horizontal="center" vertical="center" wrapText="1"/>
    </xf>
    <xf numFmtId="0" fontId="14" fillId="3" borderId="0" xfId="6" applyFont="1" applyFill="1" applyBorder="1" applyAlignment="1">
      <alignment horizontal="center" vertical="center" wrapText="1"/>
    </xf>
    <xf numFmtId="0" fontId="15" fillId="3" borderId="0" xfId="6" applyFont="1" applyFill="1" applyBorder="1" applyAlignment="1">
      <alignment horizontal="center" vertical="center" wrapText="1"/>
    </xf>
    <xf numFmtId="0" fontId="12" fillId="3" borderId="0" xfId="6" applyFont="1" applyFill="1" applyAlignment="1">
      <alignment vertical="center" wrapText="1"/>
    </xf>
    <xf numFmtId="1" fontId="16" fillId="3" borderId="0" xfId="7" applyNumberFormat="1" applyFont="1" applyFill="1" applyBorder="1" applyAlignment="1">
      <alignment horizontal="center" vertical="center" wrapText="1"/>
    </xf>
    <xf numFmtId="165" fontId="6" fillId="3" borderId="0" xfId="7" applyFont="1" applyFill="1" applyBorder="1" applyAlignment="1">
      <alignment horizontal="justify" vertical="center" wrapText="1"/>
    </xf>
    <xf numFmtId="0" fontId="17" fillId="2" borderId="0" xfId="6" applyFont="1" applyFill="1" applyAlignment="1">
      <alignment vertical="center" wrapText="1"/>
    </xf>
    <xf numFmtId="43" fontId="33" fillId="0" borderId="0" xfId="2" applyFont="1" applyBorder="1" applyAlignment="1">
      <alignment vertical="center" wrapText="1"/>
    </xf>
    <xf numFmtId="43" fontId="33" fillId="0" borderId="0" xfId="2" applyFont="1" applyAlignment="1">
      <alignment vertical="center" wrapText="1"/>
    </xf>
    <xf numFmtId="0" fontId="35" fillId="5" borderId="1" xfId="0" applyFont="1" applyFill="1" applyBorder="1" applyAlignment="1">
      <alignment horizontal="center" vertical="center" wrapText="1"/>
    </xf>
    <xf numFmtId="0" fontId="33" fillId="0" borderId="5"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4" xfId="0" applyFont="1" applyBorder="1" applyAlignment="1">
      <alignment horizontal="justify" vertical="center" wrapText="1"/>
    </xf>
    <xf numFmtId="0" fontId="33" fillId="0" borderId="4" xfId="0" applyFont="1" applyFill="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 xfId="1" applyNumberFormat="1" applyFont="1" applyBorder="1" applyAlignment="1" applyProtection="1">
      <alignment horizontal="center" vertical="center" wrapText="1"/>
    </xf>
    <xf numFmtId="0" fontId="33" fillId="0" borderId="13" xfId="0" applyFont="1" applyBorder="1" applyAlignment="1">
      <alignment horizontal="center" vertical="center" wrapText="1"/>
    </xf>
    <xf numFmtId="0" fontId="33" fillId="0" borderId="8" xfId="0"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3" xfId="0" applyFont="1" applyFill="1" applyBorder="1" applyAlignment="1">
      <alignment horizontal="center" vertical="center" wrapText="1"/>
    </xf>
    <xf numFmtId="0" fontId="33" fillId="3" borderId="4" xfId="0" applyFont="1" applyFill="1" applyBorder="1" applyAlignment="1">
      <alignment horizontal="center" vertical="center" wrapText="1"/>
    </xf>
    <xf numFmtId="165" fontId="6" fillId="3" borderId="0" xfId="7" applyFont="1" applyFill="1" applyBorder="1" applyAlignment="1">
      <alignment horizontal="center" vertical="center" wrapText="1"/>
    </xf>
    <xf numFmtId="0" fontId="0" fillId="0" borderId="0" xfId="0" applyAlignment="1">
      <alignment horizontal="center"/>
    </xf>
    <xf numFmtId="43" fontId="16" fillId="3" borderId="0" xfId="2" applyFont="1" applyFill="1" applyAlignment="1">
      <alignment vertical="center" wrapText="1"/>
    </xf>
    <xf numFmtId="1" fontId="16" fillId="3" borderId="0" xfId="2" applyNumberFormat="1" applyFont="1" applyFill="1" applyAlignment="1">
      <alignment horizontal="center" vertical="center" wrapText="1"/>
    </xf>
    <xf numFmtId="43" fontId="0" fillId="3" borderId="0" xfId="2" applyFont="1" applyFill="1" applyAlignment="1">
      <alignment horizontal="justify" vertical="center" wrapText="1"/>
    </xf>
    <xf numFmtId="43" fontId="9" fillId="3" borderId="0" xfId="2" applyFont="1" applyFill="1" applyAlignment="1">
      <alignment vertical="center" wrapText="1"/>
    </xf>
    <xf numFmtId="0" fontId="6" fillId="0" borderId="16" xfId="0" applyFont="1" applyBorder="1" applyAlignment="1">
      <alignment horizontal="center" vertical="center" wrapText="1"/>
    </xf>
    <xf numFmtId="43" fontId="6" fillId="0" borderId="0" xfId="0" applyNumberFormat="1" applyFont="1" applyAlignment="1">
      <alignment vertical="center" wrapText="1"/>
    </xf>
    <xf numFmtId="0" fontId="6" fillId="6" borderId="1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8" xfId="0" applyFont="1" applyFill="1" applyBorder="1" applyAlignment="1">
      <alignment horizontal="justify" vertical="center" wrapText="1"/>
    </xf>
    <xf numFmtId="0" fontId="6" fillId="0" borderId="0" xfId="0" applyFont="1"/>
    <xf numFmtId="43" fontId="6" fillId="0" borderId="0" xfId="2" applyFont="1" applyBorder="1" applyAlignment="1">
      <alignment vertical="center" wrapText="1"/>
    </xf>
    <xf numFmtId="43" fontId="6" fillId="0" borderId="0" xfId="2" applyFont="1" applyAlignment="1">
      <alignment vertical="center" wrapText="1"/>
    </xf>
    <xf numFmtId="0" fontId="6" fillId="0" borderId="0" xfId="0" applyFont="1" applyBorder="1" applyAlignment="1">
      <alignment horizontal="center" vertical="center" wrapText="1"/>
    </xf>
    <xf numFmtId="0" fontId="19" fillId="0" borderId="4" xfId="0" applyFont="1" applyFill="1" applyBorder="1" applyAlignment="1">
      <alignment horizontal="justify" vertical="center" wrapText="1"/>
    </xf>
    <xf numFmtId="43" fontId="6" fillId="0" borderId="4" xfId="2" applyFont="1" applyFill="1" applyBorder="1" applyAlignment="1">
      <alignment horizontal="center" vertical="center" wrapText="1"/>
    </xf>
    <xf numFmtId="0" fontId="6" fillId="0" borderId="3" xfId="0" applyFont="1" applyFill="1" applyBorder="1" applyAlignment="1">
      <alignment horizontal="center" vertical="center" wrapText="1"/>
    </xf>
    <xf numFmtId="0" fontId="30" fillId="0" borderId="3" xfId="1" applyFont="1" applyFill="1" applyBorder="1" applyAlignment="1" applyProtection="1">
      <alignment horizontal="center" vertical="center" wrapText="1"/>
    </xf>
    <xf numFmtId="0" fontId="30" fillId="0" borderId="9" xfId="1" applyFont="1" applyBorder="1" applyAlignment="1" applyProtection="1">
      <alignment horizontal="center" vertical="center" wrapText="1"/>
    </xf>
    <xf numFmtId="0" fontId="6" fillId="3" borderId="18" xfId="0" applyFont="1" applyFill="1" applyBorder="1" applyAlignment="1">
      <alignment horizontal="center" vertical="center" wrapText="1"/>
    </xf>
    <xf numFmtId="43" fontId="30" fillId="0" borderId="4" xfId="1" applyNumberFormat="1" applyFont="1" applyFill="1" applyBorder="1" applyAlignment="1" applyProtection="1">
      <alignment horizontal="center" vertical="center" wrapText="1"/>
    </xf>
    <xf numFmtId="0" fontId="16" fillId="2" borderId="18" xfId="0" applyFont="1" applyFill="1" applyBorder="1" applyAlignment="1">
      <alignment vertical="center" wrapText="1"/>
    </xf>
    <xf numFmtId="0" fontId="30" fillId="3" borderId="18" xfId="1" applyFont="1" applyFill="1" applyBorder="1" applyAlignment="1" applyProtection="1">
      <alignment horizontal="center" vertical="center" wrapText="1"/>
    </xf>
    <xf numFmtId="0" fontId="6" fillId="3" borderId="18" xfId="0" applyFont="1" applyFill="1" applyBorder="1" applyAlignment="1">
      <alignment horizontal="justify" vertical="center" wrapText="1"/>
    </xf>
    <xf numFmtId="0" fontId="23" fillId="3" borderId="18" xfId="0" applyFont="1" applyFill="1" applyBorder="1" applyAlignment="1">
      <alignment horizontal="justify" vertical="center" wrapText="1"/>
    </xf>
    <xf numFmtId="0" fontId="30" fillId="0" borderId="18" xfId="1" applyFont="1" applyFill="1" applyBorder="1" applyAlignment="1" applyProtection="1">
      <alignment horizontal="center" vertical="center" wrapText="1"/>
    </xf>
    <xf numFmtId="17" fontId="30" fillId="3" borderId="18" xfId="1" applyNumberFormat="1" applyFont="1" applyFill="1" applyBorder="1" applyAlignment="1" applyProtection="1">
      <alignment horizontal="center" vertical="center" wrapText="1"/>
    </xf>
    <xf numFmtId="43" fontId="16" fillId="0" borderId="21" xfId="2" applyFont="1" applyFill="1" applyBorder="1" applyAlignment="1">
      <alignment horizontal="center" vertical="center" wrapText="1"/>
    </xf>
    <xf numFmtId="43" fontId="16" fillId="0" borderId="18" xfId="2" applyFont="1" applyBorder="1" applyAlignment="1">
      <alignment vertical="center" wrapText="1"/>
    </xf>
    <xf numFmtId="43" fontId="16" fillId="0" borderId="0" xfId="2" applyFont="1" applyBorder="1" applyAlignment="1">
      <alignment vertical="center" wrapText="1"/>
    </xf>
    <xf numFmtId="1" fontId="16" fillId="0" borderId="0" xfId="2" applyNumberFormat="1" applyFont="1" applyBorder="1" applyAlignment="1">
      <alignment horizontal="center" vertical="center" wrapText="1"/>
    </xf>
    <xf numFmtId="0" fontId="39" fillId="0" borderId="5" xfId="1" applyFont="1" applyFill="1" applyBorder="1" applyAlignment="1" applyProtection="1">
      <alignment horizontal="center" vertical="center" wrapText="1"/>
    </xf>
    <xf numFmtId="0" fontId="39" fillId="3" borderId="5" xfId="1" applyFont="1" applyFill="1" applyBorder="1" applyAlignment="1" applyProtection="1">
      <alignment horizontal="center" vertical="center" wrapText="1"/>
    </xf>
    <xf numFmtId="43" fontId="39" fillId="0" borderId="5" xfId="1" applyNumberFormat="1" applyFont="1" applyFill="1" applyBorder="1" applyAlignment="1" applyProtection="1">
      <alignment horizontal="center" vertical="center" wrapText="1"/>
    </xf>
    <xf numFmtId="0" fontId="16" fillId="2" borderId="4" xfId="0" applyFont="1" applyFill="1" applyBorder="1" applyAlignment="1">
      <alignment vertical="center" wrapText="1"/>
    </xf>
    <xf numFmtId="43" fontId="0" fillId="0" borderId="0" xfId="2" applyFont="1" applyAlignment="1">
      <alignment horizontal="left" vertical="center" wrapText="1"/>
    </xf>
    <xf numFmtId="0" fontId="40" fillId="0" borderId="28" xfId="1" applyFont="1" applyBorder="1" applyAlignment="1" applyProtection="1">
      <alignment horizontal="center" vertical="center" wrapText="1"/>
    </xf>
    <xf numFmtId="0" fontId="40" fillId="0" borderId="32" xfId="1" applyFont="1" applyBorder="1" applyAlignment="1" applyProtection="1">
      <alignment horizontal="center" vertical="center" wrapText="1"/>
    </xf>
    <xf numFmtId="0" fontId="16" fillId="6" borderId="16" xfId="0" applyFont="1" applyFill="1" applyBorder="1" applyAlignment="1">
      <alignment vertical="center" wrapText="1"/>
    </xf>
    <xf numFmtId="0" fontId="0" fillId="0" borderId="0" xfId="0" applyFont="1" applyAlignment="1"/>
    <xf numFmtId="43" fontId="6" fillId="6" borderId="0" xfId="0" applyNumberFormat="1" applyFont="1" applyFill="1" applyBorder="1" applyAlignment="1">
      <alignment vertical="center" wrapText="1"/>
    </xf>
    <xf numFmtId="0" fontId="9" fillId="6" borderId="0" xfId="0" applyFont="1" applyFill="1" applyBorder="1" applyAlignment="1">
      <alignment horizontal="left" vertical="center" wrapText="1"/>
    </xf>
    <xf numFmtId="0" fontId="22" fillId="6" borderId="0" xfId="0" applyFont="1" applyFill="1" applyBorder="1" applyAlignment="1">
      <alignment vertical="center" wrapText="1"/>
    </xf>
    <xf numFmtId="0" fontId="10" fillId="6" borderId="0" xfId="0" applyFont="1" applyFill="1" applyBorder="1" applyAlignment="1">
      <alignment vertical="center" wrapText="1"/>
    </xf>
    <xf numFmtId="0" fontId="41" fillId="6"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43" fillId="6" borderId="16" xfId="0" applyFont="1" applyFill="1" applyBorder="1" applyAlignment="1">
      <alignment horizontal="center" vertical="center" wrapText="1"/>
    </xf>
    <xf numFmtId="0" fontId="23" fillId="0" borderId="0" xfId="0" applyFont="1" applyAlignment="1"/>
    <xf numFmtId="0" fontId="23" fillId="0" borderId="16" xfId="0" applyFont="1" applyFill="1" applyBorder="1" applyAlignment="1">
      <alignment horizontal="center" vertical="center" wrapText="1"/>
    </xf>
    <xf numFmtId="0" fontId="23" fillId="0" borderId="16" xfId="0" applyFont="1" applyBorder="1" applyAlignment="1">
      <alignment horizontal="left" vertical="center" wrapText="1"/>
    </xf>
    <xf numFmtId="0" fontId="43"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6" xfId="0" applyFont="1" applyBorder="1" applyAlignment="1">
      <alignment horizontal="left" vertical="center"/>
    </xf>
    <xf numFmtId="0" fontId="43" fillId="6" borderId="29" xfId="0" applyFont="1" applyFill="1" applyBorder="1" applyAlignment="1">
      <alignment horizontal="center" vertical="center" wrapText="1"/>
    </xf>
    <xf numFmtId="49" fontId="6" fillId="0" borderId="16" xfId="0" quotePrefix="1" applyNumberFormat="1" applyFont="1" applyBorder="1" applyAlignment="1">
      <alignment horizontal="center" vertical="center" wrapText="1"/>
    </xf>
    <xf numFmtId="1" fontId="16" fillId="0" borderId="0" xfId="0" applyNumberFormat="1" applyFont="1" applyAlignment="1">
      <alignment horizontal="center" vertical="center" wrapText="1"/>
    </xf>
    <xf numFmtId="43" fontId="33" fillId="0" borderId="0" xfId="0" applyNumberFormat="1" applyFont="1" applyAlignment="1">
      <alignment horizontal="left" vertical="center" wrapText="1"/>
    </xf>
    <xf numFmtId="0" fontId="16" fillId="6" borderId="16" xfId="0" applyFont="1" applyFill="1" applyBorder="1" applyAlignment="1">
      <alignment vertical="top" wrapText="1"/>
    </xf>
    <xf numFmtId="0" fontId="0" fillId="0" borderId="16" xfId="0" applyFont="1" applyBorder="1" applyAlignment="1">
      <alignment horizontal="center" vertical="center" wrapText="1"/>
    </xf>
    <xf numFmtId="0" fontId="43" fillId="6" borderId="29" xfId="0" applyFont="1" applyFill="1" applyBorder="1" applyAlignment="1">
      <alignment horizontal="center" vertical="center"/>
    </xf>
    <xf numFmtId="0" fontId="6" fillId="0" borderId="37" xfId="0" applyFont="1" applyBorder="1" applyAlignment="1">
      <alignment horizontal="center" vertical="center" wrapText="1"/>
    </xf>
    <xf numFmtId="0" fontId="43" fillId="6" borderId="16" xfId="0" applyFont="1" applyFill="1" applyBorder="1" applyAlignment="1">
      <alignment horizontal="center" vertical="center"/>
    </xf>
    <xf numFmtId="0" fontId="43" fillId="0" borderId="29" xfId="0" applyFont="1" applyBorder="1" applyAlignment="1">
      <alignment horizontal="center" vertical="center"/>
    </xf>
    <xf numFmtId="167" fontId="43" fillId="0" borderId="29" xfId="0" applyNumberFormat="1" applyFont="1" applyBorder="1" applyAlignment="1">
      <alignment horizontal="center" vertical="center"/>
    </xf>
    <xf numFmtId="0" fontId="43" fillId="0" borderId="29" xfId="0" applyFont="1" applyBorder="1" applyAlignment="1">
      <alignment horizontal="center" vertical="center" wrapText="1"/>
    </xf>
    <xf numFmtId="0" fontId="43" fillId="0" borderId="16" xfId="0" applyFont="1" applyBorder="1" applyAlignment="1">
      <alignment horizontal="center" vertical="center"/>
    </xf>
    <xf numFmtId="167" fontId="43" fillId="0" borderId="29" xfId="0" applyNumberFormat="1" applyFont="1" applyBorder="1" applyAlignment="1">
      <alignment horizontal="center" vertical="center" wrapText="1"/>
    </xf>
    <xf numFmtId="168" fontId="43" fillId="0" borderId="16" xfId="0" applyNumberFormat="1" applyFont="1" applyBorder="1" applyAlignment="1">
      <alignment horizontal="center" vertical="center" wrapText="1"/>
    </xf>
    <xf numFmtId="167" fontId="43" fillId="0" borderId="16" xfId="0" applyNumberFormat="1" applyFont="1" applyBorder="1" applyAlignment="1">
      <alignment horizontal="center" vertical="center" wrapText="1"/>
    </xf>
    <xf numFmtId="43" fontId="6" fillId="0" borderId="0" xfId="0" applyNumberFormat="1" applyFont="1" applyAlignment="1">
      <alignment vertical="top" wrapText="1"/>
    </xf>
    <xf numFmtId="49" fontId="6" fillId="6" borderId="16" xfId="0" applyNumberFormat="1" applyFont="1" applyFill="1" applyBorder="1" applyAlignment="1">
      <alignment horizontal="center" vertical="center" wrapText="1"/>
    </xf>
    <xf numFmtId="0" fontId="6" fillId="0" borderId="16" xfId="0" applyFont="1" applyBorder="1" applyAlignment="1">
      <alignment horizontal="center" vertical="center"/>
    </xf>
    <xf numFmtId="0" fontId="6" fillId="6" borderId="16" xfId="0" applyFont="1" applyFill="1" applyBorder="1" applyAlignment="1">
      <alignment horizontal="center" vertical="center"/>
    </xf>
    <xf numFmtId="0" fontId="6" fillId="0" borderId="17" xfId="0" applyFont="1" applyBorder="1" applyAlignment="1">
      <alignment horizontal="center" vertical="center"/>
    </xf>
    <xf numFmtId="0" fontId="34" fillId="0" borderId="0" xfId="0" applyFont="1" applyBorder="1" applyAlignment="1">
      <alignment horizontal="left" vertical="center" wrapText="1"/>
    </xf>
    <xf numFmtId="0" fontId="6" fillId="0" borderId="4" xfId="0" applyFont="1" applyBorder="1" applyAlignment="1">
      <alignment horizontal="center" vertical="center"/>
    </xf>
    <xf numFmtId="0" fontId="6" fillId="0" borderId="4" xfId="3" applyFont="1" applyFill="1" applyBorder="1" applyAlignment="1">
      <alignment horizontal="center" vertical="center" wrapText="1"/>
    </xf>
    <xf numFmtId="1" fontId="6" fillId="0" borderId="4" xfId="3" applyNumberFormat="1" applyFont="1" applyFill="1" applyBorder="1" applyAlignment="1">
      <alignment horizontal="center" vertical="center" wrapText="1"/>
    </xf>
    <xf numFmtId="49" fontId="6" fillId="0" borderId="4" xfId="3" applyNumberFormat="1" applyFont="1" applyFill="1" applyBorder="1" applyAlignment="1">
      <alignment horizontal="center" vertical="center" wrapText="1"/>
    </xf>
    <xf numFmtId="0" fontId="6" fillId="0" borderId="4" xfId="3" applyNumberFormat="1" applyFont="1" applyFill="1" applyBorder="1" applyAlignment="1">
      <alignment horizontal="center" vertical="center" wrapText="1"/>
    </xf>
    <xf numFmtId="1" fontId="6" fillId="0" borderId="4" xfId="2" applyNumberFormat="1" applyFont="1" applyBorder="1" applyAlignment="1">
      <alignment horizontal="center" vertical="center" wrapText="1"/>
    </xf>
    <xf numFmtId="0" fontId="0" fillId="0" borderId="0" xfId="0" applyBorder="1"/>
    <xf numFmtId="0" fontId="10" fillId="2" borderId="0" xfId="0" applyFont="1" applyFill="1" applyBorder="1" applyAlignment="1">
      <alignment vertical="center" wrapText="1"/>
    </xf>
    <xf numFmtId="0" fontId="21" fillId="0" borderId="0" xfId="1" applyBorder="1" applyAlignment="1" applyProtection="1"/>
    <xf numFmtId="43" fontId="21" fillId="0" borderId="0" xfId="1" applyNumberFormat="1" applyBorder="1" applyAlignment="1" applyProtection="1">
      <alignment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31" fillId="0" borderId="3" xfId="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wrapText="1"/>
    </xf>
    <xf numFmtId="164" fontId="30" fillId="0" borderId="4" xfId="1" applyNumberFormat="1" applyFont="1" applyFill="1" applyBorder="1" applyAlignment="1" applyProtection="1">
      <alignment horizontal="center" vertical="center" wrapText="1"/>
    </xf>
    <xf numFmtId="0" fontId="6" fillId="0" borderId="4" xfId="5" applyNumberFormat="1" applyFont="1" applyFill="1" applyBorder="1" applyAlignment="1">
      <alignment horizontal="justify" vertical="center" wrapText="1"/>
    </xf>
    <xf numFmtId="0" fontId="30" fillId="0" borderId="0" xfId="1" applyFont="1" applyFill="1" applyAlignment="1" applyProtection="1">
      <alignment horizontal="center" vertical="center"/>
    </xf>
    <xf numFmtId="1" fontId="6" fillId="0" borderId="4" xfId="8" applyNumberFormat="1" applyFont="1" applyFill="1" applyBorder="1" applyAlignment="1">
      <alignment horizontal="center" vertical="center" wrapText="1"/>
    </xf>
    <xf numFmtId="0" fontId="6" fillId="0" borderId="4" xfId="8" applyNumberFormat="1" applyFont="1" applyFill="1" applyBorder="1" applyAlignment="1">
      <alignment horizontal="center" vertical="center" wrapText="1"/>
    </xf>
    <xf numFmtId="43" fontId="6" fillId="0" borderId="4" xfId="5" applyFont="1" applyFill="1" applyBorder="1" applyAlignment="1">
      <alignment horizontal="justify" vertical="center" wrapText="1"/>
    </xf>
    <xf numFmtId="0" fontId="30" fillId="0" borderId="0" xfId="1" applyFont="1" applyAlignment="1" applyProtection="1">
      <alignment horizontal="center" vertical="center" wrapText="1"/>
    </xf>
    <xf numFmtId="0" fontId="19" fillId="0" borderId="4" xfId="0" applyFont="1" applyFill="1" applyBorder="1" applyAlignment="1" applyProtection="1">
      <alignment horizontal="justify" vertical="center" wrapText="1"/>
      <protection locked="0"/>
    </xf>
    <xf numFmtId="0" fontId="6" fillId="0" borderId="18"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3" borderId="11" xfId="0" applyFont="1" applyFill="1" applyBorder="1" applyAlignment="1">
      <alignment horizontal="center" vertical="center" wrapText="1"/>
    </xf>
    <xf numFmtId="1" fontId="0" fillId="0" borderId="4" xfId="2" applyNumberFormat="1" applyFont="1" applyFill="1" applyBorder="1" applyAlignment="1">
      <alignment horizontal="center" vertical="center" wrapText="1"/>
    </xf>
    <xf numFmtId="0" fontId="6" fillId="0" borderId="22" xfId="0" applyFont="1" applyFill="1" applyBorder="1" applyAlignment="1">
      <alignment horizontal="center" vertical="center" wrapText="1"/>
    </xf>
    <xf numFmtId="0" fontId="0" fillId="0" borderId="3" xfId="0" applyFill="1" applyBorder="1" applyAlignment="1">
      <alignment horizontal="center" vertical="center" wrapText="1"/>
    </xf>
    <xf numFmtId="0" fontId="6" fillId="0" borderId="4" xfId="3" applyFill="1" applyBorder="1" applyAlignment="1">
      <alignment horizontal="center" vertical="center" wrapText="1"/>
    </xf>
    <xf numFmtId="0" fontId="6" fillId="0" borderId="41" xfId="0" applyFont="1" applyBorder="1" applyAlignment="1">
      <alignment horizontal="center" vertical="center" wrapText="1"/>
    </xf>
    <xf numFmtId="0" fontId="0" fillId="0" borderId="3" xfId="0" applyFont="1" applyFill="1" applyBorder="1" applyAlignment="1">
      <alignment horizontal="center" vertical="center" wrapText="1"/>
    </xf>
    <xf numFmtId="0" fontId="30" fillId="0" borderId="9" xfId="1" applyFont="1" applyFill="1" applyBorder="1" applyAlignment="1" applyProtection="1">
      <alignment horizontal="center" vertical="center" wrapText="1"/>
    </xf>
    <xf numFmtId="0" fontId="30" fillId="0" borderId="3" xfId="1" applyFont="1" applyFill="1" applyBorder="1" applyAlignment="1" applyProtection="1">
      <alignment horizontal="center" vertical="center" wrapText="1"/>
    </xf>
    <xf numFmtId="0" fontId="30" fillId="0" borderId="3" xfId="1" applyFont="1" applyBorder="1" applyAlignment="1" applyProtection="1">
      <alignment horizontal="center" vertical="center" wrapText="1"/>
    </xf>
    <xf numFmtId="0" fontId="19" fillId="0" borderId="3" xfId="0" applyFont="1" applyBorder="1" applyAlignment="1">
      <alignment horizontal="justify" vertical="center" wrapText="1"/>
    </xf>
    <xf numFmtId="0" fontId="30" fillId="0" borderId="18" xfId="1" applyFont="1" applyBorder="1" applyAlignment="1" applyProtection="1">
      <alignment horizontal="center" vertical="center" wrapText="1"/>
    </xf>
    <xf numFmtId="0" fontId="19" fillId="0" borderId="18" xfId="0" applyFont="1" applyBorder="1" applyAlignment="1">
      <alignment horizontal="justify" vertical="center" wrapText="1"/>
    </xf>
    <xf numFmtId="0" fontId="0" fillId="0" borderId="18" xfId="0" applyBorder="1" applyAlignment="1">
      <alignment vertical="center" wrapText="1"/>
    </xf>
    <xf numFmtId="43" fontId="6" fillId="3" borderId="18" xfId="2" applyFont="1" applyFill="1" applyBorder="1" applyAlignment="1">
      <alignment horizontal="left" vertical="center" wrapText="1"/>
    </xf>
    <xf numFmtId="43" fontId="30" fillId="3" borderId="18" xfId="1" applyNumberFormat="1" applyFont="1" applyFill="1" applyBorder="1" applyAlignment="1" applyProtection="1">
      <alignment horizontal="center" vertical="center" wrapText="1"/>
    </xf>
    <xf numFmtId="1" fontId="6" fillId="0" borderId="18" xfId="2" applyNumberFormat="1" applyFont="1" applyBorder="1" applyAlignment="1">
      <alignment horizontal="center" vertical="center" wrapText="1"/>
    </xf>
    <xf numFmtId="43" fontId="30" fillId="0" borderId="18" xfId="1" applyNumberFormat="1" applyFont="1" applyBorder="1" applyAlignment="1" applyProtection="1">
      <alignment horizontal="center" vertical="center" wrapText="1"/>
    </xf>
    <xf numFmtId="1" fontId="6" fillId="3" borderId="18" xfId="2" applyNumberFormat="1" applyFont="1" applyFill="1" applyBorder="1" applyAlignment="1">
      <alignment horizontal="center" vertical="center" wrapText="1"/>
    </xf>
    <xf numFmtId="0" fontId="19" fillId="3" borderId="18" xfId="0" applyFont="1" applyFill="1" applyBorder="1" applyAlignment="1">
      <alignment horizontal="justify" vertical="center" wrapText="1"/>
    </xf>
    <xf numFmtId="43" fontId="30" fillId="0" borderId="18" xfId="1" applyNumberFormat="1" applyFont="1" applyFill="1" applyBorder="1" applyAlignment="1" applyProtection="1">
      <alignment horizontal="center" vertical="center" wrapText="1"/>
    </xf>
    <xf numFmtId="43" fontId="6" fillId="3" borderId="18" xfId="2" applyFont="1" applyFill="1" applyBorder="1" applyAlignment="1">
      <alignment horizontal="center" vertical="center" wrapText="1"/>
    </xf>
    <xf numFmtId="43" fontId="6" fillId="0" borderId="0" xfId="2" applyFont="1" applyFill="1" applyBorder="1" applyAlignment="1">
      <alignment horizontal="center" vertical="center" wrapText="1"/>
    </xf>
    <xf numFmtId="43" fontId="0" fillId="0" borderId="0" xfId="2" applyFont="1" applyBorder="1" applyAlignment="1">
      <alignment horizontal="left" vertical="center" wrapText="1"/>
    </xf>
    <xf numFmtId="43" fontId="0" fillId="0" borderId="0" xfId="2" applyFont="1" applyBorder="1" applyAlignment="1">
      <alignment horizontal="center" vertical="center" wrapText="1"/>
    </xf>
    <xf numFmtId="0" fontId="16" fillId="2" borderId="18" xfId="3" applyFont="1" applyFill="1" applyBorder="1" applyAlignment="1">
      <alignment vertical="center" wrapText="1"/>
    </xf>
    <xf numFmtId="43" fontId="0" fillId="0" borderId="0" xfId="10" applyFont="1" applyAlignment="1">
      <alignment vertical="center" wrapText="1"/>
    </xf>
    <xf numFmtId="0" fontId="6" fillId="0" borderId="0" xfId="3"/>
    <xf numFmtId="43" fontId="6" fillId="3" borderId="0" xfId="10" applyFont="1" applyFill="1" applyAlignment="1">
      <alignment vertical="center" wrapText="1"/>
    </xf>
    <xf numFmtId="0" fontId="9" fillId="3" borderId="0" xfId="3" applyFont="1" applyFill="1" applyBorder="1" applyAlignment="1">
      <alignment horizontal="left" vertical="center" wrapText="1"/>
    </xf>
    <xf numFmtId="0" fontId="12" fillId="2" borderId="0" xfId="3" applyFont="1" applyFill="1" applyBorder="1" applyAlignment="1">
      <alignment vertical="center" wrapText="1"/>
    </xf>
    <xf numFmtId="0" fontId="12" fillId="2" borderId="0" xfId="3" applyFont="1" applyFill="1" applyAlignment="1">
      <alignment vertical="center" wrapText="1"/>
    </xf>
    <xf numFmtId="0" fontId="10" fillId="2" borderId="0" xfId="3" applyFont="1" applyFill="1" applyAlignment="1">
      <alignment vertical="center" wrapText="1"/>
    </xf>
    <xf numFmtId="0" fontId="13" fillId="3" borderId="0" xfId="3" applyFont="1" applyFill="1" applyBorder="1" applyAlignment="1">
      <alignment horizontal="center" vertical="center" wrapText="1"/>
    </xf>
    <xf numFmtId="0" fontId="15" fillId="3" borderId="0" xfId="3" applyFont="1" applyFill="1" applyBorder="1" applyAlignment="1">
      <alignment horizontal="center" vertical="center" wrapText="1"/>
    </xf>
    <xf numFmtId="0" fontId="12" fillId="3" borderId="0" xfId="3" applyFont="1" applyFill="1" applyBorder="1" applyAlignment="1">
      <alignment vertical="center" wrapText="1"/>
    </xf>
    <xf numFmtId="0" fontId="12" fillId="3" borderId="0" xfId="3" applyFont="1" applyFill="1" applyAlignment="1">
      <alignment vertical="center" wrapText="1"/>
    </xf>
    <xf numFmtId="0" fontId="40" fillId="0" borderId="35" xfId="1" applyFont="1" applyBorder="1" applyAlignment="1" applyProtection="1">
      <alignment horizontal="center" vertical="center" wrapText="1"/>
    </xf>
    <xf numFmtId="0" fontId="40" fillId="0" borderId="28" xfId="3" applyFont="1" applyBorder="1" applyAlignment="1">
      <alignment horizontal="center" vertical="center" wrapText="1"/>
    </xf>
    <xf numFmtId="0" fontId="39" fillId="3" borderId="18" xfId="1" applyFont="1" applyFill="1" applyBorder="1" applyAlignment="1" applyProtection="1">
      <alignment horizontal="center" vertical="center" wrapText="1"/>
    </xf>
    <xf numFmtId="43" fontId="0" fillId="3" borderId="0" xfId="10" applyFont="1" applyFill="1" applyAlignment="1">
      <alignment vertical="center" wrapText="1"/>
    </xf>
    <xf numFmtId="43" fontId="39" fillId="3" borderId="18" xfId="1" applyNumberFormat="1" applyFont="1" applyFill="1" applyBorder="1" applyAlignment="1" applyProtection="1">
      <alignment horizontal="center" vertical="center" wrapText="1"/>
    </xf>
    <xf numFmtId="1" fontId="16" fillId="0" borderId="0" xfId="10" applyNumberFormat="1" applyFont="1" applyAlignment="1">
      <alignment horizontal="center" vertical="center" wrapText="1"/>
    </xf>
    <xf numFmtId="43" fontId="0" fillId="0" borderId="0" xfId="10" applyFont="1" applyAlignment="1">
      <alignment horizontal="left" vertical="center" wrapText="1"/>
    </xf>
    <xf numFmtId="0" fontId="30" fillId="3" borderId="5" xfId="1" applyFont="1" applyFill="1" applyBorder="1" applyAlignment="1" applyProtection="1">
      <alignment horizontal="center" vertical="center" wrapText="1"/>
    </xf>
    <xf numFmtId="0" fontId="19" fillId="0" borderId="18" xfId="0" applyFont="1" applyFill="1" applyBorder="1" applyAlignment="1">
      <alignment horizontal="justify" vertical="center" wrapText="1"/>
    </xf>
    <xf numFmtId="0" fontId="6" fillId="0" borderId="18" xfId="0" applyFont="1" applyBorder="1" applyAlignment="1">
      <alignment horizontal="center" vertical="center" wrapText="1"/>
    </xf>
    <xf numFmtId="1" fontId="6" fillId="0" borderId="18" xfId="2" applyNumberFormat="1" applyFont="1" applyFill="1" applyBorder="1" applyAlignment="1">
      <alignment horizontal="center" vertical="center" wrapText="1"/>
    </xf>
    <xf numFmtId="0" fontId="6" fillId="0" borderId="18" xfId="0" applyFont="1" applyFill="1" applyBorder="1" applyAlignment="1">
      <alignment horizontal="justify" vertical="center" wrapText="1"/>
    </xf>
    <xf numFmtId="0" fontId="0" fillId="0" borderId="18" xfId="0" applyFont="1" applyFill="1" applyBorder="1" applyAlignment="1">
      <alignment horizontal="center" vertical="center" wrapText="1"/>
    </xf>
    <xf numFmtId="0" fontId="6" fillId="0" borderId="18"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9" fillId="0" borderId="18" xfId="0" applyFont="1" applyFill="1" applyBorder="1" applyAlignment="1" applyProtection="1">
      <alignment horizontal="justify" vertical="center" wrapText="1"/>
      <protection locked="0"/>
    </xf>
    <xf numFmtId="0" fontId="30" fillId="0" borderId="18" xfId="1" applyFont="1" applyFill="1" applyBorder="1" applyAlignment="1" applyProtection="1">
      <alignment horizontal="center" vertical="center" wrapText="1"/>
      <protection locked="0"/>
    </xf>
    <xf numFmtId="17" fontId="30" fillId="0" borderId="18" xfId="1" applyNumberFormat="1" applyFont="1" applyFill="1" applyBorder="1" applyAlignment="1" applyProtection="1">
      <alignment horizontal="center" vertical="center" wrapText="1"/>
    </xf>
    <xf numFmtId="1" fontId="16" fillId="0" borderId="18" xfId="2" applyNumberFormat="1" applyFont="1" applyFill="1" applyBorder="1" applyAlignment="1">
      <alignment horizontal="center" vertical="center" wrapText="1"/>
    </xf>
    <xf numFmtId="43" fontId="6" fillId="0" borderId="18" xfId="2" applyFont="1" applyFill="1" applyBorder="1" applyAlignment="1">
      <alignment vertical="center" wrapText="1"/>
    </xf>
    <xf numFmtId="0" fontId="0" fillId="0" borderId="18" xfId="0" applyFont="1" applyFill="1" applyBorder="1" applyAlignment="1">
      <alignment horizontal="justify" vertical="center" wrapText="1"/>
    </xf>
    <xf numFmtId="0" fontId="6" fillId="0" borderId="16" xfId="3" applyFont="1" applyBorder="1" applyAlignment="1">
      <alignment horizontal="center" vertical="center" wrapText="1"/>
    </xf>
    <xf numFmtId="0" fontId="30" fillId="0" borderId="16" xfId="1" applyFont="1" applyBorder="1" applyAlignment="1" applyProtection="1">
      <alignment horizontal="center" vertical="center" wrapText="1"/>
    </xf>
    <xf numFmtId="0" fontId="30" fillId="0" borderId="0" xfId="1" applyFont="1" applyAlignment="1" applyProtection="1">
      <alignment horizontal="center" vertical="center"/>
    </xf>
    <xf numFmtId="0" fontId="30" fillId="0" borderId="16" xfId="1" applyFont="1" applyBorder="1" applyAlignment="1" applyProtection="1">
      <alignment horizontal="center" vertical="center"/>
    </xf>
    <xf numFmtId="0" fontId="30" fillId="6" borderId="16" xfId="1" applyFont="1" applyFill="1" applyBorder="1" applyAlignment="1" applyProtection="1">
      <alignment horizontal="center" vertical="center"/>
    </xf>
    <xf numFmtId="0" fontId="30" fillId="0" borderId="17" xfId="1" applyFont="1" applyBorder="1" applyAlignment="1" applyProtection="1">
      <alignment horizontal="center" vertical="center"/>
    </xf>
    <xf numFmtId="0" fontId="30" fillId="0" borderId="4" xfId="1" applyFont="1" applyBorder="1" applyAlignment="1" applyProtection="1">
      <alignment horizontal="center" vertical="center"/>
    </xf>
    <xf numFmtId="0" fontId="0" fillId="0" borderId="16" xfId="0" applyFont="1" applyFill="1" applyBorder="1" applyAlignment="1">
      <alignment horizontal="center" vertical="center" wrapText="1"/>
    </xf>
    <xf numFmtId="0" fontId="30" fillId="0" borderId="29" xfId="1" applyFont="1" applyFill="1" applyBorder="1" applyAlignment="1" applyProtection="1">
      <alignment horizontal="center" vertical="center" wrapText="1"/>
    </xf>
    <xf numFmtId="0" fontId="30" fillId="6" borderId="16" xfId="1" applyFont="1" applyFill="1" applyBorder="1" applyAlignment="1" applyProtection="1">
      <alignment horizontal="center" vertical="center" wrapText="1"/>
    </xf>
    <xf numFmtId="0" fontId="30" fillId="0" borderId="29" xfId="1" applyFont="1" applyBorder="1" applyAlignment="1" applyProtection="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9" fillId="0" borderId="18" xfId="0" applyFont="1" applyFill="1" applyBorder="1" applyAlignment="1" applyProtection="1">
      <alignment horizontal="center" vertical="center" wrapText="1"/>
      <protection locked="0"/>
    </xf>
    <xf numFmtId="0" fontId="19" fillId="0" borderId="18" xfId="0" applyFont="1" applyFill="1" applyBorder="1" applyAlignment="1">
      <alignment horizontal="center" vertical="center" wrapText="1"/>
    </xf>
    <xf numFmtId="0" fontId="19" fillId="0" borderId="41" xfId="0" applyFont="1" applyFill="1" applyBorder="1" applyAlignment="1" applyProtection="1">
      <alignment vertical="center" wrapText="1"/>
      <protection locked="0"/>
    </xf>
    <xf numFmtId="0" fontId="30" fillId="0" borderId="28" xfId="1" applyFont="1" applyBorder="1" applyAlignment="1" applyProtection="1">
      <alignment horizontal="center" vertical="center" wrapText="1"/>
    </xf>
    <xf numFmtId="43" fontId="16" fillId="0" borderId="0" xfId="2" applyFont="1" applyFill="1" applyAlignment="1">
      <alignment horizontal="center" vertical="center" wrapText="1"/>
    </xf>
    <xf numFmtId="43" fontId="0" fillId="0" borderId="0" xfId="2" applyFont="1" applyFill="1" applyAlignment="1">
      <alignment vertical="center" wrapText="1"/>
    </xf>
    <xf numFmtId="43" fontId="16" fillId="0" borderId="0" xfId="2" applyFont="1" applyFill="1" applyAlignment="1">
      <alignment vertical="center" wrapText="1"/>
    </xf>
    <xf numFmtId="0" fontId="6" fillId="0" borderId="10" xfId="0" applyFont="1" applyFill="1" applyBorder="1" applyAlignment="1">
      <alignment horizontal="center" vertical="center" wrapText="1"/>
    </xf>
    <xf numFmtId="43" fontId="6" fillId="0" borderId="18" xfId="2" applyFont="1" applyFill="1" applyBorder="1" applyAlignment="1">
      <alignment horizontal="center" vertical="center" wrapText="1"/>
    </xf>
    <xf numFmtId="43" fontId="16" fillId="0" borderId="0" xfId="2" applyFont="1" applyFill="1" applyBorder="1" applyAlignment="1">
      <alignment vertical="center" wrapText="1"/>
    </xf>
    <xf numFmtId="0" fontId="6" fillId="0" borderId="48" xfId="0" applyFont="1" applyFill="1" applyBorder="1" applyAlignment="1">
      <alignment horizontal="center" vertical="center" wrapText="1"/>
    </xf>
    <xf numFmtId="0" fontId="6" fillId="0" borderId="21" xfId="0" applyFont="1" applyFill="1" applyBorder="1" applyAlignment="1">
      <alignment horizontal="center" vertical="center"/>
    </xf>
    <xf numFmtId="0" fontId="6" fillId="0" borderId="16" xfId="3" applyFont="1" applyFill="1" applyBorder="1" applyAlignment="1">
      <alignment horizontal="center" vertical="center" wrapText="1"/>
    </xf>
    <xf numFmtId="43" fontId="16" fillId="0" borderId="0" xfId="10" applyFont="1" applyFill="1" applyAlignment="1">
      <alignment vertical="center" wrapText="1"/>
    </xf>
    <xf numFmtId="43" fontId="16" fillId="0" borderId="0" xfId="0" applyNumberFormat="1" applyFont="1" applyFill="1" applyAlignment="1">
      <alignment vertical="center" wrapText="1"/>
    </xf>
    <xf numFmtId="0" fontId="0" fillId="0" borderId="0" xfId="0" applyFont="1" applyFill="1" applyAlignment="1"/>
    <xf numFmtId="0" fontId="6" fillId="0" borderId="29" xfId="0" applyFont="1" applyFill="1" applyBorder="1" applyAlignment="1">
      <alignment horizontal="center" vertical="center"/>
    </xf>
    <xf numFmtId="0" fontId="23" fillId="0" borderId="1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40" xfId="0" applyFont="1" applyFill="1" applyBorder="1" applyAlignment="1">
      <alignment horizontal="center" vertical="center"/>
    </xf>
    <xf numFmtId="0" fontId="0" fillId="0" borderId="0" xfId="0" applyFont="1" applyFill="1" applyBorder="1" applyAlignment="1">
      <alignment horizontal="center" vertical="center" wrapText="1"/>
    </xf>
    <xf numFmtId="166" fontId="30" fillId="6" borderId="16" xfId="1" applyNumberFormat="1" applyFont="1" applyFill="1" applyBorder="1" applyAlignment="1" applyProtection="1">
      <alignment horizontal="center" vertical="center" wrapText="1"/>
    </xf>
    <xf numFmtId="0" fontId="23" fillId="7" borderId="16" xfId="0" applyFont="1" applyFill="1" applyBorder="1" applyAlignment="1">
      <alignment horizontal="center" vertical="center" wrapText="1"/>
    </xf>
    <xf numFmtId="0" fontId="30" fillId="0" borderId="37" xfId="1" applyFont="1" applyBorder="1" applyAlignment="1" applyProtection="1">
      <alignment horizontal="center" vertical="center" wrapText="1"/>
    </xf>
    <xf numFmtId="0" fontId="30" fillId="0" borderId="37" xfId="1" applyFont="1" applyFill="1" applyBorder="1" applyAlignment="1" applyProtection="1">
      <alignment horizontal="center" vertical="center" wrapText="1"/>
    </xf>
    <xf numFmtId="0" fontId="5" fillId="0" borderId="0" xfId="0" applyFont="1" applyAlignment="1">
      <alignment horizontal="center" wrapText="1"/>
    </xf>
    <xf numFmtId="0" fontId="32" fillId="0" borderId="0" xfId="0" applyFont="1" applyBorder="1" applyAlignment="1">
      <alignment horizontal="center" vertical="center" wrapText="1"/>
    </xf>
    <xf numFmtId="0" fontId="0" fillId="0" borderId="0" xfId="0" applyBorder="1" applyAlignment="1">
      <alignment horizontal="center" vertical="center" wrapText="1"/>
    </xf>
    <xf numFmtId="43" fontId="16" fillId="0" borderId="10" xfId="2" applyFont="1" applyFill="1" applyBorder="1" applyAlignment="1">
      <alignment horizontal="center" vertical="center"/>
    </xf>
    <xf numFmtId="43" fontId="16" fillId="0" borderId="6" xfId="2" applyFont="1" applyFill="1" applyBorder="1" applyAlignment="1">
      <alignment horizontal="center" vertical="center"/>
    </xf>
    <xf numFmtId="0" fontId="11" fillId="0" borderId="23"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38" fillId="0" borderId="4" xfId="0" applyFont="1" applyBorder="1" applyAlignment="1">
      <alignment horizontal="left" vertical="center"/>
    </xf>
    <xf numFmtId="0" fontId="18" fillId="0" borderId="1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3" fontId="16" fillId="0" borderId="22" xfId="2" applyFont="1" applyFill="1" applyBorder="1" applyAlignment="1">
      <alignment horizontal="center" vertical="center"/>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8" fillId="0" borderId="18" xfId="0" applyFont="1" applyBorder="1" applyAlignment="1">
      <alignment horizontal="left" vertical="center"/>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8"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165" fontId="11" fillId="3" borderId="0" xfId="7" applyFont="1" applyFill="1" applyBorder="1" applyAlignment="1">
      <alignment horizontal="center" vertical="center" wrapText="1"/>
    </xf>
    <xf numFmtId="0" fontId="24" fillId="3" borderId="0" xfId="1" applyFont="1" applyFill="1" applyBorder="1" applyAlignment="1" applyProtection="1">
      <alignment horizontal="center" vertical="center" wrapText="1"/>
    </xf>
    <xf numFmtId="0" fontId="29" fillId="4" borderId="7" xfId="1" applyFont="1" applyFill="1" applyBorder="1" applyAlignment="1" applyProtection="1">
      <alignment horizontal="center" vertical="center" wrapText="1"/>
    </xf>
    <xf numFmtId="0" fontId="25" fillId="4" borderId="0" xfId="1" applyFont="1" applyFill="1" applyBorder="1" applyAlignment="1" applyProtection="1">
      <alignment horizontal="center" vertical="center" wrapText="1"/>
    </xf>
    <xf numFmtId="0" fontId="10" fillId="2" borderId="4" xfId="6" applyFont="1" applyFill="1" applyBorder="1" applyAlignment="1">
      <alignment horizontal="center" vertical="center"/>
    </xf>
    <xf numFmtId="0" fontId="8" fillId="0" borderId="4" xfId="6" applyFont="1" applyFill="1" applyBorder="1" applyAlignment="1">
      <alignment horizontal="center" vertical="center" wrapText="1"/>
    </xf>
    <xf numFmtId="0" fontId="10" fillId="2" borderId="4" xfId="6" applyFont="1" applyFill="1" applyBorder="1" applyAlignment="1">
      <alignment horizontal="left" vertical="center" wrapText="1"/>
    </xf>
    <xf numFmtId="0" fontId="11" fillId="0" borderId="12"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9" xfId="0" applyBorder="1" applyAlignment="1">
      <alignment horizontal="center" vertical="center" wrapText="1"/>
    </xf>
    <xf numFmtId="0" fontId="0" fillId="0" borderId="3" xfId="0" applyBorder="1" applyAlignment="1">
      <alignment horizontal="center" vertical="center" wrapText="1"/>
    </xf>
    <xf numFmtId="0" fontId="0" fillId="0" borderId="18" xfId="0" applyBorder="1" applyAlignment="1">
      <alignment vertical="center" wrapText="1"/>
    </xf>
    <xf numFmtId="0" fontId="6" fillId="0" borderId="4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9" xfId="0" applyFont="1" applyFill="1" applyBorder="1" applyAlignment="1">
      <alignment horizontal="center" vertical="center" wrapText="1"/>
    </xf>
    <xf numFmtId="0" fontId="6" fillId="0" borderId="49" xfId="0" applyFont="1" applyBorder="1" applyAlignment="1">
      <alignment horizontal="center" vertical="center" wrapText="1"/>
    </xf>
    <xf numFmtId="0" fontId="0" fillId="0" borderId="49" xfId="0" applyBorder="1" applyAlignment="1">
      <alignment horizontal="center" vertical="center" wrapText="1"/>
    </xf>
    <xf numFmtId="0" fontId="19" fillId="0" borderId="18"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38" fillId="0" borderId="4" xfId="0" applyFont="1" applyFill="1" applyBorder="1" applyAlignment="1">
      <alignment horizontal="left" vertical="center"/>
    </xf>
    <xf numFmtId="0" fontId="19" fillId="0" borderId="18" xfId="0" applyFont="1" applyFill="1" applyBorder="1" applyAlignment="1" applyProtection="1">
      <alignment horizontal="center" vertical="center" wrapText="1"/>
      <protection locked="0"/>
    </xf>
    <xf numFmtId="0" fontId="19" fillId="0" borderId="41"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6" fillId="0" borderId="17" xfId="3" applyFont="1" applyFill="1" applyBorder="1" applyAlignment="1">
      <alignment horizontal="center" vertical="center" wrapText="1"/>
    </xf>
    <xf numFmtId="0" fontId="6" fillId="0" borderId="29" xfId="3" applyFont="1" applyFill="1" applyBorder="1" applyAlignment="1">
      <alignment horizontal="center" vertical="center" wrapText="1"/>
    </xf>
    <xf numFmtId="0" fontId="6" fillId="0" borderId="42" xfId="3" applyFont="1" applyBorder="1" applyAlignment="1">
      <alignment horizontal="center" vertical="center" wrapText="1"/>
    </xf>
    <xf numFmtId="0" fontId="6" fillId="0" borderId="44" xfId="3" applyFont="1" applyBorder="1" applyAlignment="1">
      <alignment horizontal="center" vertical="center" wrapText="1"/>
    </xf>
    <xf numFmtId="0" fontId="0" fillId="3" borderId="41"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19" fillId="0" borderId="41" xfId="0" applyFont="1" applyFill="1" applyBorder="1" applyAlignment="1" applyProtection="1">
      <alignment horizontal="center" vertical="center" wrapText="1"/>
      <protection locked="0"/>
    </xf>
    <xf numFmtId="0" fontId="19" fillId="0" borderId="3" xfId="0" applyFont="1" applyFill="1" applyBorder="1" applyAlignment="1" applyProtection="1">
      <alignment horizontal="center" vertical="center" wrapText="1"/>
      <protection locked="0"/>
    </xf>
    <xf numFmtId="0" fontId="6" fillId="0" borderId="42" xfId="3" applyFont="1" applyFill="1" applyBorder="1" applyAlignment="1">
      <alignment horizontal="center" vertical="center" wrapText="1"/>
    </xf>
    <xf numFmtId="0" fontId="6" fillId="0" borderId="43" xfId="3" applyFont="1" applyFill="1" applyBorder="1" applyAlignment="1">
      <alignment horizontal="center" vertical="center" wrapText="1"/>
    </xf>
    <xf numFmtId="0" fontId="6" fillId="0" borderId="44" xfId="3" applyFont="1" applyFill="1" applyBorder="1" applyAlignment="1">
      <alignment horizontal="center" vertical="center" wrapText="1"/>
    </xf>
    <xf numFmtId="0" fontId="0" fillId="3" borderId="9" xfId="0" applyFont="1" applyFill="1" applyBorder="1" applyAlignment="1">
      <alignment horizontal="center" vertical="center" wrapText="1"/>
    </xf>
    <xf numFmtId="0" fontId="19" fillId="0" borderId="9" xfId="0" applyFont="1" applyFill="1" applyBorder="1" applyAlignment="1" applyProtection="1">
      <alignment horizontal="center" vertical="center" wrapText="1"/>
      <protection locked="0"/>
    </xf>
    <xf numFmtId="43" fontId="16" fillId="0" borderId="10" xfId="10" applyFont="1" applyFill="1" applyBorder="1" applyAlignment="1">
      <alignment horizontal="center" vertical="center"/>
    </xf>
    <xf numFmtId="43" fontId="16" fillId="0" borderId="22" xfId="10" applyFont="1" applyFill="1" applyBorder="1" applyAlignment="1">
      <alignment horizontal="center" vertical="center"/>
    </xf>
    <xf numFmtId="0" fontId="11" fillId="0" borderId="30" xfId="3" applyFont="1" applyFill="1" applyBorder="1" applyAlignment="1">
      <alignment horizontal="center" vertical="center" wrapText="1"/>
    </xf>
    <xf numFmtId="0" fontId="11" fillId="0" borderId="31" xfId="3" applyFont="1" applyFill="1" applyBorder="1" applyAlignment="1">
      <alignment horizontal="center" vertical="center" wrapText="1"/>
    </xf>
    <xf numFmtId="0" fontId="11" fillId="0" borderId="19" xfId="3" applyFont="1" applyFill="1" applyBorder="1" applyAlignment="1">
      <alignment horizontal="center" vertical="center" wrapText="1"/>
    </xf>
    <xf numFmtId="0" fontId="11" fillId="0" borderId="24"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25" xfId="3" applyFont="1" applyFill="1" applyBorder="1" applyAlignment="1">
      <alignment horizontal="center" vertical="center" wrapText="1"/>
    </xf>
    <xf numFmtId="0" fontId="11" fillId="0" borderId="26" xfId="3" applyFont="1" applyFill="1" applyBorder="1" applyAlignment="1">
      <alignment horizontal="center" vertical="center" wrapText="1"/>
    </xf>
    <xf numFmtId="0" fontId="11" fillId="0" borderId="22" xfId="3" applyFont="1" applyFill="1" applyBorder="1" applyAlignment="1">
      <alignment horizontal="center" vertical="center" wrapText="1"/>
    </xf>
    <xf numFmtId="0" fontId="38" fillId="0" borderId="18" xfId="3" applyFont="1" applyBorder="1" applyAlignment="1">
      <alignment horizontal="left" vertical="center"/>
    </xf>
    <xf numFmtId="0" fontId="18" fillId="0" borderId="15"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18" fillId="0" borderId="39" xfId="0" applyFont="1" applyBorder="1" applyAlignment="1">
      <alignment horizontal="center" vertical="center" wrapText="1"/>
    </xf>
    <xf numFmtId="0" fontId="6" fillId="0" borderId="38" xfId="0" applyFont="1" applyBorder="1"/>
    <xf numFmtId="43" fontId="16" fillId="0" borderId="33" xfId="0" applyNumberFormat="1" applyFont="1" applyFill="1" applyBorder="1" applyAlignment="1">
      <alignment horizontal="center" vertical="center"/>
    </xf>
    <xf numFmtId="0" fontId="6" fillId="0" borderId="33" xfId="0" applyFont="1" applyFill="1" applyBorder="1"/>
    <xf numFmtId="0" fontId="11" fillId="0" borderId="27" xfId="0" applyFont="1" applyBorder="1" applyAlignment="1">
      <alignment horizontal="center" vertical="center" wrapText="1"/>
    </xf>
    <xf numFmtId="0" fontId="6" fillId="0" borderId="34" xfId="0" applyFont="1" applyBorder="1"/>
    <xf numFmtId="0" fontId="6" fillId="0" borderId="35" xfId="0" applyFont="1" applyBorder="1"/>
    <xf numFmtId="0" fontId="6" fillId="0" borderId="36" xfId="0" applyFont="1" applyBorder="1"/>
    <xf numFmtId="0" fontId="0" fillId="0" borderId="0" xfId="0" applyFont="1" applyAlignment="1"/>
    <xf numFmtId="0" fontId="6" fillId="0" borderId="33" xfId="0" applyFont="1" applyBorder="1"/>
    <xf numFmtId="0" fontId="6" fillId="0" borderId="0" xfId="0" applyFont="1" applyBorder="1"/>
    <xf numFmtId="0" fontId="6" fillId="0" borderId="4" xfId="0" applyFont="1" applyBorder="1"/>
    <xf numFmtId="0" fontId="0" fillId="0" borderId="4" xfId="0" applyFont="1" applyBorder="1" applyAlignment="1"/>
    <xf numFmtId="0" fontId="18" fillId="0" borderId="39" xfId="0" applyFont="1" applyFill="1" applyBorder="1" applyAlignment="1">
      <alignment horizontal="center" vertical="center" wrapText="1"/>
    </xf>
    <xf numFmtId="0" fontId="6" fillId="0" borderId="38" xfId="0" applyFont="1" applyFill="1" applyBorder="1"/>
    <xf numFmtId="0" fontId="6" fillId="0" borderId="17"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7"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19" fillId="0" borderId="45" xfId="0" applyFont="1" applyFill="1" applyBorder="1" applyAlignment="1">
      <alignment horizontal="center" vertical="center" wrapText="1"/>
    </xf>
    <xf numFmtId="0" fontId="19" fillId="0" borderId="46" xfId="0" applyFont="1" applyFill="1" applyBorder="1" applyAlignment="1">
      <alignment horizontal="center" vertical="center" wrapText="1"/>
    </xf>
    <xf numFmtId="0" fontId="19" fillId="0" borderId="47" xfId="0" applyFont="1" applyFill="1" applyBorder="1" applyAlignment="1">
      <alignment horizontal="center" vertical="center" wrapText="1"/>
    </xf>
    <xf numFmtId="43" fontId="9" fillId="0" borderId="33" xfId="0" applyNumberFormat="1" applyFont="1" applyFill="1" applyBorder="1" applyAlignment="1">
      <alignment horizontal="center" vertical="center"/>
    </xf>
    <xf numFmtId="43" fontId="16" fillId="0" borderId="4" xfId="2" applyFont="1" applyFill="1" applyBorder="1" applyAlignment="1">
      <alignment horizontal="center" vertical="center"/>
    </xf>
    <xf numFmtId="0" fontId="11" fillId="0" borderId="4"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30" fillId="0" borderId="29" xfId="1" applyFont="1" applyBorder="1" applyAlignment="1" applyProtection="1">
      <alignment horizontal="center" vertical="center"/>
    </xf>
  </cellXfs>
  <cellStyles count="11">
    <cellStyle name="Hipervínculo" xfId="1" builtinId="8"/>
    <cellStyle name="Hipervínculo 2" xfId="9"/>
    <cellStyle name="Millares" xfId="2" builtinId="3"/>
    <cellStyle name="Millares 2" xfId="5"/>
    <cellStyle name="Millares 3" xfId="7"/>
    <cellStyle name="Millares 4" xfId="8"/>
    <cellStyle name="Millares 5" xfId="10"/>
    <cellStyle name="Normal" xfId="0" builtinId="0"/>
    <cellStyle name="Normal 2" xfId="3"/>
    <cellStyle name="Normal 3" xfId="4"/>
    <cellStyle name="Normal 4" xfId="6"/>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D-07'!A1"/><Relationship Id="rId13" Type="http://schemas.openxmlformats.org/officeDocument/2006/relationships/hyperlink" Target="#'GT-12'!A1"/><Relationship Id="rId3" Type="http://schemas.openxmlformats.org/officeDocument/2006/relationships/image" Target="../media/image2.png"/><Relationship Id="rId7" Type="http://schemas.openxmlformats.org/officeDocument/2006/relationships/hyperlink" Target="#'IDP-04'!A1"/><Relationship Id="rId12" Type="http://schemas.openxmlformats.org/officeDocument/2006/relationships/hyperlink" Target="#'GRF-11'!A1"/><Relationship Id="rId17" Type="http://schemas.openxmlformats.org/officeDocument/2006/relationships/hyperlink" Target="#'MIC-03'!A1"/><Relationship Id="rId2" Type="http://schemas.openxmlformats.org/officeDocument/2006/relationships/hyperlink" Target="#Hoja1!A1"/><Relationship Id="rId16" Type="http://schemas.openxmlformats.org/officeDocument/2006/relationships/hyperlink" Target="#'EC-16'!A1"/><Relationship Id="rId1" Type="http://schemas.openxmlformats.org/officeDocument/2006/relationships/image" Target="../media/image1.png"/><Relationship Id="rId6" Type="http://schemas.openxmlformats.org/officeDocument/2006/relationships/hyperlink" Target="#'AC-10'!A1"/><Relationship Id="rId11" Type="http://schemas.openxmlformats.org/officeDocument/2006/relationships/hyperlink" Target="#'CID-15'!A1"/><Relationship Id="rId5" Type="http://schemas.openxmlformats.org/officeDocument/2006/relationships/hyperlink" Target="#'DIC-01'!A1"/><Relationship Id="rId15" Type="http://schemas.openxmlformats.org/officeDocument/2006/relationships/hyperlink" Target="#'GF-14'!A1"/><Relationship Id="rId10" Type="http://schemas.openxmlformats.org/officeDocument/2006/relationships/hyperlink" Target="#'GJ-09'!A1"/><Relationship Id="rId4" Type="http://schemas.openxmlformats.org/officeDocument/2006/relationships/hyperlink" Target="#'DIP-02'!A1"/><Relationship Id="rId9" Type="http://schemas.openxmlformats.org/officeDocument/2006/relationships/hyperlink" Target="#'GC-08'!A1"/><Relationship Id="rId14" Type="http://schemas.openxmlformats.org/officeDocument/2006/relationships/hyperlink" Target="#'GTH-13'!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xmlns=""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a16="http://schemas.microsoft.com/office/drawing/2014/main" xmlns="" id="{00000000-0008-0000-0000-000044000000}"/>
            </a:ext>
          </a:extLst>
        </xdr:cNvPr>
        <xdr:cNvSpPr>
          <a:spLocks noChangeArrowheads="1"/>
        </xdr:cNvSpPr>
      </xdr:nvSpPr>
      <xdr:spPr bwMode="auto">
        <a:xfrm>
          <a:off x="2069307" y="157163"/>
          <a:ext cx="6523038" cy="662728"/>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editAs="oneCell">
    <xdr:from>
      <xdr:col>0</xdr:col>
      <xdr:colOff>166688</xdr:colOff>
      <xdr:row>0</xdr:row>
      <xdr:rowOff>11905</xdr:rowOff>
    </xdr:from>
    <xdr:to>
      <xdr:col>2</xdr:col>
      <xdr:colOff>595314</xdr:colOff>
      <xdr:row>5</xdr:row>
      <xdr:rowOff>96304</xdr:rowOff>
    </xdr:to>
    <xdr:pic>
      <xdr:nvPicPr>
        <xdr:cNvPr id="69" name="68 Imagen">
          <a:extLst>
            <a:ext uri="{FF2B5EF4-FFF2-40B4-BE49-F238E27FC236}">
              <a16:creationId xmlns:a16="http://schemas.microsoft.com/office/drawing/2014/main" xmlns="" id="{00000000-0008-0000-0000-000045000000}"/>
            </a:ext>
          </a:extLst>
        </xdr:cNvPr>
        <xdr:cNvPicPr/>
      </xdr:nvPicPr>
      <xdr:blipFill rotWithShape="1">
        <a:blip xmlns:r="http://schemas.openxmlformats.org/officeDocument/2006/relationships" r:embed="rId1" cstate="print"/>
        <a:srcRect l="20689" t="38772" r="59755" b="48368"/>
        <a:stretch/>
      </xdr:blipFill>
      <xdr:spPr bwMode="auto">
        <a:xfrm>
          <a:off x="166688" y="11905"/>
          <a:ext cx="1952626" cy="932124"/>
        </a:xfrm>
        <a:prstGeom prst="rect">
          <a:avLst/>
        </a:prstGeom>
        <a:noFill/>
        <a:ln w="9525">
          <a:noFill/>
          <a:miter lim="800000"/>
          <a:headEnd/>
          <a:tailEnd/>
        </a:ln>
      </xdr:spPr>
    </xdr:pic>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2"/>
          <a:extLst>
            <a:ext uri="{FF2B5EF4-FFF2-40B4-BE49-F238E27FC236}">
              <a16:creationId xmlns:a16="http://schemas.microsoft.com/office/drawing/2014/main" xmlns="" id="{00000000-0008-0000-0000-000046000000}"/>
            </a:ext>
          </a:extLst>
        </xdr:cNvPr>
        <xdr:cNvGrpSpPr/>
      </xdr:nvGrpSpPr>
      <xdr:grpSpPr>
        <a:xfrm>
          <a:off x="0" y="635800"/>
          <a:ext cx="9691685" cy="6362851"/>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3"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4"/>
            <a:extLst>
              <a:ext uri="{FF2B5EF4-FFF2-40B4-BE49-F238E27FC236}">
                <a16:creationId xmlns:a16="http://schemas.microsoft.com/office/drawing/2014/main" xmlns=""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5"/>
            <a:extLst>
              <a:ext uri="{FF2B5EF4-FFF2-40B4-BE49-F238E27FC236}">
                <a16:creationId xmlns:a16="http://schemas.microsoft.com/office/drawing/2014/main" xmlns=""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6"/>
            <a:extLst>
              <a:ext uri="{FF2B5EF4-FFF2-40B4-BE49-F238E27FC236}">
                <a16:creationId xmlns:a16="http://schemas.microsoft.com/office/drawing/2014/main" xmlns=""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7"/>
            <a:extLst>
              <a:ext uri="{FF2B5EF4-FFF2-40B4-BE49-F238E27FC236}">
                <a16:creationId xmlns:a16="http://schemas.microsoft.com/office/drawing/2014/main" xmlns=""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8"/>
            <a:extLst>
              <a:ext uri="{FF2B5EF4-FFF2-40B4-BE49-F238E27FC236}">
                <a16:creationId xmlns:a16="http://schemas.microsoft.com/office/drawing/2014/main" xmlns=""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9"/>
            <a:extLst>
              <a:ext uri="{FF2B5EF4-FFF2-40B4-BE49-F238E27FC236}">
                <a16:creationId xmlns:a16="http://schemas.microsoft.com/office/drawing/2014/main" xmlns=""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10"/>
            <a:extLst>
              <a:ext uri="{FF2B5EF4-FFF2-40B4-BE49-F238E27FC236}">
                <a16:creationId xmlns:a16="http://schemas.microsoft.com/office/drawing/2014/main" xmlns=""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1"/>
            <a:extLst>
              <a:ext uri="{FF2B5EF4-FFF2-40B4-BE49-F238E27FC236}">
                <a16:creationId xmlns:a16="http://schemas.microsoft.com/office/drawing/2014/main" xmlns=""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2"/>
            <a:extLst>
              <a:ext uri="{FF2B5EF4-FFF2-40B4-BE49-F238E27FC236}">
                <a16:creationId xmlns:a16="http://schemas.microsoft.com/office/drawing/2014/main" xmlns=""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3"/>
            <a:extLst>
              <a:ext uri="{FF2B5EF4-FFF2-40B4-BE49-F238E27FC236}">
                <a16:creationId xmlns:a16="http://schemas.microsoft.com/office/drawing/2014/main" xmlns=""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4"/>
            <a:extLst>
              <a:ext uri="{FF2B5EF4-FFF2-40B4-BE49-F238E27FC236}">
                <a16:creationId xmlns:a16="http://schemas.microsoft.com/office/drawing/2014/main" xmlns=""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5"/>
            <a:extLst>
              <a:ext uri="{FF2B5EF4-FFF2-40B4-BE49-F238E27FC236}">
                <a16:creationId xmlns:a16="http://schemas.microsoft.com/office/drawing/2014/main" xmlns=""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6"/>
            <a:extLst>
              <a:ext uri="{FF2B5EF4-FFF2-40B4-BE49-F238E27FC236}">
                <a16:creationId xmlns:a16="http://schemas.microsoft.com/office/drawing/2014/main" xmlns=""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7"/>
            <a:extLst>
              <a:ext uri="{FF2B5EF4-FFF2-40B4-BE49-F238E27FC236}">
                <a16:creationId xmlns:a16="http://schemas.microsoft.com/office/drawing/2014/main" xmlns=""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xmlns=""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179917</xdr:rowOff>
    </xdr:to>
    <xdr:pic>
      <xdr:nvPicPr>
        <xdr:cNvPr id="6" name="10 Imagen" descr="Logo Alta Definición.jpg">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a16="http://schemas.microsoft.com/office/drawing/2014/main" xmlns=""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xmlns=""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xmlns=""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xmlns=""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298715</xdr:colOff>
      <xdr:row>0</xdr:row>
      <xdr:rowOff>133352</xdr:rowOff>
    </xdr:from>
    <xdr:to>
      <xdr:col>0</xdr:col>
      <xdr:colOff>1356134</xdr:colOff>
      <xdr:row>3</xdr:row>
      <xdr:rowOff>137584</xdr:rowOff>
    </xdr:to>
    <xdr:pic>
      <xdr:nvPicPr>
        <xdr:cNvPr id="9" name="10 Imagen" descr="Logo Alta Definición.jpg">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249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xmlns=""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xmlns=""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xmlns=""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xmlns=""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35</xdr:row>
      <xdr:rowOff>1905000</xdr:rowOff>
    </xdr:from>
    <xdr:to>
      <xdr:col>0</xdr:col>
      <xdr:colOff>1543050</xdr:colOff>
      <xdr:row>36</xdr:row>
      <xdr:rowOff>314325</xdr:rowOff>
    </xdr:to>
    <xdr:sp macro="" textlink="">
      <xdr:nvSpPr>
        <xdr:cNvPr id="16" name="Shape 5">
          <a:extLst>
            <a:ext uri="{FF2B5EF4-FFF2-40B4-BE49-F238E27FC236}">
              <a16:creationId xmlns:a16="http://schemas.microsoft.com/office/drawing/2014/main" xmlns=""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35</xdr:row>
      <xdr:rowOff>1905000</xdr:rowOff>
    </xdr:from>
    <xdr:to>
      <xdr:col>0</xdr:col>
      <xdr:colOff>1543050</xdr:colOff>
      <xdr:row>36</xdr:row>
      <xdr:rowOff>314325</xdr:rowOff>
    </xdr:to>
    <xdr:sp macro="" textlink="">
      <xdr:nvSpPr>
        <xdr:cNvPr id="17" name="Shape 5">
          <a:extLst>
            <a:ext uri="{FF2B5EF4-FFF2-40B4-BE49-F238E27FC236}">
              <a16:creationId xmlns:a16="http://schemas.microsoft.com/office/drawing/2014/main" xmlns=""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xmlns="" id="{82DD11A2-038A-47BA-91F2-3F97276DD1C2}"/>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xmlns="" id="{D2C1FE78-0054-4992-BBE1-EC7DF5385206}"/>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xmlns="" id="{02A3688C-1AD0-4F6F-A821-B090857A69A3}"/>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xmlns="" id="{2438AD0F-F19A-4D75-ACD8-9EE71EB03CD1}"/>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41</xdr:row>
      <xdr:rowOff>1905000</xdr:rowOff>
    </xdr:from>
    <xdr:to>
      <xdr:col>0</xdr:col>
      <xdr:colOff>1543050</xdr:colOff>
      <xdr:row>45</xdr:row>
      <xdr:rowOff>0</xdr:rowOff>
    </xdr:to>
    <xdr:sp macro="" textlink="">
      <xdr:nvSpPr>
        <xdr:cNvPr id="19" name="Shape 5">
          <a:extLst>
            <a:ext uri="{FF2B5EF4-FFF2-40B4-BE49-F238E27FC236}">
              <a16:creationId xmlns:a16="http://schemas.microsoft.com/office/drawing/2014/main" xmlns="" id="{9568248D-49F3-4388-9BD8-12B0B318C63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41</xdr:row>
      <xdr:rowOff>1905000</xdr:rowOff>
    </xdr:from>
    <xdr:to>
      <xdr:col>0</xdr:col>
      <xdr:colOff>1543050</xdr:colOff>
      <xdr:row>45</xdr:row>
      <xdr:rowOff>0</xdr:rowOff>
    </xdr:to>
    <xdr:sp macro="" textlink="">
      <xdr:nvSpPr>
        <xdr:cNvPr id="20" name="Shape 5">
          <a:extLst>
            <a:ext uri="{FF2B5EF4-FFF2-40B4-BE49-F238E27FC236}">
              <a16:creationId xmlns:a16="http://schemas.microsoft.com/office/drawing/2014/main" xmlns="" id="{5B690850-8985-4A68-9926-82DA204F96EB}"/>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alcaldiabogota.gov.co/sisjur/normas/Norma1.jsp?i=17004" TargetMode="External"/><Relationship Id="rId13" Type="http://schemas.openxmlformats.org/officeDocument/2006/relationships/hyperlink" Target="http://www.alcaldiabogota.gov.co/sisjur/normas/Norma1.jsp?i=53646"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556" TargetMode="External"/><Relationship Id="rId39" Type="http://schemas.openxmlformats.org/officeDocument/2006/relationships/hyperlink" Target="http://www.idep.edu.co/sites/default/files/MN-AC-10-01%20Manual%20de%20Atenci%C3%B3n%20al%20Ciudadano%20V3.pdf" TargetMode="External"/><Relationship Id="rId3" Type="http://schemas.openxmlformats.org/officeDocument/2006/relationships/hyperlink" Target="http://www.alcaldiabogota.gov.co/sisjur/normas/Norma1.jsp?i=10160"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36842" TargetMode="External"/><Relationship Id="rId42" Type="http://schemas.openxmlformats.org/officeDocument/2006/relationships/drawing" Target="../drawings/drawing9.xml"/><Relationship Id="rId7"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49981"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2586" TargetMode="External"/><Relationship Id="rId33" Type="http://schemas.openxmlformats.org/officeDocument/2006/relationships/hyperlink" Target="http://www.alcaldiabogota.gov.co/sisjur/normas/Norma1.jsp?i=64349" TargetMode="External"/><Relationship Id="rId38" Type="http://schemas.openxmlformats.org/officeDocument/2006/relationships/hyperlink" Target="http://www.idep.edu.co/sites/default/files/MN-AC-10-03%20Manual%20Gestion%20Peticiones%20V2.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1929"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31404" TargetMode="External"/><Relationship Id="rId41" Type="http://schemas.openxmlformats.org/officeDocument/2006/relationships/printerSettings" Target="../printerSettings/printerSettings10.bin"/><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50959" TargetMode="External"/><Relationship Id="rId24" Type="http://schemas.openxmlformats.org/officeDocument/2006/relationships/hyperlink" Target="http://www.alcaldiabogota.gov.co/sisjur/normas/Norma1.jsp?i=57396" TargetMode="External"/><Relationship Id="rId32" Type="http://schemas.openxmlformats.org/officeDocument/2006/relationships/hyperlink" Target="http://www.alcaldiabogota.gov.co/sisjur/normas/Norma1.jsp?i=62152" TargetMode="External"/><Relationship Id="rId37" Type="http://schemas.openxmlformats.org/officeDocument/2006/relationships/hyperlink" Target="http://www.alcaldiabogota.gov.co/sisjur/normas/Norma1.jsp?i=58273" TargetMode="External"/><Relationship Id="rId40" Type="http://schemas.openxmlformats.org/officeDocument/2006/relationships/hyperlink" Target="http://www.idep.edu.co/sites/default/files/RES040DE2017.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1208" TargetMode="External"/><Relationship Id="rId23" Type="http://schemas.openxmlformats.org/officeDocument/2006/relationships/hyperlink" Target="http://www.alcaldiabogota.gov.co/sisjur/normas/Norma1.jsp?i=45322" TargetMode="External"/><Relationship Id="rId28" Type="http://schemas.openxmlformats.org/officeDocument/2006/relationships/hyperlink" Target="http://www.alcaldiabogota.gov.co/sisjur/normas/Norma1.jsp?i=55965" TargetMode="External"/><Relationship Id="rId36" Type="http://schemas.openxmlformats.org/officeDocument/2006/relationships/hyperlink" Target="http://www.alcaldiabogota.gov.co/sisjur/normas/Norma1.jsp?i=36303" TargetMode="External"/><Relationship Id="rId10" Type="http://schemas.openxmlformats.org/officeDocument/2006/relationships/hyperlink" Target="http://www.alcaldiabogota.gov.co/sisjur/normas/Norma1.jsp?i=41249"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idep.edu.co/sites/default/files/RESOLUCION-83-DE-2014-GOBIERNO-LINEA_0.pdf" TargetMode="Externa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56882"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www.alcaldiabogota.gov.co/sisjur/normas/Norma1.jsp?i=596" TargetMode="External"/><Relationship Id="rId30" Type="http://schemas.openxmlformats.org/officeDocument/2006/relationships/hyperlink" Target="http://www.idep.edu.co/sites/default/files/RES204DE2008.pdf" TargetMode="External"/><Relationship Id="rId35" Type="http://schemas.openxmlformats.org/officeDocument/2006/relationships/hyperlink" Target="http://www.alcaldiabogota.gov.co/sisjur/normas/Norma1.jsp?i=67879"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39180" TargetMode="External"/><Relationship Id="rId18" Type="http://schemas.openxmlformats.org/officeDocument/2006/relationships/hyperlink" Target="https://www.alcaldiabogota.gov.co/sisjur/normas/Norma1.jsp?i=74622&amp;dt=S" TargetMode="External"/><Relationship Id="rId26" Type="http://schemas.openxmlformats.org/officeDocument/2006/relationships/hyperlink" Target="https://www.alcaldiabogota.gov.co/sisjur/normas/Norma1.jsp?i=56035" TargetMode="External"/><Relationship Id="rId39" Type="http://schemas.openxmlformats.org/officeDocument/2006/relationships/hyperlink" Target="https://www.bogotajuridica.gov.co/sisjur/normas/Norma1.jsp?i=66271" TargetMode="External"/><Relationship Id="rId21" Type="http://schemas.openxmlformats.org/officeDocument/2006/relationships/hyperlink" Target="https://www.alcaldiabogota.gov.co/sisjur/normas/Norma1.jsp?i=65909" TargetMode="External"/><Relationship Id="rId34" Type="http://schemas.openxmlformats.org/officeDocument/2006/relationships/hyperlink" Target="https://www.alcaldiabogota.gov.co/sisjur/normas/Norma1.jsp?i=6101" TargetMode="External"/><Relationship Id="rId42" Type="http://schemas.openxmlformats.org/officeDocument/2006/relationships/hyperlink" Target="https://www.alcaldiabogota.gov.co/sisjur/normas/Norma1.jsp?i=56074" TargetMode="External"/><Relationship Id="rId47" Type="http://schemas.openxmlformats.org/officeDocument/2006/relationships/hyperlink" Target="https://www.alcaldiabogota.gov.co/sisjur/normas/Norma1.jsp?i=11024" TargetMode="External"/><Relationship Id="rId50" Type="http://schemas.openxmlformats.org/officeDocument/2006/relationships/hyperlink" Target="http://www.idep.edu.co/sites/default/files/RES_172_de_2016.pdf" TargetMode="External"/><Relationship Id="rId55" Type="http://schemas.openxmlformats.org/officeDocument/2006/relationships/hyperlink" Target="https://www.alcaldiabogota.gov.co/sisjur/normas/Norma1.jsp?i=40105&amp;dt=S" TargetMode="External"/><Relationship Id="rId63" Type="http://schemas.openxmlformats.org/officeDocument/2006/relationships/hyperlink" Target="https://www.alcaldiabogota.gov.co/sisjur/normas/Norma1.jsp?i=9846" TargetMode="External"/><Relationship Id="rId68" Type="http://schemas.openxmlformats.org/officeDocument/2006/relationships/printerSettings" Target="../printerSettings/printerSettings11.bin"/><Relationship Id="rId7" Type="http://schemas.openxmlformats.org/officeDocument/2006/relationships/hyperlink" Target="https://www.alcaldiabogota.gov.co/sisjur/normas/Norma1.jsp?i=4628" TargetMode="External"/><Relationship Id="rId2" Type="http://schemas.openxmlformats.org/officeDocument/2006/relationships/hyperlink" Target="https://www.alcaldiabogota.gov.co/sisjur/normas/Norma1.jsp?i=3768" TargetMode="External"/><Relationship Id="rId16" Type="http://schemas.openxmlformats.org/officeDocument/2006/relationships/hyperlink" Target="https://www.alcaldiabogota.gov.co/sisjur/normas/Norma1.jsp?i=342" TargetMode="External"/><Relationship Id="rId29" Type="http://schemas.openxmlformats.org/officeDocument/2006/relationships/hyperlink" Target="https://www.alcaldiabogota.gov.co/sisjur/normas/Norma1.jsp?i=34284" TargetMode="External"/><Relationship Id="rId1" Type="http://schemas.openxmlformats.org/officeDocument/2006/relationships/hyperlink" Target="https://www.alcaldiabogota.gov.co/sisjur/normas/Norma1.jsp?i=2188" TargetMode="External"/><Relationship Id="rId6" Type="http://schemas.openxmlformats.org/officeDocument/2006/relationships/hyperlink" Target="https://www.alcaldiabogota.gov.co/sisjur/normas/Norma1.jsp?i=21579" TargetMode="External"/><Relationship Id="rId11" Type="http://schemas.openxmlformats.org/officeDocument/2006/relationships/hyperlink" Target="https://www.bogotajuridica.gov.co/sisjur/normas/Norma1.jsp?i=68189" TargetMode="External"/><Relationship Id="rId24" Type="http://schemas.openxmlformats.org/officeDocument/2006/relationships/hyperlink" Target="https://www.alcaldiabogota.gov.co/sisjur/normas/Norma1.jsp?i=63644" TargetMode="External"/><Relationship Id="rId32" Type="http://schemas.openxmlformats.org/officeDocument/2006/relationships/hyperlink" Target="https://www.alcaldiabogota.gov.co/sisjur/normas/Norma1.jsp?i=18718" TargetMode="External"/><Relationship Id="rId37" Type="http://schemas.openxmlformats.org/officeDocument/2006/relationships/hyperlink" Target="http://concejodebogota.gov.co/cbogota/site/artic/20170616/asocfile/20170616162503/acuerdo_no__663_de_2017.pdf" TargetMode="External"/><Relationship Id="rId40" Type="http://schemas.openxmlformats.org/officeDocument/2006/relationships/hyperlink" Target="http://concejodebogota.gov.co/cbogota/site/artic/20160803/asocfile/20160803124436/acuerdo_660_de_2016.pdf" TargetMode="External"/><Relationship Id="rId45" Type="http://schemas.openxmlformats.org/officeDocument/2006/relationships/hyperlink" Target="https://www.alcaldiabogota.gov.co/sisjur/normas/Norma1.jsp?i=25613" TargetMode="External"/><Relationship Id="rId53" Type="http://schemas.openxmlformats.org/officeDocument/2006/relationships/hyperlink" Target="https://www.alcaldiabogota.gov.co/sisjur/normas/Norma1.jsp?i=49822" TargetMode="External"/><Relationship Id="rId58" Type="http://schemas.openxmlformats.org/officeDocument/2006/relationships/hyperlink" Target="https://www.alcaldiabogota.gov.co/sisjur/normas/Norma1.jsp?i=31146" TargetMode="External"/><Relationship Id="rId66" Type="http://schemas.openxmlformats.org/officeDocument/2006/relationships/hyperlink" Target="https://www.alcaldiabogota.gov.co/sisjur/normas/Norma1.jsp?i=22063" TargetMode="External"/><Relationship Id="rId5" Type="http://schemas.openxmlformats.org/officeDocument/2006/relationships/hyperlink" Target="https://www.alcaldiabogota.gov.co/sisjur/normas/Norma1.jsp?i=31959" TargetMode="External"/><Relationship Id="rId15" Type="http://schemas.openxmlformats.org/officeDocument/2006/relationships/hyperlink" Target="https://www.alcaldiabogota.gov.co/sisjur/normas/Norma1.jsp?i=4449" TargetMode="External"/><Relationship Id="rId23" Type="http://schemas.openxmlformats.org/officeDocument/2006/relationships/hyperlink" Target="https://www.alcaldiabogota.gov.co/sisjur/normas/Norma1.jsp?i=62511" TargetMode="External"/><Relationship Id="rId28" Type="http://schemas.openxmlformats.org/officeDocument/2006/relationships/hyperlink" Target="https://www.alcaldiabogota.gov.co/sisjur/normas/Norma1.jsp?i=29344" TargetMode="External"/><Relationship Id="rId36" Type="http://schemas.openxmlformats.org/officeDocument/2006/relationships/hyperlink" Target="https://www.alcaldiabogota.gov.co/sisjur/normas/Norma1.jsp?i=1479" TargetMode="External"/><Relationship Id="rId49" Type="http://schemas.openxmlformats.org/officeDocument/2006/relationships/hyperlink" Target="http://www.minambiente.gov.co/images/normativa/app/resoluciones/d9-res%201326%20de%202017.pdf" TargetMode="External"/><Relationship Id="rId57" Type="http://schemas.openxmlformats.org/officeDocument/2006/relationships/hyperlink" Target="https://www.alcaldiabogota.gov.co/sisjur/normas/Norma1.jsp?i=40019" TargetMode="External"/><Relationship Id="rId61" Type="http://schemas.openxmlformats.org/officeDocument/2006/relationships/hyperlink" Target="https://www.icbf.gov.co/cargues/avance/docs/resolucion_minambientevdt_1023_2005.htm" TargetMode="External"/><Relationship Id="rId10" Type="http://schemas.openxmlformats.org/officeDocument/2006/relationships/hyperlink" Target="https://www.habitatbogota.gov.co/transparencia/normatividad/normatividad/resoluci%C3%B3n-533-2015" TargetMode="External"/><Relationship Id="rId19" Type="http://schemas.openxmlformats.org/officeDocument/2006/relationships/hyperlink" Target="https://www.alcaldiabogota.gov.co/sisjur/normas/Norma1.jsp?i=71261" TargetMode="External"/><Relationship Id="rId31" Type="http://schemas.openxmlformats.org/officeDocument/2006/relationships/hyperlink" Target="https://www.alcaldiabogota.gov.co/sisjur/normas/Norma1.jsp?i=30007" TargetMode="External"/><Relationship Id="rId44" Type="http://schemas.openxmlformats.org/officeDocument/2006/relationships/hyperlink" Target="https://www.alcaldiabogota.gov.co/sisjur/normas/Norma1.jsp?i=32776" TargetMode="External"/><Relationship Id="rId52" Type="http://schemas.openxmlformats.org/officeDocument/2006/relationships/hyperlink" Target="http://www.idep.edu.co/sites/default/files/RES007DE2014.pdf" TargetMode="External"/><Relationship Id="rId60" Type="http://schemas.openxmlformats.org/officeDocument/2006/relationships/hyperlink" Target="https://www.alcaldiabogota.gov.co/sisjur/normas/Norma1.jsp?i=26053" TargetMode="External"/><Relationship Id="rId65" Type="http://schemas.openxmlformats.org/officeDocument/2006/relationships/hyperlink" Target="https://www.alcaldiabogota.gov.co/sisjur/normas/Norma1.jsp?i=37610" TargetMode="External"/><Relationship Id="rId4" Type="http://schemas.openxmlformats.org/officeDocument/2006/relationships/hyperlink" Target="https://www.alcaldiabogota.gov.co/sisjur/normas/Norma1.jsp?i=27036" TargetMode="External"/><Relationship Id="rId9" Type="http://schemas.openxmlformats.org/officeDocument/2006/relationships/hyperlink" Target="https://www.alcaldiabogota.gov.co/sisjur/normas/Norma1.jsp?i=50155" TargetMode="External"/><Relationship Id="rId14" Type="http://schemas.openxmlformats.org/officeDocument/2006/relationships/hyperlink" Target="https://www.alcaldiabogota.gov.co/sisjur/normas/Norma1.jsp?i=33965" TargetMode="External"/><Relationship Id="rId22" Type="http://schemas.openxmlformats.org/officeDocument/2006/relationships/hyperlink" Target="https://www.alcaldiabogota.gov.co/sisjur/normas/Norma1.jsp?i=62514" TargetMode="External"/><Relationship Id="rId27" Type="http://schemas.openxmlformats.org/officeDocument/2006/relationships/hyperlink" Target="https://www.alcaldiabogota.gov.co/sisjur/normas/Norma1.jsp?i=45322" TargetMode="External"/><Relationship Id="rId30" Type="http://schemas.openxmlformats.org/officeDocument/2006/relationships/hyperlink" Target="https://www.alcaldiabogota.gov.co/sisjur/normas/Norma1.jsp?i=25479" TargetMode="External"/><Relationship Id="rId35" Type="http://schemas.openxmlformats.org/officeDocument/2006/relationships/hyperlink" Target="https://www.alcaldiabogota.gov.co/sisjur/normas/Norma1.jsp?i=3333" TargetMode="External"/><Relationship Id="rId43" Type="http://schemas.openxmlformats.org/officeDocument/2006/relationships/hyperlink" Target="https://www.alcaldiabogota.gov.co/sisjur/normas/Norma1.jsp?i=38262" TargetMode="External"/><Relationship Id="rId48" Type="http://schemas.openxmlformats.org/officeDocument/2006/relationships/hyperlink" Target="http://www.idep.edu.co/sites/default/files/RES_155_2018.pdf" TargetMode="External"/><Relationship Id="rId56" Type="http://schemas.openxmlformats.org/officeDocument/2006/relationships/hyperlink" Target="https://www.alcaldiabogota.gov.co/sisjur/normas/Norma1.jsp?i=40106&amp;dt=S" TargetMode="External"/><Relationship Id="rId64" Type="http://schemas.openxmlformats.org/officeDocument/2006/relationships/hyperlink" Target="https://www.alcaldiabogota.gov.co/sisjur/normas/Norma1.jsp?i=65014&amp;dt=S" TargetMode="External"/><Relationship Id="rId69" Type="http://schemas.openxmlformats.org/officeDocument/2006/relationships/drawing" Target="../drawings/drawing10.xml"/><Relationship Id="rId8" Type="http://schemas.openxmlformats.org/officeDocument/2006/relationships/hyperlink" Target="https://www.alcaldiabogota.gov.co/sisjur/normas/Norma1.jsp?i=43998" TargetMode="External"/><Relationship Id="rId51" Type="http://schemas.openxmlformats.org/officeDocument/2006/relationships/hyperlink" Target="https://www.alcaldiabogota.gov.co/sisjur/normas/Norma1.jsp?i=61973" TargetMode="External"/><Relationship Id="rId3" Type="http://schemas.openxmlformats.org/officeDocument/2006/relationships/hyperlink" Target="https://www.alcaldiabogota.gov.co/sisjur/normas/Norma1.jsp?i=24017" TargetMode="External"/><Relationship Id="rId12" Type="http://schemas.openxmlformats.org/officeDocument/2006/relationships/hyperlink" Target="https://www.alcaldiabogota.gov.co/sisjur/normas/Norma1.jsp?i=67295" TargetMode="External"/><Relationship Id="rId17" Type="http://schemas.openxmlformats.org/officeDocument/2006/relationships/hyperlink" Target="https://www.alcaldiabogota.gov.co/sisjur/normas/Norma1.jsp?i=1177" TargetMode="External"/><Relationship Id="rId25" Type="http://schemas.openxmlformats.org/officeDocument/2006/relationships/hyperlink" Target="https://www.alcaldiabogota.gov.co/sisjur/normas/Norma1.jsp?i=61596" TargetMode="External"/><Relationship Id="rId33" Type="http://schemas.openxmlformats.org/officeDocument/2006/relationships/hyperlink" Target="https://www.alcaldiabogota.gov.co/sisjur/normas/Norma1.jsp?i=15484" TargetMode="External"/><Relationship Id="rId38" Type="http://schemas.openxmlformats.org/officeDocument/2006/relationships/hyperlink" Target="http://concejodebogota.gov.co/cbogota/site/artic/20170616/asocfile/20170616162503/acuerdo_no__668_de_2017.pdf" TargetMode="External"/><Relationship Id="rId46" Type="http://schemas.openxmlformats.org/officeDocument/2006/relationships/hyperlink" Target="https://www.alcaldiabogota.gov.co/sisjur/normas/Norma1.jsp?i=18566" TargetMode="External"/><Relationship Id="rId59" Type="http://schemas.openxmlformats.org/officeDocument/2006/relationships/hyperlink" Target="https://www.alcaldiabogota.gov.co/sisjur/normas/Norma1.jsp?i=30118" TargetMode="External"/><Relationship Id="rId67" Type="http://schemas.openxmlformats.org/officeDocument/2006/relationships/hyperlink" Target="http://www.secretariasenado.gov.co/senado/basedoc/ley_1314_2009.html" TargetMode="External"/><Relationship Id="rId20" Type="http://schemas.openxmlformats.org/officeDocument/2006/relationships/hyperlink" Target="https://www.alcaldiabogota.gov.co/sisjur/normas/Norma1.jsp?i=75162" TargetMode="External"/><Relationship Id="rId41" Type="http://schemas.openxmlformats.org/officeDocument/2006/relationships/hyperlink" Target="http://concejodebogota.gov.co/concejo/site/artic/20150825/asocfile/20150825145357/acuerdo_600_15.pdf" TargetMode="External"/><Relationship Id="rId54" Type="http://schemas.openxmlformats.org/officeDocument/2006/relationships/hyperlink" Target="https://www.alcaldiabogota.gov.co/sisjur/normas/Norma1.jsp?i=40063" TargetMode="External"/><Relationship Id="rId62" Type="http://schemas.openxmlformats.org/officeDocument/2006/relationships/hyperlink" Target="https://www.alcaldiabogota.gov.co/sisjur/normas/Norma1.jsp?i=7983"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mintic.gov.co/portal/604/articles-14476_documento.pdf" TargetMode="External"/><Relationship Id="rId13" Type="http://schemas.openxmlformats.org/officeDocument/2006/relationships/hyperlink" Target="https://www.mintic.gov.co/portal/604/articles-61000_documento.pdf" TargetMode="External"/><Relationship Id="rId3" Type="http://schemas.openxmlformats.org/officeDocument/2006/relationships/hyperlink" Target="http://www.funcionpublica.gov.co/eva/gestornormativo/norma.php?i=76608" TargetMode="External"/><Relationship Id="rId7" Type="http://schemas.openxmlformats.org/officeDocument/2006/relationships/hyperlink" Target="http://www.idep.edu.co/sites/default/files/Circular001de2009.pdf" TargetMode="External"/><Relationship Id="rId12" Type="http://schemas.openxmlformats.org/officeDocument/2006/relationships/hyperlink" Target="https://www.alcaldiabogota.gov.co/sisjur/normas/Norma1.jsp?i=60556" TargetMode="External"/><Relationship Id="rId17" Type="http://schemas.openxmlformats.org/officeDocument/2006/relationships/drawing" Target="../drawings/drawing11.xml"/><Relationship Id="rId2" Type="http://schemas.openxmlformats.org/officeDocument/2006/relationships/hyperlink" Target="https://www.alcaldiabogota.gov.co/sisjur/normas/Norma1.jsp?i=78955" TargetMode="External"/><Relationship Id="rId16" Type="http://schemas.openxmlformats.org/officeDocument/2006/relationships/printerSettings" Target="../printerSettings/printerSettings12.bin"/><Relationship Id="rId1" Type="http://schemas.openxmlformats.org/officeDocument/2006/relationships/hyperlink" Target="https://www.alcaldiabogota.gov.co/sisjur/normas/Norma1.jsp?i=56882" TargetMode="External"/><Relationship Id="rId6" Type="http://schemas.openxmlformats.org/officeDocument/2006/relationships/hyperlink" Target="https://www.alcaldiabogota.gov.co/sisjur/normas/Norma1.jsp?i=4759" TargetMode="External"/><Relationship Id="rId11" Type="http://schemas.openxmlformats.org/officeDocument/2006/relationships/hyperlink" Target="http://ticbogota.gov.co/sites/default/files/marco-legal/Resolucion002de2018-CDS.pdf" TargetMode="External"/><Relationship Id="rId5" Type="http://schemas.openxmlformats.org/officeDocument/2006/relationships/hyperlink" Target="http://www.idep.edu.co/sites/default/files/RES040DE2017.pdf" TargetMode="External"/><Relationship Id="rId15" Type="http://schemas.openxmlformats.org/officeDocument/2006/relationships/hyperlink" Target="https://www.alcaldiabogota.gov.co/sisjur/normas/Norma1.jsp?i=65545" TargetMode="External"/><Relationship Id="rId10" Type="http://schemas.openxmlformats.org/officeDocument/2006/relationships/hyperlink" Target="https://www.alcaldiabogota.gov.co/sisjur/normas/Norma1.jsp?i=34492" TargetMode="External"/><Relationship Id="rId4" Type="http://schemas.openxmlformats.org/officeDocument/2006/relationships/hyperlink" Target="https://www.alcaldiabogota.gov.co/sisjur/normas/Norma1.jsp?i=33486" TargetMode="External"/><Relationship Id="rId9" Type="http://schemas.openxmlformats.org/officeDocument/2006/relationships/hyperlink" Target="https://www.habitatbogota.gov.co/transparencia/normatividad/normatividad/ley-1341-2009" TargetMode="External"/><Relationship Id="rId14" Type="http://schemas.openxmlformats.org/officeDocument/2006/relationships/hyperlink" Target="http://ticbogota.gov.co/sites/default/files/marco-legal/Resolucion003de2017.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26" Type="http://schemas.openxmlformats.org/officeDocument/2006/relationships/hyperlink" Target="http://www.suin-juriscol.gov.co/viewDocument.asp?ruta=Decretos/30019522" TargetMode="External"/><Relationship Id="rId39" Type="http://schemas.openxmlformats.org/officeDocument/2006/relationships/hyperlink" Target="https://www.alcaldiabogota.gov.co/sisjur/normas/Norma1.jsp?i=5536" TargetMode="External"/><Relationship Id="rId21" Type="http://schemas.openxmlformats.org/officeDocument/2006/relationships/hyperlink" Target="https://www.alcaldiabogota.gov.co/sisjur/normas/Norma1.jsp?i=71261" TargetMode="External"/><Relationship Id="rId34" Type="http://schemas.openxmlformats.org/officeDocument/2006/relationships/hyperlink" Target="http://www.funcionpublica.gov.co/eva/gestornormativo/norma.php?i=52627" TargetMode="External"/><Relationship Id="rId42" Type="http://schemas.openxmlformats.org/officeDocument/2006/relationships/hyperlink" Target="https://www.alcaldiabogota.gov.co/sisjur/normas/Norma1.jsp?i=6966" TargetMode="External"/><Relationship Id="rId47" Type="http://schemas.openxmlformats.org/officeDocument/2006/relationships/hyperlink" Target="https://www.alcaldiabogota.gov.co/sisjur/normas/Norma1.jsp?i=70919" TargetMode="External"/><Relationship Id="rId50" Type="http://schemas.openxmlformats.org/officeDocument/2006/relationships/hyperlink" Target="https://www.alcaldiabogota.gov.co/sisjur/normas/Norma1.jsp?i=47374" TargetMode="External"/><Relationship Id="rId55" Type="http://schemas.openxmlformats.org/officeDocument/2006/relationships/hyperlink" Target="https://www.alcaldiabogota.gov.co/sisjur/normas/Norma1.jsp?i=25815" TargetMode="External"/><Relationship Id="rId63" Type="http://schemas.openxmlformats.org/officeDocument/2006/relationships/hyperlink" Target="https://www.alcaldiabogota.gov.co/sisjur/normas/Norma1.jsp?i=5412" TargetMode="External"/><Relationship Id="rId68" Type="http://schemas.openxmlformats.org/officeDocument/2006/relationships/hyperlink" Target="https://www.alcaldiabogota.gov.co/sisjurMantenimiento/normas/Norma1.jsp?i=33104" TargetMode="External"/><Relationship Id="rId76" Type="http://schemas.openxmlformats.org/officeDocument/2006/relationships/hyperlink" Target="http://www.idep.edu.co/sites/default/files/RES_037_2018.pdf" TargetMode="External"/><Relationship Id="rId7" Type="http://schemas.openxmlformats.org/officeDocument/2006/relationships/hyperlink" Target="https://www.alcaldiabogota.gov.co/sisjur/normas/Norma1.jsp?i=22600" TargetMode="External"/><Relationship Id="rId71" Type="http://schemas.openxmlformats.org/officeDocument/2006/relationships/hyperlink" Target="http://www.idep.edu.co/sites/default/files/RES_155_2018.pdf" TargetMode="External"/><Relationship Id="rId2" Type="http://schemas.openxmlformats.org/officeDocument/2006/relationships/hyperlink" Target="https://www.alcaldiabogota.gov.co/sisjur/normas/Norma1.jsp?i=48365" TargetMode="External"/><Relationship Id="rId16" Type="http://schemas.openxmlformats.org/officeDocument/2006/relationships/hyperlink" Target="http://www.suin-juriscol.gov.co/viewDocument.asp?ruta=Leyes/1583391" TargetMode="External"/><Relationship Id="rId29" Type="http://schemas.openxmlformats.org/officeDocument/2006/relationships/hyperlink" Target="http://www.suin-juriscol.gov.co/viewDocument.asp?ruta=Decretos/30019522" TargetMode="External"/><Relationship Id="rId11" Type="http://schemas.openxmlformats.org/officeDocument/2006/relationships/hyperlink" Target="http://www.secretariasenado.gov.co/senado/basedoc/ley_0378_1997.html" TargetMode="External"/><Relationship Id="rId24" Type="http://schemas.openxmlformats.org/officeDocument/2006/relationships/hyperlink" Target="http://www.suin-juriscol.gov.co/viewDocument.asp?ruta=Decretos/30019522" TargetMode="External"/><Relationship Id="rId32" Type="http://schemas.openxmlformats.org/officeDocument/2006/relationships/hyperlink" Target="http://www.suin-juriscol.gov.co/clp/contenidos.dll/Decretos/30030556?fn=document-frame.htm$f=templates$3.0" TargetMode="External"/><Relationship Id="rId37" Type="http://schemas.openxmlformats.org/officeDocument/2006/relationships/hyperlink" Target="https://www.alcaldiabogota.gov.co/sisjur/normas/Norma1.jsp?i=22478" TargetMode="External"/><Relationship Id="rId40" Type="http://schemas.openxmlformats.org/officeDocument/2006/relationships/hyperlink" Target="http://www.suin-juriscol.gov.co/clp/contenidos.dll/Decretos/1475751?fn=document-frame.htm$f=templates$3.0" TargetMode="External"/><Relationship Id="rId45" Type="http://schemas.openxmlformats.org/officeDocument/2006/relationships/hyperlink" Target="https://www.alcaldiabogota.gov.co/sisjur/normas/Norma1.jsp?i=82666" TargetMode="External"/><Relationship Id="rId53" Type="http://schemas.openxmlformats.org/officeDocument/2006/relationships/hyperlink" Target="https://www.alcaldiabogota.gov.co/sisjur/normas/Norma1.jsp?i=30565" TargetMode="External"/><Relationship Id="rId58" Type="http://schemas.openxmlformats.org/officeDocument/2006/relationships/hyperlink" Target="https://www.arlsura.com/index.php/component/content/article?id=188:resolucion-957-de-2005-comunidad-andina" TargetMode="External"/><Relationship Id="rId66" Type="http://schemas.openxmlformats.org/officeDocument/2006/relationships/hyperlink" Target="https://www.cancilleria.gov.co/sites/default/files/Normograma/docs/circular_minproteccion_0038_2010.htm" TargetMode="External"/><Relationship Id="rId74" Type="http://schemas.openxmlformats.org/officeDocument/2006/relationships/hyperlink" Target="http://www.idep.edu.co/sites/default/files/RESOLUCION_%20041_2018.pdf" TargetMode="External"/><Relationship Id="rId79" Type="http://schemas.openxmlformats.org/officeDocument/2006/relationships/hyperlink" Target="http://www.idep.edu.co/sites/default/files/RESOLUCION_025_DE_2018.pdf" TargetMode="External"/><Relationship Id="rId5" Type="http://schemas.openxmlformats.org/officeDocument/2006/relationships/hyperlink" Target="https://www.alcaldiabogota.gov.co/sisjur/normas/Norma1.jsp?i=36878" TargetMode="External"/><Relationship Id="rId61" Type="http://schemas.openxmlformats.org/officeDocument/2006/relationships/hyperlink" Target="https://www.icbf.gov.co/cargues/avance/docs/resolucion_minsalud_r4225_92.htm" TargetMode="External"/><Relationship Id="rId82" Type="http://schemas.openxmlformats.org/officeDocument/2006/relationships/drawing" Target="../drawings/drawing12.xml"/><Relationship Id="rId10" Type="http://schemas.openxmlformats.org/officeDocument/2006/relationships/hyperlink" Target="https://www.alcaldiabogota.gov.co/sisjur/normas/Norma1.jsp?i=16752" TargetMode="External"/><Relationship Id="rId19" Type="http://schemas.openxmlformats.org/officeDocument/2006/relationships/hyperlink" Target="http://www.suin-juriscol.gov.co/viewDocument.asp?ruta=Decretos/30035818" TargetMode="External"/><Relationship Id="rId31" Type="http://schemas.openxmlformats.org/officeDocument/2006/relationships/hyperlink" Target="https://www.alcaldiabogota.gov.co/sisjur/normas/Norma1.jsp?i=60645" TargetMode="External"/><Relationship Id="rId44" Type="http://schemas.openxmlformats.org/officeDocument/2006/relationships/hyperlink" Target="https://www.alcaldiabogota.gov.co/sisjur/normas/Norma1.jsp?i=1357" TargetMode="External"/><Relationship Id="rId52" Type="http://schemas.openxmlformats.org/officeDocument/2006/relationships/hyperlink" Target="https://www.alcaldiabogota.gov.co/sisjur/normas/Norma1.jsp?i=31607" TargetMode="External"/><Relationship Id="rId60" Type="http://schemas.openxmlformats.org/officeDocument/2006/relationships/hyperlink" Target="https://www.alcaldiabogota.gov.co/sisjur/normas/Norma1.jsp?i=15861&amp;dt=S" TargetMode="External"/><Relationship Id="rId65" Type="http://schemas.openxmlformats.org/officeDocument/2006/relationships/hyperlink" Target="https://www.alcaldiabogota.gov.co/sisjur/normas/Norma1.jsp?i=53565" TargetMode="External"/><Relationship Id="rId73" Type="http://schemas.openxmlformats.org/officeDocument/2006/relationships/hyperlink" Target="http://www.idep.edu.co/sites/default/files/RESOLUCION_081_DE_2018.pdf" TargetMode="External"/><Relationship Id="rId78" Type="http://schemas.openxmlformats.org/officeDocument/2006/relationships/hyperlink" Target="http://www.idep.edu.co/sites/default/files/RESOLUCION_008_DE_2018.pdf" TargetMode="External"/><Relationship Id="rId81" Type="http://schemas.openxmlformats.org/officeDocument/2006/relationships/printerSettings" Target="../printerSettings/printerSettings13.bin"/><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14" Type="http://schemas.openxmlformats.org/officeDocument/2006/relationships/hyperlink" Target="http://suin.gov.co/viewDocument.asp?id=1794245" TargetMode="External"/><Relationship Id="rId22" Type="http://schemas.openxmlformats.org/officeDocument/2006/relationships/hyperlink" Target="https://www.alcaldiabogota.gov.co/sisjur/normas/Norma1.jsp?i=67905&amp;dt=S" TargetMode="External"/><Relationship Id="rId27" Type="http://schemas.openxmlformats.org/officeDocument/2006/relationships/hyperlink" Target="http://www.suin-juriscol.gov.co/viewDocument.asp?ruta=Decretos/30019522"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43" Type="http://schemas.openxmlformats.org/officeDocument/2006/relationships/hyperlink" Target="https://www.alcaldiabogota.gov.co/sisjur/normas/Norma1.jsp?i=10813" TargetMode="External"/><Relationship Id="rId48" Type="http://schemas.openxmlformats.org/officeDocument/2006/relationships/hyperlink" Target="https://www.alcaldiabogota.gov.co/sisjur/normas/Norma1.jsp?dt=S&amp;i=80437" TargetMode="External"/><Relationship Id="rId56" Type="http://schemas.openxmlformats.org/officeDocument/2006/relationships/hyperlink" Target="https://www.alcaldiabogota.gov.co/sisjur/normas/Norma1.jsp?i=53497" TargetMode="External"/><Relationship Id="rId64" Type="http://schemas.openxmlformats.org/officeDocument/2006/relationships/hyperlink" Target="https://www.alcaldiabogota.gov.co/sisjur/normas/Norma1.jsp?i=5411" TargetMode="External"/><Relationship Id="rId69" Type="http://schemas.openxmlformats.org/officeDocument/2006/relationships/hyperlink" Target="http://www.idep.edu.co/sites/default/files/RESOLUCION_013_DE_2019.pdf" TargetMode="External"/><Relationship Id="rId77" Type="http://schemas.openxmlformats.org/officeDocument/2006/relationships/hyperlink" Target="http://www.idep.edu.co/sites/default/files/RESOLUCION_029_DE_2018.pdf" TargetMode="Externa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alcaldiabogota.gov.co/sisjur/normas/Norma1.jsp?i=36469" TargetMode="External"/><Relationship Id="rId72" Type="http://schemas.openxmlformats.org/officeDocument/2006/relationships/hyperlink" Target="http://www.idep.edu.co/sites/default/files/RES_154_2018.pdf" TargetMode="External"/><Relationship Id="rId80" Type="http://schemas.openxmlformats.org/officeDocument/2006/relationships/hyperlink" Target="http://www.idep.edu.co/sites/default/files/RESOLUCION%20004%20%20DE%202017.pdf" TargetMode="External"/><Relationship Id="rId3" Type="http://schemas.openxmlformats.org/officeDocument/2006/relationships/hyperlink" Target="http://www.alcaldiabogota.gov.co/sisjur/normas/Norma1.jsp?i=47141" TargetMode="External"/><Relationship Id="rId12" Type="http://schemas.openxmlformats.org/officeDocument/2006/relationships/hyperlink" Target="http://www.secretariasenado.gov.co/senado/basedoc/ley_0378_1997.html" TargetMode="External"/><Relationship Id="rId17" Type="http://schemas.openxmlformats.org/officeDocument/2006/relationships/hyperlink" Target="http://www.suin-juriscol.gov.co/viewDocument.asp?ruta=Leyes/1582563" TargetMode="External"/><Relationship Id="rId25" Type="http://schemas.openxmlformats.org/officeDocument/2006/relationships/hyperlink" Target="http://www.suin-juriscol.gov.co/viewDocument.asp?ruta=Decretos/30019522" TargetMode="External"/><Relationship Id="rId33" Type="http://schemas.openxmlformats.org/officeDocument/2006/relationships/hyperlink" Target="https://www.alcaldiabogota.gov.co/sisjur/normas/Norma1.jsp?i=58849" TargetMode="External"/><Relationship Id="rId38" Type="http://schemas.openxmlformats.org/officeDocument/2006/relationships/hyperlink" Target="https://www.alcaldiabogota.gov.co/sisjur/normas/Norma1.jsp?i=21916&amp;dt=S" TargetMode="External"/><Relationship Id="rId46" Type="http://schemas.openxmlformats.org/officeDocument/2006/relationships/hyperlink" Target="https://www.alcaldiabogota.gov.co/sisjur/normas/Norma1.jsp?i=70993" TargetMode="External"/><Relationship Id="rId59" Type="http://schemas.openxmlformats.org/officeDocument/2006/relationships/hyperlink" Target="https://www.alcaldiabogota.gov.co/sisjur/normas/Norma1.jsp?i=15861&amp;dt=S" TargetMode="External"/><Relationship Id="rId67" Type="http://schemas.openxmlformats.org/officeDocument/2006/relationships/hyperlink" Target="https://www.alcaldiabogota.gov.co/sisjur/normas/Norma1.jsp?i=8794"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2629" TargetMode="External"/><Relationship Id="rId54" Type="http://schemas.openxmlformats.org/officeDocument/2006/relationships/hyperlink" Target="https://www.icbf.gov.co/cargues/avance/docs/resolucion_minproteccion_2844_2007.htm" TargetMode="External"/><Relationship Id="rId62" Type="http://schemas.openxmlformats.org/officeDocument/2006/relationships/hyperlink" Target="https://www.alcaldiabogota.gov.co/sisjur/normas/Norma1.jsp?i=57841" TargetMode="External"/><Relationship Id="rId70" Type="http://schemas.openxmlformats.org/officeDocument/2006/relationships/hyperlink" Target="http://www.idep.edu.co/sites/default/files/RESOLUCION_025_de_2019.pdf" TargetMode="External"/><Relationship Id="rId75" Type="http://schemas.openxmlformats.org/officeDocument/2006/relationships/hyperlink" Target="http://www.idep.edu.co/sites/default/files/RESOLUCION_040_DE_2018.pdf" TargetMode="External"/><Relationship Id="rId1" Type="http://schemas.openxmlformats.org/officeDocument/2006/relationships/hyperlink" Target="http://www.alcaldiabogota.gov.co/sisjur/normas/Norma1.jsp?i=51292" TargetMode="External"/><Relationship Id="rId6" Type="http://schemas.openxmlformats.org/officeDocument/2006/relationships/hyperlink" Target="http://www.suin-juriscol.gov.co/viewDocument.asp?ruta=Leyes/1676263" TargetMode="External"/><Relationship Id="rId15" Type="http://schemas.openxmlformats.org/officeDocument/2006/relationships/hyperlink" Target="https://www.alcaldiabogota.gov.co/sisjur/normas/Norma1.jsp?i=1177"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36" Type="http://schemas.openxmlformats.org/officeDocument/2006/relationships/hyperlink" Target="http://www.alcaldiabogota.gov.co/sisjur/normas/Norma1.jsp?i=20355" TargetMode="External"/><Relationship Id="rId49" Type="http://schemas.openxmlformats.org/officeDocument/2006/relationships/hyperlink" Target="https://www.alcaldiabogota.gov.co/sisjur/normas/Norma1.jsp?i=48587" TargetMode="External"/><Relationship Id="rId57" Type="http://schemas.openxmlformats.org/officeDocument/2006/relationships/hyperlink" Target="https://www.alcaldiabogota.gov.co/sisjur/normas/Norma1.jsp?i=31885&amp;d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43_2018.html" TargetMode="External"/><Relationship Id="rId7" Type="http://schemas.openxmlformats.org/officeDocument/2006/relationships/drawing" Target="../drawings/drawing13.xml"/><Relationship Id="rId2" Type="http://schemas.openxmlformats.org/officeDocument/2006/relationships/hyperlink" Target="http://www.alcaldiabogota.gov.co/sisjur/normas/Norma1.jsp?i=5306" TargetMode="External"/><Relationship Id="rId1" Type="http://schemas.openxmlformats.org/officeDocument/2006/relationships/hyperlink" Target="http://www.alcaldiabogota.gov.co/sisjur/normas/Norma1.jsp?i=14811" TargetMode="External"/><Relationship Id="rId6" Type="http://schemas.openxmlformats.org/officeDocument/2006/relationships/printerSettings" Target="../printerSettings/printerSettings14.bin"/><Relationship Id="rId5" Type="http://schemas.openxmlformats.org/officeDocument/2006/relationships/hyperlink" Target="https://www.alcaldiabogota.gov.co/sisjurMantenimiento/normas/Norma1.jsp?i=79862" TargetMode="External"/><Relationship Id="rId4" Type="http://schemas.openxmlformats.org/officeDocument/2006/relationships/hyperlink" Target="http://www.comunidadcontable.com/BancoMedios/Documentos%20PDF/res-0060-17(dian).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alcaldiabogota.gov.co/sisjur/normas/Norma1.jsp?i=36199" TargetMode="External"/><Relationship Id="rId18" Type="http://schemas.openxmlformats.org/officeDocument/2006/relationships/hyperlink" Target="http://www.alcaldiabogota.gov.co/sisjur/normas/Norma1.jsp?i=5324" TargetMode="External"/><Relationship Id="rId26" Type="http://schemas.openxmlformats.org/officeDocument/2006/relationships/hyperlink" Target="http://www.alcaldiabogota.gov.co/sisjur/normas/Norma1.jsp?i=64787" TargetMode="External"/><Relationship Id="rId39" Type="http://schemas.openxmlformats.org/officeDocument/2006/relationships/hyperlink" Target="http://www.alcaldiabogota.gov.co/sisjur/normas/Norma1.jsp?i=57002" TargetMode="External"/><Relationship Id="rId21" Type="http://schemas.openxmlformats.org/officeDocument/2006/relationships/hyperlink" Target="http://www.alcaldiabogota.gov.co/sisjur/normas/Norma1.jsp?i=50959" TargetMode="External"/><Relationship Id="rId34" Type="http://schemas.openxmlformats.org/officeDocument/2006/relationships/hyperlink" Target="http://www.alcaldiabogota.gov.co/sisjur/normas/Norma1.jsp?i=21594" TargetMode="External"/><Relationship Id="rId42" Type="http://schemas.openxmlformats.org/officeDocument/2006/relationships/hyperlink" Target="http://www.idep.edu.co/sites/default/files/RED069DE2011.pdf" TargetMode="External"/><Relationship Id="rId47" Type="http://schemas.openxmlformats.org/officeDocument/2006/relationships/hyperlink" Target="http://www.funcionpublica.gov.co/eva/gestornormativo/norma.php?i=71319" TargetMode="External"/><Relationship Id="rId50" Type="http://schemas.openxmlformats.org/officeDocument/2006/relationships/hyperlink" Target="http://www.alcaldiabogota.gov.co/sisjur/normas/Norma1.jsp?i=61451" TargetMode="External"/><Relationship Id="rId55" Type="http://schemas.openxmlformats.org/officeDocument/2006/relationships/hyperlink" Target="http://www.alcaldiabogota.gov.co/sisjur/normas/Norma1.jsp?i=75845" TargetMode="External"/><Relationship Id="rId63" Type="http://schemas.openxmlformats.org/officeDocument/2006/relationships/hyperlink" Target="http://www.shd.gov.co/shd/sites/default/files/documentos/Circular%20001%20de%202019_.pdf"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0685" TargetMode="External"/><Relationship Id="rId29" Type="http://schemas.openxmlformats.org/officeDocument/2006/relationships/hyperlink" Target="http://www.alcaldiabogota.gov.co/sisjur/normas/Norma1.jsp?i=688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www.alcaldiabogota.gov.co/sisjur/normas/Norma1.jsp?i=15293" TargetMode="External"/><Relationship Id="rId24" Type="http://schemas.openxmlformats.org/officeDocument/2006/relationships/hyperlink" Target="http://www.alcaldiabogota.gov.co/sisjur/normas/Norma1.jsp?i=60640" TargetMode="External"/><Relationship Id="rId32" Type="http://schemas.openxmlformats.org/officeDocument/2006/relationships/hyperlink" Target="http://www.bogotajuridica.gov.co/sisjur/normas/Norma1.jsp?i=65635" TargetMode="External"/><Relationship Id="rId37" Type="http://schemas.openxmlformats.org/officeDocument/2006/relationships/hyperlink" Target="http://www.alcaldiabogota.gov.co/sisjur/normas/Norma1.jsp?i=4969" TargetMode="External"/><Relationship Id="rId40" Type="http://schemas.openxmlformats.org/officeDocument/2006/relationships/hyperlink" Target="http://www.ideam.gov.co/documents/24024/26921/res.+48+de+2004.pdf/478deca9-aa9e-437f-a3aa-80f537d21b7e" TargetMode="External"/><Relationship Id="rId45" Type="http://schemas.openxmlformats.org/officeDocument/2006/relationships/hyperlink" Target="http://www.contaduria.gov.co/wps/wcm/connect/035b0749-e135-4ca7-baad-d8be90153ba0/CE014-96.pdf?MOD=AJPERES&amp;CONVERT_TO=url&amp;CACHEID=035b0749-e135-4ca7-baad-d8be90153ba0" TargetMode="External"/><Relationship Id="rId53" Type="http://schemas.openxmlformats.org/officeDocument/2006/relationships/hyperlink" Target="http://www.alcaldiabogota.gov.co/sisjur/normas/Norma1.jsp?i=73674" TargetMode="External"/><Relationship Id="rId58" Type="http://schemas.openxmlformats.org/officeDocument/2006/relationships/hyperlink" Target="http://www.alcaldiabogota.gov.co/sisjur/normas/Norma1.jsp?i=65191" TargetMode="External"/><Relationship Id="rId66" Type="http://schemas.openxmlformats.org/officeDocument/2006/relationships/hyperlink" Target="https://www.alcaldiabogota.gov.co/sisjur/normas/Norma1.jsp?i=14144" TargetMode="External"/><Relationship Id="rId5" Type="http://schemas.openxmlformats.org/officeDocument/2006/relationships/hyperlink" Target="http://www.alcaldiabogota.gov.co/sisjur/normas/Norma1.jsp?i=16161" TargetMode="External"/><Relationship Id="rId15" Type="http://schemas.openxmlformats.org/officeDocument/2006/relationships/hyperlink" Target="http://www.alcaldiabogota.gov.co/sisjur/normas/Norma1.jsp?i=39520" TargetMode="External"/><Relationship Id="rId23" Type="http://schemas.openxmlformats.org/officeDocument/2006/relationships/hyperlink" Target="http://www.alcaldiabogota.gov.co/sisjur/normas/Norma1.jsp?i=59048" TargetMode="External"/><Relationship Id="rId28" Type="http://schemas.openxmlformats.org/officeDocument/2006/relationships/hyperlink" Target="http://www.alcaldiabogota.gov.co/sisjur/normas/Norma1.jsp?i=69193" TargetMode="External"/><Relationship Id="rId36" Type="http://schemas.openxmlformats.org/officeDocument/2006/relationships/hyperlink" Target="http://www.alcaldiabogota.gov.co/sisjur/normas/Norma1.jsp?i=68399" TargetMode="External"/><Relationship Id="rId49" Type="http://schemas.openxmlformats.org/officeDocument/2006/relationships/hyperlink" Target="http://es.presidencia.gov.co/normativa/normativa/Circular-01-2015.pdf" TargetMode="External"/><Relationship Id="rId57" Type="http://schemas.openxmlformats.org/officeDocument/2006/relationships/hyperlink" Target="http://www.contaduria.gov.co/wps/wcm/connect/1eb41c6a-ffc4-44ac-8871-bb4be31f30ff/Res_706.pdf?MOD=AJPERES&amp;CONVERT_TO=url&amp;CACHEID=1eb41c6a-ffc4-44ac-8871-bb4be31f30ff" TargetMode="External"/><Relationship Id="rId61" Type="http://schemas.openxmlformats.org/officeDocument/2006/relationships/hyperlink" Target="http://www.alcaldiabogota.gov.co/sisjur/adminverblobawa?tabla=T_NORMA_ARCHIVO&amp;p_NORMFIL_ID=269&amp;f_NORMFIL_FILE=X&amp;inputfileext=NORMFIL_FILENAME" TargetMode="External"/><Relationship Id="rId10" Type="http://schemas.openxmlformats.org/officeDocument/2006/relationships/hyperlink" Target="http://www.alcaldiabogota.gov.co/sisjur/normas/Norma1.jsp?i=4558" TargetMode="External"/><Relationship Id="rId19" Type="http://schemas.openxmlformats.org/officeDocument/2006/relationships/hyperlink" Target="http://www.alcaldiabogota.gov.co/sisjur/normas/Norma1.jsp?i=45322" TargetMode="External"/><Relationship Id="rId31" Type="http://schemas.openxmlformats.org/officeDocument/2006/relationships/hyperlink" Target="http://www.alcaldiabogota.gov.co/sisjur/normas/Norma1.jsp?i=80343" TargetMode="External"/><Relationship Id="rId44" Type="http://schemas.openxmlformats.org/officeDocument/2006/relationships/hyperlink" Target="file:///\\Zeus\resoluciones\2017\RESOLUCI&#211;N%20%20108%20DE%202017.pdf" TargetMode="External"/><Relationship Id="rId52" Type="http://schemas.openxmlformats.org/officeDocument/2006/relationships/hyperlink" Target="http://mecicalidad.funcionpublica.gov.co/docs/circular_externa_003_2016.pdf" TargetMode="External"/><Relationship Id="rId60" Type="http://schemas.openxmlformats.org/officeDocument/2006/relationships/hyperlink" Target="http://www.idep.edu.co/sites/default/files/Res_51_2018_Comite_Institucional_Coordinacion_Control_Interno.pdf" TargetMode="External"/><Relationship Id="rId65" Type="http://schemas.openxmlformats.org/officeDocument/2006/relationships/hyperlink" Target="https://www.funcionpublica.gov.co/eva/gestornormativo/norma.php?i=15423"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4" Type="http://schemas.openxmlformats.org/officeDocument/2006/relationships/hyperlink" Target="http://www.alcaldiabogota.gov.co/sisjur/normas/Norma1.jsp?i=37853" TargetMode="External"/><Relationship Id="rId22" Type="http://schemas.openxmlformats.org/officeDocument/2006/relationships/hyperlink" Target="http://www.alcaldiabogota.gov.co/sisjur/normas/Norma1.jsp?i=50803" TargetMode="External"/><Relationship Id="rId27" Type="http://schemas.openxmlformats.org/officeDocument/2006/relationships/hyperlink" Target="http://www.alcaldiabogota.gov.co/sisjur/normas/Norma1.jsp?i=62506" TargetMode="External"/><Relationship Id="rId30" Type="http://schemas.openxmlformats.org/officeDocument/2006/relationships/hyperlink" Target="http://www.alcaldiabogota.gov.co/sisjur/normas/Norma1.jsp?i=71261" TargetMode="External"/><Relationship Id="rId35" Type="http://schemas.openxmlformats.org/officeDocument/2006/relationships/hyperlink" Target="http://www.alcaldiabogota.gov.co/sisjur/normas/Norma1.jsp?i=53751" TargetMode="External"/><Relationship Id="rId43" Type="http://schemas.openxmlformats.org/officeDocument/2006/relationships/hyperlink" Target="http://www.idep.edu.co/sites/default/files/RES007DE2014.pdf" TargetMode="External"/><Relationship Id="rId48" Type="http://schemas.openxmlformats.org/officeDocument/2006/relationships/hyperlink" Target="http://www.derechodeautor.gov.co/documents/10181/287765/Circular+17+de+2011/3e6df29e-fef6-45ac-aa83-65423db86a62" TargetMode="External"/><Relationship Id="rId56" Type="http://schemas.openxmlformats.org/officeDocument/2006/relationships/hyperlink" Target="http://www.alcaldiabogota.gov.co/sisjur/normas/Norma1.jsp?i=66249" TargetMode="External"/><Relationship Id="rId64" Type="http://schemas.openxmlformats.org/officeDocument/2006/relationships/hyperlink" Target="https://secretariageneral.gov.co/sites/default/files/Decreto%20591%20de%202018.pdf"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funcionpublica.gov.co/documents/418537/616038/Circular+01+2016+Consejo+Asesor+de+Control+Interno/b2f9fcf1-4d2e-430d-86e9-2380d74d1264"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16313" TargetMode="External"/><Relationship Id="rId17" Type="http://schemas.openxmlformats.org/officeDocument/2006/relationships/hyperlink" Target="http://www.alcaldiabogota.gov.co/sisjur/normas/Norma1.jsp?i=45212" TargetMode="External"/><Relationship Id="rId25" Type="http://schemas.openxmlformats.org/officeDocument/2006/relationships/hyperlink" Target="http://www.alcaldiabogota.gov.co/sisjur/normas/Norma1.jsp?i=62518" TargetMode="External"/><Relationship Id="rId33" Type="http://schemas.openxmlformats.org/officeDocument/2006/relationships/hyperlink" Target="http://www.alcaldiabogota.gov.co/sisjur/normas/Norma1.jsp?i=5340" TargetMode="External"/><Relationship Id="rId38" Type="http://schemas.openxmlformats.org/officeDocument/2006/relationships/hyperlink" Target="http://www.alcaldiabogota.gov.co/sisjur/normas/Norma1.jsp?i=28748" TargetMode="External"/><Relationship Id="rId46" Type="http://schemas.openxmlformats.org/officeDocument/2006/relationships/hyperlink" Target="http://www.alcaldiabogota.gov.co/sisjur/normas/Norma1.jsp?i=27902" TargetMode="External"/><Relationship Id="rId59" Type="http://schemas.openxmlformats.org/officeDocument/2006/relationships/hyperlink" Target="http://www.idep.edu.co/sites/default/files/MN-EC-16-01%20Manual%20de%20Auditor%C3%ADa_IDEP_V1_0.pdf" TargetMode="External"/><Relationship Id="rId67"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20" Type="http://schemas.openxmlformats.org/officeDocument/2006/relationships/hyperlink" Target="http://www.alcaldiabogota.gov.co/sisjur/normas/Norma1.jsp?i=47466" TargetMode="External"/><Relationship Id="rId41" Type="http://schemas.openxmlformats.org/officeDocument/2006/relationships/hyperlink" Target="http://www.idep.edu.co/sites/default/files/RES050DE2007.pdf" TargetMode="External"/><Relationship Id="rId54" Type="http://schemas.openxmlformats.org/officeDocument/2006/relationships/hyperlink" Target="http://www.alcaldiabogota.gov.co/sisjur/normas/Norma1.jsp?i=32142" TargetMode="External"/><Relationship Id="rId62" Type="http://schemas.openxmlformats.org/officeDocument/2006/relationships/hyperlink" Target="http://www.funcionpublica.gov.co/documents/28587410/34112007/Manual+Operativo+MIPG.pdf/ce5461b4-97b7-be3b-b243-781bbd1575f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PO-AC-10-01_Politica_PAAA_V1.pdf" TargetMode="External"/><Relationship Id="rId13" Type="http://schemas.openxmlformats.org/officeDocument/2006/relationships/hyperlink" Target="http://www.alcaldiabogota.gov.co/sisjur/normas/Norma1.jsp?i=29233" TargetMode="External"/><Relationship Id="rId18" Type="http://schemas.openxmlformats.org/officeDocument/2006/relationships/hyperlink" Target="http://www.idep.edu.co/sites/default/files/RES040DE2017.pdf" TargetMode="External"/><Relationship Id="rId3" Type="http://schemas.openxmlformats.org/officeDocument/2006/relationships/hyperlink" Target="http://www.alcaldiabogota.gov.co/sisjur/normas/Norma1.jsp?i=56882" TargetMode="External"/><Relationship Id="rId21" Type="http://schemas.openxmlformats.org/officeDocument/2006/relationships/printerSettings" Target="../printerSettings/printerSettings2.bin"/><Relationship Id="rId7" Type="http://schemas.openxmlformats.org/officeDocument/2006/relationships/hyperlink" Target="https://www.alcaldiabogota.gov.co/sisjur/normas/Norma1.jsp?i=62110" TargetMode="External"/><Relationship Id="rId12" Type="http://schemas.openxmlformats.org/officeDocument/2006/relationships/hyperlink" Target="http://www.alcaldiabogota.gov.co/sisjur/normas/Norma1.jsp?i=60556" TargetMode="External"/><Relationship Id="rId17" Type="http://schemas.openxmlformats.org/officeDocument/2006/relationships/hyperlink" Target="http://www.idep.edu.co/sites/default/files/RESOLUCION-83-DE-2014-GOBIERNO-LINEA_0.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www.alcaldiabogota.gov.co/sisjur/normas/Norma1.jsp?dt=S&amp;i=4784" TargetMode="External"/><Relationship Id="rId20" Type="http://schemas.openxmlformats.org/officeDocument/2006/relationships/hyperlink" Target="http://www.alcaldiabogota.gov.co/sisjur/normas/Norma1.jsp?i=40685"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www.alcaldiabogota.gov.co/sisjur/normas/Norma1.jsp?dt=S&amp;i=6076"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www.alcaldiabogota.gov.co/sisjur/normas/Norma1.jsp?i=65976" TargetMode="External"/><Relationship Id="rId10" Type="http://schemas.openxmlformats.org/officeDocument/2006/relationships/hyperlink" Target="https://wipolex.wipo.int/es/text/126035" TargetMode="External"/><Relationship Id="rId19" Type="http://schemas.openxmlformats.org/officeDocument/2006/relationships/hyperlink" Target="http://www.alcaldiabogota.gov.co/sisjur/normas/Norma1.jsp?i=3237"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0098_1993.html" TargetMode="External"/><Relationship Id="rId14" Type="http://schemas.openxmlformats.org/officeDocument/2006/relationships/hyperlink" Target="http://www.alcaldiabogota.gov.co/sisjur/normas/Norma1.jsp?i=29348"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dep.edu.co/sites/default/files/RESOLUCI%C3%93N%20%20050%20DE%202017.pdf" TargetMode="External"/><Relationship Id="rId13" Type="http://schemas.openxmlformats.org/officeDocument/2006/relationships/hyperlink" Target="https://www.alcaldiabogota.gov.co/sisjur/normas/Norma1.jsp?i=43292" TargetMode="External"/><Relationship Id="rId18" Type="http://schemas.openxmlformats.org/officeDocument/2006/relationships/hyperlink" Target="http://www.alcaldiabogota.gov.co/sisjur/normas/Norma1.jsp?i=40685" TargetMode="External"/><Relationship Id="rId3" Type="http://schemas.openxmlformats.org/officeDocument/2006/relationships/hyperlink" Target="https://www.alcaldiabogota.gov.co/sisjur/normas/Norma1.jsp?i=327" TargetMode="External"/><Relationship Id="rId7" Type="http://schemas.openxmlformats.org/officeDocument/2006/relationships/hyperlink" Target="https://www.alcaldiabogota.gov.co/sisjur/normas/Norma1.jsp?i=66271" TargetMode="External"/><Relationship Id="rId12" Type="http://schemas.openxmlformats.org/officeDocument/2006/relationships/hyperlink" Target="http://www.funcionpublica.gov.co/documents/418537/616038/Estrategias+para+la+anticorrupci%C3%B3n+del+Plan+Anticorrupci%C3%B3n+y+de+atenci%C3%B3n+al+ciudadano.pdf/7ea56bcc-82b1-49eb-b71a-8215964d32cc" TargetMode="External"/><Relationship Id="rId17" Type="http://schemas.openxmlformats.org/officeDocument/2006/relationships/hyperlink" Target="http://www.alcaldiabogota.gov.co/sisjur/normas/Norma1.jsp?i=49981"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www.alcaldiabogota.gov.co/sisjur/normas/Norma1.jsp?i=60556" TargetMode="External"/><Relationship Id="rId20" Type="http://schemas.openxmlformats.org/officeDocument/2006/relationships/drawing" Target="../drawings/drawing3.xml"/><Relationship Id="rId1" Type="http://schemas.openxmlformats.org/officeDocument/2006/relationships/hyperlink" Target="http://www.idep.edu.co/sites/default/files/RESOLUCION_024_de_2019.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s://www.alcaldiabogota.gov.co/sisjur/normas/Norma1.jsp?i=1693"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www.idep.edu.co/sites/default/files/resolucion_073_2018.pdf" TargetMode="External"/><Relationship Id="rId10" Type="http://schemas.openxmlformats.org/officeDocument/2006/relationships/hyperlink" Target="https://www.alcaldiabogota.gov.co/sisjur/normas/Norma1.jsp?i=71261" TargetMode="External"/><Relationship Id="rId19" Type="http://schemas.openxmlformats.org/officeDocument/2006/relationships/printerSettings" Target="../printerSettings/printerSettings3.bin"/><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68095" TargetMode="External"/><Relationship Id="rId14" Type="http://schemas.openxmlformats.org/officeDocument/2006/relationships/hyperlink" Target="https://www.alcaldiabogota.gov.co/sisjur/normas/Norma1.jsp?i=56882"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lcaldiabogota.gov.co/sisjur/normas/Norma1.jsp?i=15293"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s://secretariageneral.gov.co/content/decreto-distrital-591-2018" TargetMode="External"/><Relationship Id="rId2" Type="http://schemas.openxmlformats.org/officeDocument/2006/relationships/hyperlink" Target="http://www.secretariasenado.gov.co/senado/basedoc/ley_1474_2011.html" TargetMode="Externa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drawing" Target="../drawings/drawing4.xml"/><Relationship Id="rId5" Type="http://schemas.openxmlformats.org/officeDocument/2006/relationships/hyperlink" Target="http://www.funcionpublica.gov.co/eva/gestornormativo/norma.php?i=85742" TargetMode="External"/><Relationship Id="rId10" Type="http://schemas.openxmlformats.org/officeDocument/2006/relationships/printerSettings" Target="../printerSettings/printerSettings5.bin"/><Relationship Id="rId4" Type="http://schemas.openxmlformats.org/officeDocument/2006/relationships/hyperlink" Target="http://www.funcionpublica.gov.co/eva/gestornormativo/norma.php?i=83433" TargetMode="External"/><Relationship Id="rId9" Type="http://schemas.openxmlformats.org/officeDocument/2006/relationships/hyperlink" Target="http://www.idep.edu.co/sites/default/files/RESOLUCION_024_de_2019_0.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alcaldiabogota.gov.co/sisjur/normas/Norma1.jsp?i=22106" TargetMode="External"/><Relationship Id="rId13" Type="http://schemas.openxmlformats.org/officeDocument/2006/relationships/hyperlink" Target="http://www.alcaldiabogota.gov.co/sisjur/normas/Norma1.jsp?i=5353" TargetMode="External"/><Relationship Id="rId18" Type="http://schemas.openxmlformats.org/officeDocument/2006/relationships/hyperlink" Target="http://www.idep.edu.co/sites/default/files/Acuerdo%20273%20de%202007.pdf" TargetMode="External"/><Relationship Id="rId26" Type="http://schemas.openxmlformats.org/officeDocument/2006/relationships/hyperlink" Target="https://www.alcaldiabogota.gov.co/sisjurMantenimiento/normas/Norma1.jsp?i=84389" TargetMode="External"/><Relationship Id="rId3" Type="http://schemas.openxmlformats.org/officeDocument/2006/relationships/hyperlink" Target="http://www.alcaldiabogota.gov.co/sisjur/normas/Norma1.jsp?i=3431" TargetMode="External"/><Relationship Id="rId21" Type="http://schemas.openxmlformats.org/officeDocument/2006/relationships/hyperlink" Target="http://www.idep.edu.co/sites/default/files/RES04DE2007ConsejoDirectivo.pdf" TargetMode="External"/><Relationship Id="rId34" Type="http://schemas.openxmlformats.org/officeDocument/2006/relationships/printerSettings" Target="../printerSettings/printerSettings6.bin"/><Relationship Id="rId7" Type="http://schemas.openxmlformats.org/officeDocument/2006/relationships/hyperlink" Target="http://www.mineducacion.gov.co/1621/articles-86098_archivo_pdf.pdf" TargetMode="External"/><Relationship Id="rId12" Type="http://schemas.openxmlformats.org/officeDocument/2006/relationships/hyperlink" Target="http://www.alcaldiabogota.gov.co/sisjur/normas/Norma1.jsp?i=52287" TargetMode="External"/><Relationship Id="rId17" Type="http://schemas.openxmlformats.org/officeDocument/2006/relationships/hyperlink" Target="http://www.gobiernobogota.gov.co/sgdapp/sites/default/files/normograma/Acuerdo%20257%20de%202006.pdf" TargetMode="External"/><Relationship Id="rId25" Type="http://schemas.openxmlformats.org/officeDocument/2006/relationships/hyperlink" Target="https://www.alcaldiabogota.gov.co/sisjur/normas/Norma1.jsp?i=1344" TargetMode="External"/><Relationship Id="rId33" Type="http://schemas.openxmlformats.org/officeDocument/2006/relationships/hyperlink" Target="http://www.idep.edu.co/sites/default/files/RES040DE2017.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3237" TargetMode="External"/><Relationship Id="rId20" Type="http://schemas.openxmlformats.org/officeDocument/2006/relationships/hyperlink" Target="http://www.idep.edu.co/sites/default/files/RES001DE2000.pdf" TargetMode="External"/><Relationship Id="rId29" Type="http://schemas.openxmlformats.org/officeDocument/2006/relationships/hyperlink" Target="https://www.alcaldiabogota.gov.co/sisjurMantenimiento/normas/Norma1.jsp?i=32511"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icbf.gov.co/cargues/avance/docs/ley_0115_1994.htm" TargetMode="External"/><Relationship Id="rId11" Type="http://schemas.openxmlformats.org/officeDocument/2006/relationships/hyperlink" Target="http://www.alcaldiabogota.gov.co/sisjur/normas/Norma1.jsp?i=52287" TargetMode="External"/><Relationship Id="rId24" Type="http://schemas.openxmlformats.org/officeDocument/2006/relationships/hyperlink" Target="https://www.educacionbogota.edu.co/es/nuestra-entidad/gestion/plan-sectorial" TargetMode="External"/><Relationship Id="rId32" Type="http://schemas.openxmlformats.org/officeDocument/2006/relationships/hyperlink" Target="https://educacionbogota.edu.co/portal_institucional/sites/default/files/inline-files/Decreto%20421%20de%202019.pdf" TargetMode="External"/><Relationship Id="rId5" Type="http://schemas.openxmlformats.org/officeDocument/2006/relationships/hyperlink" Target="http://www.icbf.gov.co/cargues/avance/docs/ley_0115_1994.htm" TargetMode="External"/><Relationship Id="rId15" Type="http://schemas.openxmlformats.org/officeDocument/2006/relationships/hyperlink" Target="http://www.alcaldiabogota.gov.co/sisjur/normas/Norma1.jsp?i=5353" TargetMode="External"/><Relationship Id="rId23" Type="http://schemas.openxmlformats.org/officeDocument/2006/relationships/hyperlink" Target="http://www.idep.edu.co/sites/default/files/RES%20195%20DE%202015.pdf" TargetMode="External"/><Relationship Id="rId28" Type="http://schemas.openxmlformats.org/officeDocument/2006/relationships/hyperlink" Target="https://www.alcaldiabogota.gov.co/sisjurMantenimiento/normas/Norma1.jsp?i=27232" TargetMode="External"/><Relationship Id="rId10" Type="http://schemas.openxmlformats.org/officeDocument/2006/relationships/hyperlink" Target="http://www.alcaldiabogota.gov.co/sisjur/normas/Norma1.jsp?i=34850" TargetMode="External"/><Relationship Id="rId19" Type="http://schemas.openxmlformats.org/officeDocument/2006/relationships/hyperlink" Target="http://www.alcaldiabogota.gov.co/sisjur/normas/Norma1.jsp?i=39405" TargetMode="External"/><Relationship Id="rId31" Type="http://schemas.openxmlformats.org/officeDocument/2006/relationships/hyperlink" Target="https://www.bogotajuridica.gov.co/sisjurMantenimiento/normas/Norma1.jsp?i=64114" TargetMode="External"/><Relationship Id="rId4" Type="http://schemas.openxmlformats.org/officeDocument/2006/relationships/hyperlink" Target="https://www.bogotajuridica.gov.co/BJV/awdoc.jsp?idn=&amp;i=2231" TargetMode="External"/><Relationship Id="rId9" Type="http://schemas.openxmlformats.org/officeDocument/2006/relationships/hyperlink" Target="http://www.alcaldiabogota.gov.co/sisjur/normas/Norma1.jsp?i=34850" TargetMode="External"/><Relationship Id="rId14" Type="http://schemas.openxmlformats.org/officeDocument/2006/relationships/hyperlink" Target="http://www.alcaldiabogota.gov.co/sisjur/normas/Norma1.jsp?i=5353" TargetMode="External"/><Relationship Id="rId22" Type="http://schemas.openxmlformats.org/officeDocument/2006/relationships/hyperlink" Target="http://www.idep.edu.co/sites/default/files/RES075DE2010.pdf" TargetMode="External"/><Relationship Id="rId27" Type="http://schemas.openxmlformats.org/officeDocument/2006/relationships/hyperlink" Target="https://www.educacionbogota.edu.co/portal_institucional/sites/default/files/2019-03/decreto_546_de_2011_SE_REGLAMENTA_ELACUERDO_434.pdf" TargetMode="External"/><Relationship Id="rId30" Type="http://schemas.openxmlformats.org/officeDocument/2006/relationships/hyperlink" Target="https://www.alcaldiabogota.gov.co/sisjur/normas/Norma1.jsp?i=45220" TargetMode="External"/><Relationship Id="rId35"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3" Type="http://schemas.openxmlformats.org/officeDocument/2006/relationships/hyperlink" Target="http://www.alcaldiabogota.gov.co/sisjurMantenimiento/normas/Norma1.jsp?i=22475" TargetMode="External"/><Relationship Id="rId18" Type="http://schemas.openxmlformats.org/officeDocument/2006/relationships/hyperlink" Target="http://www.funcionpublica.gov.co/eva/gestornormativo/norma.php?i=53776" TargetMode="External"/><Relationship Id="rId26" Type="http://schemas.openxmlformats.org/officeDocument/2006/relationships/hyperlink" Target="http://media.utp.edu.co/gestion-documentos/archivos/Acuerdo_050-2000.pdf" TargetMode="External"/><Relationship Id="rId39" Type="http://schemas.openxmlformats.org/officeDocument/2006/relationships/hyperlink" Target="http://www.funcionpublica.gov.co/eva/gestornormativo/norma.php?i=61791" TargetMode="External"/><Relationship Id="rId3" Type="http://schemas.openxmlformats.org/officeDocument/2006/relationships/hyperlink" Target="http://www.alcaldiabogota.gov.co/sisjur/normas/Norma1.jsp?i=4276" TargetMode="External"/><Relationship Id="rId21" Type="http://schemas.openxmlformats.org/officeDocument/2006/relationships/hyperlink" Target="http://www.alcaldiabogota.gov.co/sisjur/normas/Norma1.jsp?i=57728" TargetMode="External"/><Relationship Id="rId34" Type="http://schemas.openxmlformats.org/officeDocument/2006/relationships/hyperlink" Target="http://wsp.presidencia.gov.co/dapre/Documents/acuerdo-4-15mar2013.pdf" TargetMode="External"/><Relationship Id="rId42" Type="http://schemas.openxmlformats.org/officeDocument/2006/relationships/hyperlink" Target="http://www.idep.edu.co/sites/default/files/RES052DE2013.pdf" TargetMode="External"/><Relationship Id="rId47" Type="http://schemas.openxmlformats.org/officeDocument/2006/relationships/hyperlink" Target="http://www.funcionpublica.gov.co/eva/gestornormativo/norma.php?i=61815" TargetMode="External"/><Relationship Id="rId50" Type="http://schemas.openxmlformats.org/officeDocument/2006/relationships/hyperlink" Target="http://www.informacionpublicapgr.gob.sv/descargables/sia/normativa-internacional/GEStexto1(CS).pdf" TargetMode="External"/><Relationship Id="rId7" Type="http://schemas.openxmlformats.org/officeDocument/2006/relationships/hyperlink" Target="http://www.alcaldiabogota.gov.co/sisjur/normas/Norma1.jsp?i=6388" TargetMode="External"/><Relationship Id="rId12" Type="http://schemas.openxmlformats.org/officeDocument/2006/relationships/hyperlink" Target="http://www.alcaldiabogota.gov.co/sisjur/normas/Norma1.jsp?i=1208" TargetMode="External"/><Relationship Id="rId17" Type="http://schemas.openxmlformats.org/officeDocument/2006/relationships/hyperlink" Target="http://www.alcaldiabogota.gov.co/sisjur/normas/Norma1.jsp?dt=S&amp;i=53899" TargetMode="External"/><Relationship Id="rId25" Type="http://schemas.openxmlformats.org/officeDocument/2006/relationships/hyperlink" Target="http://www.alcaldiabogota.gov.co/sisjur/normas/Norma1.jsp?i=6275" TargetMode="External"/><Relationship Id="rId33" Type="http://schemas.openxmlformats.org/officeDocument/2006/relationships/hyperlink" Target="http://www.funcionpublica.gov.co/eva/gestornormativo/norma.php?i=50875" TargetMode="External"/><Relationship Id="rId38" Type="http://schemas.openxmlformats.org/officeDocument/2006/relationships/hyperlink" Target="http://www.funcionpublica.gov.co/eva/gestornormativo/norma.php?i=61790" TargetMode="External"/><Relationship Id="rId46" Type="http://schemas.openxmlformats.org/officeDocument/2006/relationships/hyperlink" Target="http://www.funcionpublica.gov.co/eva/gestornormativo/norma.php?i=61830" TargetMode="External"/><Relationship Id="rId2" Type="http://schemas.openxmlformats.org/officeDocument/2006/relationships/hyperlink" Target="http://www.alcaldiabogota.gov.co/sisjur/normas/Norma1.jsp?i=6548" TargetMode="External"/><Relationship Id="rId16" Type="http://schemas.openxmlformats.org/officeDocument/2006/relationships/hyperlink" Target="http://www.alcaldiabogota.gov.co/sisjur/normas/Norma1.jsp?i=50958" TargetMode="External"/><Relationship Id="rId20" Type="http://schemas.openxmlformats.org/officeDocument/2006/relationships/hyperlink" Target="http://www.funcionpublica.gov.co/eva/gestornormativo/norma.php?i=61834" TargetMode="External"/><Relationship Id="rId29" Type="http://schemas.openxmlformats.org/officeDocument/2006/relationships/hyperlink" Target="http://www.funcionpublica.gov.co/eva/gestornormativo/norma.php?i=10544" TargetMode="External"/><Relationship Id="rId41" Type="http://schemas.openxmlformats.org/officeDocument/2006/relationships/hyperlink" Target="http://www.idep.edu.co/sites/default/files/RES158DE2011.pdf" TargetMode="External"/><Relationship Id="rId54" Type="http://schemas.openxmlformats.org/officeDocument/2006/relationships/drawing" Target="../drawings/drawing6.xm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1" Type="http://schemas.openxmlformats.org/officeDocument/2006/relationships/hyperlink" Target="http://www.secretariasenado.gov.co/senado/basedoc/ley_0970_2005.html" TargetMode="External"/><Relationship Id="rId24" Type="http://schemas.openxmlformats.org/officeDocument/2006/relationships/hyperlink" Target="http://www.alcaldiabogota.gov.co/sisjur/normas/Norma1.jsp?i=27903" TargetMode="External"/><Relationship Id="rId32" Type="http://schemas.openxmlformats.org/officeDocument/2006/relationships/hyperlink" Target="https://www.ebsa.com.co/data/nuestra_empresa/normatividad/5.gestion_documental/ACUERDO_02_DE_2004.pdf" TargetMode="External"/><Relationship Id="rId37" Type="http://schemas.openxmlformats.org/officeDocument/2006/relationships/hyperlink" Target="http://www.alcaldiabogota.gov.co/sisjur/normas/Norma1.jsp?i=61770" TargetMode="External"/><Relationship Id="rId40" Type="http://schemas.openxmlformats.org/officeDocument/2006/relationships/hyperlink" Target="http://www.alcaldiabogota.gov.co/sisjur/normas/Norma1.jsp?i=61731" TargetMode="External"/><Relationship Id="rId45" Type="http://schemas.openxmlformats.org/officeDocument/2006/relationships/hyperlink" Target="http://www.mintic.gov.co/portal/604/articles-3647_documento.pdf" TargetMode="External"/><Relationship Id="rId53" Type="http://schemas.openxmlformats.org/officeDocument/2006/relationships/printerSettings" Target="../printerSettings/printerSettings7.bin"/><Relationship Id="rId5" Type="http://schemas.openxmlformats.org/officeDocument/2006/relationships/hyperlink" Target="http://www.alcaldiabogota.gov.co/sisjur/normas/Norma1.jsp?i=6388" TargetMode="External"/><Relationship Id="rId15" Type="http://schemas.openxmlformats.org/officeDocument/2006/relationships/hyperlink" Target="http://www.alcaldiabogota.gov.co/sisjur/normas/Norma1.jsp?i=50875" TargetMode="External"/><Relationship Id="rId23" Type="http://schemas.openxmlformats.org/officeDocument/2006/relationships/hyperlink" Target="http://www.funcionpublica.gov.co/eva/gestornormativo/norma.php?i=62995" TargetMode="External"/><Relationship Id="rId28" Type="http://schemas.openxmlformats.org/officeDocument/2006/relationships/hyperlink" Target="http://www.alcaldiabogota.gov.co/sisjur/normas/Norma1.jsp?i=10551" TargetMode="External"/><Relationship Id="rId36" Type="http://schemas.openxmlformats.org/officeDocument/2006/relationships/hyperlink" Target="https://colaboracion.dnp.gov.co/CDT/Normograma/Acuerdo%202%20de%202014.pdf" TargetMode="External"/><Relationship Id="rId49" Type="http://schemas.openxmlformats.org/officeDocument/2006/relationships/hyperlink" Target="http://www.funcionpublica.gov.co/eva/gestornormativo/norma.php?i=61815" TargetMode="External"/><Relationship Id="rId10" Type="http://schemas.openxmlformats.org/officeDocument/2006/relationships/hyperlink" Target="http://www.alcaldiabogota.gov.co/sisjur/normas/Norma1.jsp?i=14787" TargetMode="External"/><Relationship Id="rId19" Type="http://schemas.openxmlformats.org/officeDocument/2006/relationships/hyperlink" Target="http://www.alcaldiabogota.gov.co/sisjur/normas/Norma1.jsp?i=53880" TargetMode="External"/><Relationship Id="rId31" Type="http://schemas.openxmlformats.org/officeDocument/2006/relationships/hyperlink" Target="http://www.alcaldiabogota.gov.co/sisjur/normas/Norma1.jsp?i=6349" TargetMode="External"/><Relationship Id="rId44" Type="http://schemas.openxmlformats.org/officeDocument/2006/relationships/hyperlink" Target="http://www.idep.edu.co/sites/default/files/RESOLUCION_079_DE_2018.pdf" TargetMode="External"/><Relationship Id="rId52" Type="http://schemas.openxmlformats.org/officeDocument/2006/relationships/hyperlink" Target="https://secretariageneral.gov.co/sites/default/files/marco-legal/decreto_distrital_828_2018.pdf" TargetMode="External"/><Relationship Id="rId4" Type="http://schemas.openxmlformats.org/officeDocument/2006/relationships/hyperlink" Target="http://www.alcaldiabogota.gov.co/sisjur/normas/Norma1.jsp?i=4275" TargetMode="External"/><Relationship Id="rId9" Type="http://schemas.openxmlformats.org/officeDocument/2006/relationships/hyperlink" Target="http://www.alcaldiabogota.gov.co/sisjur/normas/Norma1.jsp?i=14787" TargetMode="External"/><Relationship Id="rId14" Type="http://schemas.openxmlformats.org/officeDocument/2006/relationships/hyperlink" Target="http://www.alcaldiabogota.gov.co/sisjur/normas/Norma1.jsp?i=45322" TargetMode="External"/><Relationship Id="rId22" Type="http://schemas.openxmlformats.org/officeDocument/2006/relationships/hyperlink" Target="http://www.alcaldiabogota.gov.co/sisjur/normas/Norma1.jsp?i=60640" TargetMode="External"/><Relationship Id="rId27" Type="http://schemas.openxmlformats.org/officeDocument/2006/relationships/hyperlink" Target="http://www.alcaldiabogota.gov.co/sisjur/normas/Norma1.jsp?i=10549" TargetMode="External"/><Relationship Id="rId30" Type="http://schemas.openxmlformats.org/officeDocument/2006/relationships/hyperlink" Target="http://www.alcaldiabogota.gov.co/sisjur/normas/Norma1.jsp?i=6351" TargetMode="External"/><Relationship Id="rId35" Type="http://schemas.openxmlformats.org/officeDocument/2006/relationships/hyperlink" Target="http://www.alcaldiabogota.gov.co/sisjur/normas/Norma1.jsp?i=52521" TargetMode="External"/><Relationship Id="rId43" Type="http://schemas.openxmlformats.org/officeDocument/2006/relationships/hyperlink" Target="http://www.idep.edu.co/sites/default/files/RESOLUCION_060_DE_2018.pdf" TargetMode="External"/><Relationship Id="rId48" Type="http://schemas.openxmlformats.org/officeDocument/2006/relationships/hyperlink" Target="file:///D:\Users\ntinjaca\Downloads\Circular%201%20de%202015%20Archivo%20General%20de%20la%20Naci%25C3%25B3n.pdf" TargetMode="External"/><Relationship Id="rId8" Type="http://schemas.openxmlformats.org/officeDocument/2006/relationships/hyperlink" Target="http://www.alcaldiabogota.gov.co/sisjur/normas/Norma1.jsp?i=4589" TargetMode="External"/><Relationship Id="rId51" Type="http://schemas.openxmlformats.org/officeDocument/2006/relationships/hyperlink" Target="http://www.alcaldiabogota.gov.co/sisjur/normas/Norma1.jsp?i=5998"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wsp.presidencia.gov.co/Normativa/Decretos/2012/Documents/NOVIEMBRE/22/DECRETO%202364%20DEL%2022%20DE%20NOVIEMBRE%20DE%202012.pdf" TargetMode="External"/><Relationship Id="rId18" Type="http://schemas.openxmlformats.org/officeDocument/2006/relationships/hyperlink" Target="http://www.idep.edu.co/sites/default/files/Circular012de2014.pdf" TargetMode="External"/><Relationship Id="rId26" Type="http://schemas.openxmlformats.org/officeDocument/2006/relationships/hyperlink" Target="http://www.idep.edu.co/sites/default/files/Resolucion_No_064_de_2019.pdf" TargetMode="External"/><Relationship Id="rId3" Type="http://schemas.openxmlformats.org/officeDocument/2006/relationships/hyperlink" Target="http://www.secretariasenado.gov.co/senado/basedoc/ley_0361_1997.html" TargetMode="External"/><Relationship Id="rId21" Type="http://schemas.openxmlformats.org/officeDocument/2006/relationships/hyperlink" Target="http://www.idep.edu.co/sites/default/files/circular1_2017_0.pdf" TargetMode="External"/><Relationship Id="rId7" Type="http://schemas.openxmlformats.org/officeDocument/2006/relationships/hyperlink" Target="http://www.secretariasenado.gov.co/senado/basedoc/ley_1150_2007.html" TargetMode="External"/><Relationship Id="rId12" Type="http://schemas.openxmlformats.org/officeDocument/2006/relationships/hyperlink" Target="http://www.secretariasenado.gov.co/senado/basedoc/decreto_0019_2012.html" TargetMode="External"/><Relationship Id="rId17" Type="http://schemas.openxmlformats.org/officeDocument/2006/relationships/hyperlink" Target="https://www.colombiacompra.gov.co/content/consulta-la-circular-externa-unica" TargetMode="External"/><Relationship Id="rId25" Type="http://schemas.openxmlformats.org/officeDocument/2006/relationships/hyperlink" Target="http://www.secretariasenado.gov.co/senado/basedoc/ley_1437_2011.html"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s://www.colombiacompra.gov.co/manuales-guias-y-pliegos-tipo/manuales-y-guias" TargetMode="External"/><Relationship Id="rId20" Type="http://schemas.openxmlformats.org/officeDocument/2006/relationships/hyperlink" Target="http://www.idep.edu.co/sites/default/files/Circular010de2015.pdf" TargetMode="External"/><Relationship Id="rId29" Type="http://schemas.openxmlformats.org/officeDocument/2006/relationships/drawing" Target="../drawings/drawing7.xm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0816_2003.html" TargetMode="External"/><Relationship Id="rId11" Type="http://schemas.openxmlformats.org/officeDocument/2006/relationships/hyperlink" Target="https://www.habitatbogota.gov.co/transparencia/normatividad/normatividad/decreto-4170-2011" TargetMode="External"/><Relationship Id="rId24" Type="http://schemas.openxmlformats.org/officeDocument/2006/relationships/hyperlink" Target="http://www.idep.edu.co/sites/default/files/MN-GC-08-01%20MANUAL%20DE%20CONTRATACION_V5_ConResol.pdf"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np.gov.co/Paginas/Normativa/Decreto-1082-de-2015.aspx" TargetMode="External"/><Relationship Id="rId23" Type="http://schemas.openxmlformats.org/officeDocument/2006/relationships/hyperlink" Target="http://www.idep.edu.co/sites/default/files/RES003DE2016.pdf" TargetMode="External"/><Relationship Id="rId28" Type="http://schemas.openxmlformats.org/officeDocument/2006/relationships/printerSettings" Target="../printerSettings/printerSettings8.bin"/><Relationship Id="rId10" Type="http://schemas.openxmlformats.org/officeDocument/2006/relationships/hyperlink" Target="http://www.secretariasenado.gov.co/senado/basedoc/decreto_0111_1996.html" TargetMode="External"/><Relationship Id="rId19" Type="http://schemas.openxmlformats.org/officeDocument/2006/relationships/hyperlink" Target="http://www.idep.edu.co/sites/default/files/circular2_2017_0.pdf" TargetMode="External"/><Relationship Id="rId4" Type="http://schemas.openxmlformats.org/officeDocument/2006/relationships/hyperlink" Target="http://www.secretariasenado.gov.co/senado/basedoc/ley_0590_2000.html" TargetMode="External"/><Relationship Id="rId9" Type="http://schemas.openxmlformats.org/officeDocument/2006/relationships/hyperlink" Target="http://www.secretariasenado.gov.co/senado/basedoc/decreto_0092_2017.html" TargetMode="External"/><Relationship Id="rId14" Type="http://schemas.openxmlformats.org/officeDocument/2006/relationships/hyperlink" Target="http://www.funcionpublica.gov.co/eva/gestornormativo/norma.php?i=60596" TargetMode="External"/><Relationship Id="rId22" Type="http://schemas.openxmlformats.org/officeDocument/2006/relationships/hyperlink" Target="http://www.idep.edu.co/sites/default/files/RES099DE2008_COMITE_ASESOR_CONTRATACION.pdf" TargetMode="External"/><Relationship Id="rId27" Type="http://schemas.openxmlformats.org/officeDocument/2006/relationships/hyperlink" Target="http://www.secretariasenado.gov.co/senado/basedoc/codigo_comercio.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0678_2001.html" TargetMode="External"/><Relationship Id="rId13" Type="http://schemas.openxmlformats.org/officeDocument/2006/relationships/hyperlink" Target="http://wsp.presidencia.gov.co/Normativa/Decretos/2012/Documents/NOVIEMBRE/22/DECRETO%202364%20DEL%2022%20DE%20NOVIEMBRE%20DE%202012.pdf" TargetMode="External"/><Relationship Id="rId18" Type="http://schemas.openxmlformats.org/officeDocument/2006/relationships/hyperlink" Target="https://www.defensajuridica.gov.co/gestion/publicaciones-andje/Documents/cartilla13_250215.pdf" TargetMode="Externa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s://www.alcaldiabogota.gov.co/sisjurMantenimiento/normas/Norma1.jsp?i=80062" TargetMode="External"/><Relationship Id="rId7" Type="http://schemas.openxmlformats.org/officeDocument/2006/relationships/hyperlink" Target="http://www.secretariasenado.gov.co/senado/basedoc/ley_1285_2009.html" TargetMode="External"/><Relationship Id="rId12" Type="http://schemas.openxmlformats.org/officeDocument/2006/relationships/hyperlink" Target="http://www.secretariasenado.gov.co/senado/basedoc/decreto_0019_2012.html" TargetMode="External"/><Relationship Id="rId17" Type="http://schemas.openxmlformats.org/officeDocument/2006/relationships/hyperlink" Target="http://www.idep.edu.co/sites/default/files/Directiva_001-2017.pdf"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secretariageneral.gov.co/transparencia/marco-legal/normatividad/decreto-nacional-2573-2014" TargetMode="External"/><Relationship Id="rId20" Type="http://schemas.openxmlformats.org/officeDocument/2006/relationships/hyperlink" Target="http://www.idep.edu.co/sites/default/files/RES_051_2019ReglamentoComiteConciliacionIDEP.pdf"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437_2011.html" TargetMode="External"/><Relationship Id="rId11" Type="http://schemas.openxmlformats.org/officeDocument/2006/relationships/hyperlink" Target="http://www.secretariasenado.gov.co/senado/basedoc/codigo_comercio.html" TargetMode="External"/><Relationship Id="rId5" Type="http://schemas.openxmlformats.org/officeDocument/2006/relationships/hyperlink" Target="http://www.secretariasenado.gov.co/senado/basedoc/ley_1150_2007.html" TargetMode="External"/><Relationship Id="rId15" Type="http://schemas.openxmlformats.org/officeDocument/2006/relationships/hyperlink" Target="http://secretariageneral.gov.co/transparencia/marco-legal/normatividad/decreto-distrital-690-2011" TargetMode="External"/><Relationship Id="rId23" Type="http://schemas.openxmlformats.org/officeDocument/2006/relationships/drawing" Target="../drawings/drawing8.xml"/><Relationship Id="rId10" Type="http://schemas.openxmlformats.org/officeDocument/2006/relationships/hyperlink" Target="http://www.secretariageneral.gov.co/transparencia/marco-legal/normatividad/decreto-nacional-1716-2009" TargetMode="External"/><Relationship Id="rId19" Type="http://schemas.openxmlformats.org/officeDocument/2006/relationships/hyperlink" Target="http://www.idep.edu.co/sites/default/files/RESOLUCION_98_DE_2001.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ley_1564_2012.html" TargetMode="External"/><Relationship Id="rId14" Type="http://schemas.openxmlformats.org/officeDocument/2006/relationships/hyperlink" Target="http://wsp.presidencia.gov.co/Normativa/Decretos/2013/Documents/JULIO/17/DECRETO%201510%20DEL%2017%20DE%20JULIO%20DE%202013.pdf"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5"/>
  <sheetViews>
    <sheetView showGridLines="0" tabSelected="1" topLeftCell="B4" zoomScale="90" zoomScaleNormal="90" workbookViewId="0"/>
  </sheetViews>
  <sheetFormatPr baseColWidth="10" defaultRowHeight="12.75" x14ac:dyDescent="0.2"/>
  <sheetData>
    <row r="2" spans="1:22" x14ac:dyDescent="0.2">
      <c r="O2" s="275"/>
      <c r="P2" s="276"/>
      <c r="Q2" s="276"/>
      <c r="R2" s="276"/>
    </row>
    <row r="3" spans="1:22" x14ac:dyDescent="0.2">
      <c r="O3" s="276"/>
      <c r="P3" s="276"/>
      <c r="Q3" s="276"/>
      <c r="R3" s="276"/>
    </row>
    <row r="4" spans="1:22" ht="15" x14ac:dyDescent="0.2">
      <c r="O4" s="276"/>
      <c r="P4" s="276"/>
      <c r="Q4" s="276"/>
      <c r="R4" s="276"/>
      <c r="V4" s="25" t="s">
        <v>317</v>
      </c>
    </row>
    <row r="5" spans="1:22" x14ac:dyDescent="0.2">
      <c r="O5" s="276"/>
      <c r="P5" s="276"/>
      <c r="Q5" s="276"/>
      <c r="R5" s="276"/>
    </row>
    <row r="6" spans="1:22" x14ac:dyDescent="0.2">
      <c r="O6" s="276"/>
      <c r="P6" s="276"/>
      <c r="Q6" s="276"/>
      <c r="R6" s="276"/>
    </row>
    <row r="7" spans="1:22" x14ac:dyDescent="0.2">
      <c r="O7" s="276"/>
      <c r="P7" s="276"/>
      <c r="Q7" s="276"/>
      <c r="R7" s="276"/>
    </row>
    <row r="8" spans="1:22" x14ac:dyDescent="0.2">
      <c r="O8" s="276"/>
      <c r="P8" s="276"/>
      <c r="Q8" s="276"/>
      <c r="R8" s="276"/>
    </row>
    <row r="9" spans="1:22" x14ac:dyDescent="0.2">
      <c r="O9" s="276"/>
      <c r="P9" s="276"/>
      <c r="Q9" s="276"/>
      <c r="R9" s="276"/>
    </row>
    <row r="10" spans="1:22" x14ac:dyDescent="0.2">
      <c r="O10" s="276"/>
      <c r="P10" s="276"/>
      <c r="Q10" s="276"/>
      <c r="R10" s="276"/>
    </row>
    <row r="11" spans="1:22" ht="23.25" x14ac:dyDescent="0.35">
      <c r="A11" s="274"/>
      <c r="B11" s="274"/>
      <c r="C11" s="274"/>
      <c r="D11" s="274"/>
      <c r="E11" s="274"/>
      <c r="F11" s="274"/>
      <c r="G11" s="274"/>
      <c r="H11" s="274"/>
      <c r="I11" s="274"/>
      <c r="J11" s="274"/>
      <c r="K11" s="274"/>
      <c r="L11" s="274"/>
      <c r="M11" s="274"/>
      <c r="O11" s="276"/>
      <c r="P11" s="276"/>
      <c r="Q11" s="276"/>
      <c r="R11" s="276"/>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32"/>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48"/>
  <sheetViews>
    <sheetView showGridLines="0" zoomScale="90" zoomScaleNormal="90" workbookViewId="0">
      <selection activeCell="A5" sqref="A5:F6"/>
    </sheetView>
  </sheetViews>
  <sheetFormatPr baseColWidth="10" defaultRowHeight="14.25" x14ac:dyDescent="0.2"/>
  <cols>
    <col min="1" max="1" width="23.85546875" style="262" customWidth="1"/>
    <col min="2" max="2" width="18.140625" style="215" customWidth="1"/>
    <col min="3" max="3" width="10" style="199" customWidth="1"/>
    <col min="4" max="4" width="42" style="216" customWidth="1"/>
    <col min="5" max="5" width="20.5703125" style="199" customWidth="1"/>
    <col min="6" max="6" width="69.85546875" style="199" customWidth="1"/>
    <col min="7" max="7" width="24.5703125" style="199" customWidth="1"/>
    <col min="8" max="8" width="39.42578125" style="199" customWidth="1"/>
    <col min="9" max="9" width="21.85546875" style="199" customWidth="1"/>
    <col min="10" max="10" width="23.85546875" style="199" customWidth="1"/>
    <col min="11" max="11" width="1.7109375" style="199" customWidth="1"/>
    <col min="12" max="12" width="24.5703125" style="199" customWidth="1"/>
    <col min="13" max="13" width="39.42578125" style="199" customWidth="1"/>
    <col min="14" max="14" width="25.85546875" style="199" customWidth="1"/>
    <col min="15" max="15" width="22.85546875" style="199" customWidth="1"/>
    <col min="16" max="16" width="20.140625" style="199" customWidth="1"/>
    <col min="17" max="19" width="11.42578125" style="199"/>
    <col min="20" max="20" width="58.42578125" style="199" hidden="1" customWidth="1"/>
    <col min="21" max="21" width="0" style="199" hidden="1" customWidth="1"/>
    <col min="22" max="16384" width="11.42578125" style="199"/>
  </cols>
  <sheetData>
    <row r="1" spans="1:21" s="200" customFormat="1" x14ac:dyDescent="0.2">
      <c r="A1" s="353"/>
      <c r="B1" s="355" t="s">
        <v>631</v>
      </c>
      <c r="C1" s="356"/>
      <c r="D1" s="356"/>
      <c r="E1" s="357"/>
      <c r="F1" s="198" t="s">
        <v>632</v>
      </c>
      <c r="G1" s="199"/>
      <c r="H1" s="199"/>
    </row>
    <row r="2" spans="1:21" s="200" customFormat="1" x14ac:dyDescent="0.2">
      <c r="A2" s="353"/>
      <c r="B2" s="358"/>
      <c r="C2" s="359"/>
      <c r="D2" s="359"/>
      <c r="E2" s="360"/>
      <c r="F2" s="198" t="s">
        <v>633</v>
      </c>
      <c r="G2" s="199"/>
      <c r="H2" s="199"/>
    </row>
    <row r="3" spans="1:21" s="200" customFormat="1" ht="22.5" customHeight="1" x14ac:dyDescent="0.2">
      <c r="A3" s="353"/>
      <c r="B3" s="358"/>
      <c r="C3" s="359"/>
      <c r="D3" s="359"/>
      <c r="E3" s="360"/>
      <c r="F3" s="198" t="s">
        <v>634</v>
      </c>
      <c r="G3" s="199"/>
      <c r="H3" s="199"/>
    </row>
    <row r="4" spans="1:21" s="200" customFormat="1" ht="33" customHeight="1" x14ac:dyDescent="0.2">
      <c r="A4" s="354"/>
      <c r="B4" s="361"/>
      <c r="C4" s="362"/>
      <c r="D4" s="362"/>
      <c r="E4" s="363"/>
      <c r="F4" s="198" t="s">
        <v>654</v>
      </c>
      <c r="G4" s="199"/>
      <c r="H4" s="199"/>
    </row>
    <row r="5" spans="1:21" s="204" customFormat="1" ht="15" x14ac:dyDescent="0.2">
      <c r="A5" s="364" t="s">
        <v>366</v>
      </c>
      <c r="B5" s="364"/>
      <c r="C5" s="364"/>
      <c r="D5" s="364"/>
      <c r="E5" s="364"/>
      <c r="F5" s="364"/>
      <c r="G5" s="201"/>
      <c r="H5" s="201"/>
      <c r="I5" s="201"/>
      <c r="J5" s="201"/>
      <c r="K5" s="201"/>
      <c r="L5" s="202"/>
      <c r="M5" s="202"/>
      <c r="N5" s="202"/>
      <c r="O5" s="202"/>
      <c r="P5" s="202"/>
      <c r="Q5" s="203"/>
      <c r="U5" s="205"/>
    </row>
    <row r="6" spans="1:21" s="204" customFormat="1" ht="19.5" x14ac:dyDescent="0.2">
      <c r="A6" s="364"/>
      <c r="B6" s="364"/>
      <c r="C6" s="364"/>
      <c r="D6" s="364"/>
      <c r="E6" s="364"/>
      <c r="F6" s="364"/>
      <c r="G6" s="201"/>
      <c r="H6" s="206"/>
      <c r="I6" s="206"/>
      <c r="J6" s="207"/>
      <c r="K6" s="207"/>
      <c r="L6" s="202"/>
      <c r="M6" s="202"/>
      <c r="N6" s="202"/>
      <c r="O6" s="202"/>
      <c r="P6" s="202"/>
      <c r="Q6" s="208"/>
      <c r="R6" s="209"/>
      <c r="U6" s="205"/>
    </row>
    <row r="7" spans="1:21" ht="13.5" thickBot="1" x14ac:dyDescent="0.25">
      <c r="A7" s="365" t="s">
        <v>8</v>
      </c>
      <c r="B7" s="365" t="s">
        <v>9</v>
      </c>
      <c r="C7" s="365" t="s">
        <v>10</v>
      </c>
      <c r="D7" s="365" t="s">
        <v>89</v>
      </c>
      <c r="E7" s="365" t="s">
        <v>11</v>
      </c>
      <c r="F7" s="365" t="s">
        <v>635</v>
      </c>
    </row>
    <row r="8" spans="1:21" thickTop="1" thickBot="1" x14ac:dyDescent="0.25">
      <c r="A8" s="366"/>
      <c r="B8" s="367"/>
      <c r="C8" s="366"/>
      <c r="D8" s="366"/>
      <c r="E8" s="366"/>
      <c r="F8" s="366"/>
    </row>
    <row r="9" spans="1:21" ht="75.75" customHeight="1" thickTop="1" x14ac:dyDescent="0.2">
      <c r="A9" s="261" t="s">
        <v>30</v>
      </c>
      <c r="B9" s="231" t="s">
        <v>31</v>
      </c>
      <c r="C9" s="79">
        <v>1991</v>
      </c>
      <c r="D9" s="168" t="s">
        <v>674</v>
      </c>
      <c r="E9" s="252" t="s">
        <v>1186</v>
      </c>
      <c r="F9" s="168" t="s">
        <v>222</v>
      </c>
    </row>
    <row r="10" spans="1:21" ht="224.25" customHeight="1" x14ac:dyDescent="0.2">
      <c r="A10" s="340" t="s">
        <v>44</v>
      </c>
      <c r="B10" s="342">
        <v>1952</v>
      </c>
      <c r="C10" s="344">
        <v>2019</v>
      </c>
      <c r="D10" s="346" t="s">
        <v>656</v>
      </c>
      <c r="E10" s="107" t="s">
        <v>124</v>
      </c>
      <c r="F10" s="168" t="s">
        <v>657</v>
      </c>
    </row>
    <row r="11" spans="1:21" ht="112.5" customHeight="1" x14ac:dyDescent="0.2">
      <c r="A11" s="341"/>
      <c r="B11" s="343"/>
      <c r="C11" s="345"/>
      <c r="D11" s="347"/>
      <c r="E11" s="107" t="s">
        <v>125</v>
      </c>
      <c r="F11" s="168" t="s">
        <v>658</v>
      </c>
    </row>
    <row r="12" spans="1:21" ht="51" x14ac:dyDescent="0.2">
      <c r="A12" s="261" t="s">
        <v>44</v>
      </c>
      <c r="B12" s="231">
        <v>1755</v>
      </c>
      <c r="C12" s="79">
        <v>2015</v>
      </c>
      <c r="D12" s="168" t="s">
        <v>440</v>
      </c>
      <c r="E12" s="107" t="s">
        <v>103</v>
      </c>
      <c r="F12" s="168" t="s">
        <v>441</v>
      </c>
    </row>
    <row r="13" spans="1:21" ht="55.5" customHeight="1" x14ac:dyDescent="0.2">
      <c r="A13" s="261" t="s">
        <v>44</v>
      </c>
      <c r="B13" s="231">
        <v>1712</v>
      </c>
      <c r="C13" s="79">
        <v>2014</v>
      </c>
      <c r="D13" s="168" t="s">
        <v>67</v>
      </c>
      <c r="E13" s="107" t="s">
        <v>103</v>
      </c>
      <c r="F13" s="168" t="s">
        <v>68</v>
      </c>
    </row>
    <row r="14" spans="1:21" ht="25.5" x14ac:dyDescent="0.2">
      <c r="A14" s="261" t="s">
        <v>44</v>
      </c>
      <c r="B14" s="231">
        <v>1581</v>
      </c>
      <c r="C14" s="79">
        <v>2012</v>
      </c>
      <c r="D14" s="168" t="s">
        <v>65</v>
      </c>
      <c r="E14" s="107" t="s">
        <v>103</v>
      </c>
      <c r="F14" s="168" t="s">
        <v>66</v>
      </c>
    </row>
    <row r="15" spans="1:21" ht="38.25" x14ac:dyDescent="0.2">
      <c r="A15" s="261" t="s">
        <v>44</v>
      </c>
      <c r="B15" s="231">
        <v>1437</v>
      </c>
      <c r="C15" s="79">
        <v>2011</v>
      </c>
      <c r="D15" s="168" t="s">
        <v>228</v>
      </c>
      <c r="E15" s="107" t="s">
        <v>103</v>
      </c>
      <c r="F15" s="168" t="s">
        <v>229</v>
      </c>
    </row>
    <row r="16" spans="1:21" ht="63.75" x14ac:dyDescent="0.2">
      <c r="A16" s="261" t="s">
        <v>44</v>
      </c>
      <c r="B16" s="231">
        <v>962</v>
      </c>
      <c r="C16" s="79">
        <v>2005</v>
      </c>
      <c r="D16" s="168" t="s">
        <v>54</v>
      </c>
      <c r="E16" s="107" t="s">
        <v>103</v>
      </c>
      <c r="F16" s="168" t="s">
        <v>56</v>
      </c>
    </row>
    <row r="17" spans="1:6" ht="63.75" x14ac:dyDescent="0.2">
      <c r="A17" s="261" t="s">
        <v>44</v>
      </c>
      <c r="B17" s="231">
        <v>527</v>
      </c>
      <c r="C17" s="79">
        <v>1999</v>
      </c>
      <c r="D17" s="168" t="s">
        <v>227</v>
      </c>
      <c r="E17" s="107" t="s">
        <v>675</v>
      </c>
      <c r="F17" s="168" t="s">
        <v>140</v>
      </c>
    </row>
    <row r="18" spans="1:6" ht="39.75" customHeight="1" x14ac:dyDescent="0.2">
      <c r="A18" s="261" t="s">
        <v>44</v>
      </c>
      <c r="B18" s="231">
        <v>57</v>
      </c>
      <c r="C18" s="79">
        <v>1985</v>
      </c>
      <c r="D18" s="168" t="s">
        <v>225</v>
      </c>
      <c r="E18" s="107" t="s">
        <v>103</v>
      </c>
      <c r="F18" s="168" t="s">
        <v>226</v>
      </c>
    </row>
    <row r="19" spans="1:6" ht="48" customHeight="1" x14ac:dyDescent="0.2">
      <c r="A19" s="261" t="s">
        <v>44</v>
      </c>
      <c r="B19" s="231">
        <v>58</v>
      </c>
      <c r="C19" s="79">
        <v>1982</v>
      </c>
      <c r="D19" s="168" t="s">
        <v>223</v>
      </c>
      <c r="E19" s="107" t="s">
        <v>103</v>
      </c>
      <c r="F19" s="168" t="s">
        <v>224</v>
      </c>
    </row>
    <row r="20" spans="1:6" ht="49.5" customHeight="1" x14ac:dyDescent="0.2">
      <c r="A20" s="261" t="s">
        <v>69</v>
      </c>
      <c r="B20" s="231">
        <v>1166</v>
      </c>
      <c r="C20" s="79">
        <v>2016</v>
      </c>
      <c r="D20" s="168" t="s">
        <v>448</v>
      </c>
      <c r="E20" s="108" t="s">
        <v>103</v>
      </c>
      <c r="F20" s="168" t="s">
        <v>447</v>
      </c>
    </row>
    <row r="21" spans="1:6" ht="54" customHeight="1" x14ac:dyDescent="0.2">
      <c r="A21" s="261" t="s">
        <v>69</v>
      </c>
      <c r="B21" s="231">
        <v>103</v>
      </c>
      <c r="C21" s="79">
        <v>2015</v>
      </c>
      <c r="D21" s="168" t="s">
        <v>72</v>
      </c>
      <c r="E21" s="107" t="s">
        <v>103</v>
      </c>
      <c r="F21" s="168" t="s">
        <v>73</v>
      </c>
    </row>
    <row r="22" spans="1:6" ht="54" customHeight="1" x14ac:dyDescent="0.2">
      <c r="A22" s="261" t="s">
        <v>69</v>
      </c>
      <c r="B22" s="231">
        <v>197</v>
      </c>
      <c r="C22" s="79">
        <v>2014</v>
      </c>
      <c r="D22" s="168" t="s">
        <v>232</v>
      </c>
      <c r="E22" s="107" t="s">
        <v>103</v>
      </c>
      <c r="F22" s="168" t="s">
        <v>233</v>
      </c>
    </row>
    <row r="23" spans="1:6" ht="29.25" customHeight="1" x14ac:dyDescent="0.2">
      <c r="A23" s="261" t="s">
        <v>69</v>
      </c>
      <c r="B23" s="231">
        <v>1377</v>
      </c>
      <c r="C23" s="79">
        <v>2013</v>
      </c>
      <c r="D23" s="168" t="s">
        <v>438</v>
      </c>
      <c r="E23" s="107" t="s">
        <v>103</v>
      </c>
      <c r="F23" s="168" t="s">
        <v>66</v>
      </c>
    </row>
    <row r="24" spans="1:6" ht="68.25" customHeight="1" x14ac:dyDescent="0.2">
      <c r="A24" s="261" t="s">
        <v>69</v>
      </c>
      <c r="B24" s="231">
        <v>19</v>
      </c>
      <c r="C24" s="79">
        <v>2012</v>
      </c>
      <c r="D24" s="168" t="s">
        <v>156</v>
      </c>
      <c r="E24" s="107" t="s">
        <v>682</v>
      </c>
      <c r="F24" s="168" t="s">
        <v>546</v>
      </c>
    </row>
    <row r="25" spans="1:6" ht="30" customHeight="1" x14ac:dyDescent="0.2">
      <c r="A25" s="261" t="s">
        <v>69</v>
      </c>
      <c r="B25" s="231">
        <v>2641</v>
      </c>
      <c r="C25" s="79">
        <v>2012</v>
      </c>
      <c r="D25" s="168" t="s">
        <v>436</v>
      </c>
      <c r="E25" s="107" t="s">
        <v>103</v>
      </c>
      <c r="F25" s="168" t="s">
        <v>437</v>
      </c>
    </row>
    <row r="26" spans="1:6" ht="68.25" customHeight="1" x14ac:dyDescent="0.2">
      <c r="A26" s="261" t="s">
        <v>69</v>
      </c>
      <c r="B26" s="231">
        <v>371</v>
      </c>
      <c r="C26" s="79">
        <v>2010</v>
      </c>
      <c r="D26" s="168" t="s">
        <v>230</v>
      </c>
      <c r="E26" s="107" t="s">
        <v>103</v>
      </c>
      <c r="F26" s="168" t="s">
        <v>231</v>
      </c>
    </row>
    <row r="27" spans="1:6" ht="68.25" customHeight="1" x14ac:dyDescent="0.2">
      <c r="A27" s="261" t="s">
        <v>69</v>
      </c>
      <c r="B27" s="231">
        <v>2623</v>
      </c>
      <c r="C27" s="79">
        <v>2009</v>
      </c>
      <c r="D27" s="168" t="s">
        <v>443</v>
      </c>
      <c r="E27" s="107" t="s">
        <v>103</v>
      </c>
      <c r="F27" s="168" t="s">
        <v>444</v>
      </c>
    </row>
    <row r="28" spans="1:6" ht="68.25" customHeight="1" x14ac:dyDescent="0.2">
      <c r="A28" s="261" t="s">
        <v>69</v>
      </c>
      <c r="B28" s="231">
        <v>4669</v>
      </c>
      <c r="C28" s="79">
        <v>2005</v>
      </c>
      <c r="D28" s="168" t="s">
        <v>435</v>
      </c>
      <c r="E28" s="107" t="s">
        <v>103</v>
      </c>
      <c r="F28" s="168" t="s">
        <v>56</v>
      </c>
    </row>
    <row r="29" spans="1:6" ht="68.25" customHeight="1" x14ac:dyDescent="0.2">
      <c r="A29" s="348" t="s">
        <v>69</v>
      </c>
      <c r="B29" s="348">
        <v>2150</v>
      </c>
      <c r="C29" s="344">
        <v>1995</v>
      </c>
      <c r="D29" s="346" t="s">
        <v>148</v>
      </c>
      <c r="E29" s="107" t="s">
        <v>676</v>
      </c>
      <c r="F29" s="168" t="s">
        <v>150</v>
      </c>
    </row>
    <row r="30" spans="1:6" ht="68.25" customHeight="1" x14ac:dyDescent="0.2">
      <c r="A30" s="349"/>
      <c r="B30" s="349"/>
      <c r="C30" s="351"/>
      <c r="D30" s="352"/>
      <c r="E30" s="107" t="s">
        <v>677</v>
      </c>
      <c r="F30" s="168" t="s">
        <v>151</v>
      </c>
    </row>
    <row r="31" spans="1:6" ht="68.25" customHeight="1" x14ac:dyDescent="0.2">
      <c r="A31" s="349"/>
      <c r="B31" s="349"/>
      <c r="C31" s="351"/>
      <c r="D31" s="352"/>
      <c r="E31" s="107" t="s">
        <v>678</v>
      </c>
      <c r="F31" s="168" t="s">
        <v>152</v>
      </c>
    </row>
    <row r="32" spans="1:6" ht="68.25" customHeight="1" x14ac:dyDescent="0.2">
      <c r="A32" s="349"/>
      <c r="B32" s="349"/>
      <c r="C32" s="351"/>
      <c r="D32" s="352"/>
      <c r="E32" s="107" t="s">
        <v>679</v>
      </c>
      <c r="F32" s="168" t="s">
        <v>153</v>
      </c>
    </row>
    <row r="33" spans="1:6" ht="68.25" customHeight="1" x14ac:dyDescent="0.2">
      <c r="A33" s="349"/>
      <c r="B33" s="349"/>
      <c r="C33" s="351"/>
      <c r="D33" s="352"/>
      <c r="E33" s="107" t="s">
        <v>680</v>
      </c>
      <c r="F33" s="168" t="s">
        <v>154</v>
      </c>
    </row>
    <row r="34" spans="1:6" ht="68.25" customHeight="1" x14ac:dyDescent="0.2">
      <c r="A34" s="350"/>
      <c r="B34" s="350"/>
      <c r="C34" s="345"/>
      <c r="D34" s="347"/>
      <c r="E34" s="107" t="s">
        <v>681</v>
      </c>
      <c r="F34" s="168" t="s">
        <v>155</v>
      </c>
    </row>
    <row r="35" spans="1:6" ht="68.25" customHeight="1" x14ac:dyDescent="0.2">
      <c r="A35" s="261" t="s">
        <v>69</v>
      </c>
      <c r="B35" s="231">
        <v>638</v>
      </c>
      <c r="C35" s="79">
        <v>1987</v>
      </c>
      <c r="D35" s="168" t="s">
        <v>70</v>
      </c>
      <c r="E35" s="107" t="s">
        <v>103</v>
      </c>
      <c r="F35" s="168" t="s">
        <v>71</v>
      </c>
    </row>
    <row r="36" spans="1:6" ht="79.5" customHeight="1" x14ac:dyDescent="0.2">
      <c r="A36" s="261" t="s">
        <v>77</v>
      </c>
      <c r="B36" s="231">
        <v>630</v>
      </c>
      <c r="C36" s="79">
        <v>2015</v>
      </c>
      <c r="D36" s="168" t="s">
        <v>442</v>
      </c>
      <c r="E36" s="107" t="s">
        <v>103</v>
      </c>
      <c r="F36" s="168" t="s">
        <v>441</v>
      </c>
    </row>
    <row r="37" spans="1:6" ht="79.5" customHeight="1" x14ac:dyDescent="0.2">
      <c r="A37" s="261" t="s">
        <v>77</v>
      </c>
      <c r="B37" s="231">
        <v>559</v>
      </c>
      <c r="C37" s="79">
        <v>2014</v>
      </c>
      <c r="D37" s="168" t="s">
        <v>445</v>
      </c>
      <c r="E37" s="210" t="s">
        <v>103</v>
      </c>
      <c r="F37" s="168" t="s">
        <v>446</v>
      </c>
    </row>
    <row r="38" spans="1:6" ht="79.5" customHeight="1" x14ac:dyDescent="0.2">
      <c r="A38" s="261" t="s">
        <v>77</v>
      </c>
      <c r="B38" s="231">
        <v>529</v>
      </c>
      <c r="C38" s="79">
        <v>2013</v>
      </c>
      <c r="D38" s="168" t="s">
        <v>236</v>
      </c>
      <c r="E38" s="107" t="s">
        <v>103</v>
      </c>
      <c r="F38" s="168" t="s">
        <v>237</v>
      </c>
    </row>
    <row r="39" spans="1:6" ht="71.25" customHeight="1" x14ac:dyDescent="0.2">
      <c r="A39" s="261" t="s">
        <v>77</v>
      </c>
      <c r="B39" s="231">
        <v>3</v>
      </c>
      <c r="C39" s="79">
        <v>1987</v>
      </c>
      <c r="D39" s="168" t="s">
        <v>234</v>
      </c>
      <c r="E39" s="107" t="s">
        <v>103</v>
      </c>
      <c r="F39" s="168" t="s">
        <v>235</v>
      </c>
    </row>
    <row r="40" spans="1:6" s="24" customFormat="1" ht="33" customHeight="1" x14ac:dyDescent="0.2">
      <c r="A40" s="242" t="s">
        <v>245</v>
      </c>
      <c r="B40" s="242">
        <v>40</v>
      </c>
      <c r="C40" s="243">
        <v>2017</v>
      </c>
      <c r="D40" s="85" t="s">
        <v>624</v>
      </c>
      <c r="E40" s="102" t="s">
        <v>103</v>
      </c>
      <c r="F40" s="85" t="s">
        <v>584</v>
      </c>
    </row>
    <row r="41" spans="1:6" ht="54" customHeight="1" x14ac:dyDescent="0.2">
      <c r="A41" s="261" t="s">
        <v>245</v>
      </c>
      <c r="B41" s="231">
        <v>83</v>
      </c>
      <c r="C41" s="79">
        <v>2011</v>
      </c>
      <c r="D41" s="168" t="s">
        <v>85</v>
      </c>
      <c r="E41" s="107" t="s">
        <v>103</v>
      </c>
      <c r="F41" s="168" t="s">
        <v>86</v>
      </c>
    </row>
    <row r="42" spans="1:6" ht="42.75" customHeight="1" x14ac:dyDescent="0.2">
      <c r="A42" s="261" t="s">
        <v>245</v>
      </c>
      <c r="B42" s="231">
        <v>204</v>
      </c>
      <c r="C42" s="79">
        <v>2008</v>
      </c>
      <c r="D42" s="168" t="s">
        <v>684</v>
      </c>
      <c r="E42" s="107" t="s">
        <v>103</v>
      </c>
      <c r="F42" s="168" t="s">
        <v>685</v>
      </c>
    </row>
    <row r="43" spans="1:6" ht="48" customHeight="1" x14ac:dyDescent="0.2">
      <c r="A43" s="261" t="s">
        <v>683</v>
      </c>
      <c r="B43" s="231">
        <v>120</v>
      </c>
      <c r="C43" s="79">
        <v>2015</v>
      </c>
      <c r="D43" s="168" t="s">
        <v>439</v>
      </c>
      <c r="E43" s="107" t="s">
        <v>103</v>
      </c>
      <c r="F43" s="168" t="s">
        <v>233</v>
      </c>
    </row>
    <row r="44" spans="1:6" ht="48" customHeight="1" x14ac:dyDescent="0.2">
      <c r="A44" s="261" t="s">
        <v>683</v>
      </c>
      <c r="B44" s="231">
        <v>33</v>
      </c>
      <c r="C44" s="79">
        <v>2008</v>
      </c>
      <c r="D44" s="168" t="s">
        <v>240</v>
      </c>
      <c r="E44" s="107" t="s">
        <v>103</v>
      </c>
      <c r="F44" s="168" t="s">
        <v>240</v>
      </c>
    </row>
    <row r="45" spans="1:6" ht="49.5" customHeight="1" x14ac:dyDescent="0.2">
      <c r="A45" s="261" t="s">
        <v>683</v>
      </c>
      <c r="B45" s="231">
        <v>2</v>
      </c>
      <c r="C45" s="79">
        <v>2007</v>
      </c>
      <c r="D45" s="168" t="s">
        <v>238</v>
      </c>
      <c r="E45" s="211" t="s">
        <v>103</v>
      </c>
      <c r="F45" s="168" t="s">
        <v>239</v>
      </c>
    </row>
    <row r="46" spans="1:6" ht="48" customHeight="1" x14ac:dyDescent="0.2">
      <c r="A46" s="261" t="s">
        <v>686</v>
      </c>
      <c r="B46" s="231">
        <v>4</v>
      </c>
      <c r="C46" s="79">
        <v>2009</v>
      </c>
      <c r="D46" s="168" t="s">
        <v>687</v>
      </c>
      <c r="E46" s="107" t="s">
        <v>103</v>
      </c>
      <c r="F46" s="168" t="s">
        <v>441</v>
      </c>
    </row>
    <row r="47" spans="1:6" s="213" customFormat="1" ht="80.25" customHeight="1" x14ac:dyDescent="0.2">
      <c r="A47" s="261" t="s">
        <v>1143</v>
      </c>
      <c r="B47" s="231" t="s">
        <v>31</v>
      </c>
      <c r="C47" s="79">
        <v>2019</v>
      </c>
      <c r="D47" s="168" t="s">
        <v>1115</v>
      </c>
      <c r="E47" s="212" t="s">
        <v>305</v>
      </c>
      <c r="F47" s="168" t="s">
        <v>1116</v>
      </c>
    </row>
    <row r="48" spans="1:6" s="213" customFormat="1" ht="48" customHeight="1" x14ac:dyDescent="0.2">
      <c r="A48" s="261" t="s">
        <v>1144</v>
      </c>
      <c r="B48" s="231" t="s">
        <v>31</v>
      </c>
      <c r="C48" s="79">
        <v>2019</v>
      </c>
      <c r="D48" s="168" t="s">
        <v>1118</v>
      </c>
      <c r="E48" s="214" t="s">
        <v>305</v>
      </c>
      <c r="F48" s="168" t="s">
        <v>1119</v>
      </c>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29:A34"/>
    <mergeCell ref="B29:B34"/>
    <mergeCell ref="C29:C34"/>
    <mergeCell ref="D29:D34"/>
  </mergeCells>
  <hyperlinks>
    <hyperlink ref="F20" r:id="rId1" location="L.2.P.2.T.3.C.12" display="http://www.alcaldiabogota.gov.co/sisjur/normas/Norma1.jsp?i=62503 - L.2.P.2.T.3.C.12"/>
    <hyperlink ref="E9" r:id="rId2"/>
    <hyperlink ref="E19" r:id="rId3"/>
    <hyperlink ref="E18" r:id="rId4"/>
    <hyperlink ref="E17" r:id="rId5"/>
    <hyperlink ref="E10" r:id="rId6"/>
    <hyperlink ref="E11" r:id="rId7"/>
    <hyperlink ref="E16" r:id="rId8"/>
    <hyperlink ref="E28" r:id="rId9"/>
    <hyperlink ref="E15" r:id="rId10"/>
    <hyperlink ref="E25" r:id="rId11"/>
    <hyperlink ref="E14" r:id="rId12"/>
    <hyperlink ref="E23" r:id="rId13"/>
    <hyperlink ref="E13" r:id="rId14"/>
    <hyperlink ref="E29" r:id="rId15"/>
    <hyperlink ref="E35" r:id="rId16"/>
    <hyperlink ref="E30" r:id="rId17"/>
    <hyperlink ref="E31" r:id="rId18"/>
    <hyperlink ref="E32" r:id="rId19"/>
    <hyperlink ref="E33" r:id="rId20"/>
    <hyperlink ref="E34" r:id="rId21"/>
    <hyperlink ref="E26" r:id="rId22"/>
    <hyperlink ref="E24" r:id="rId23"/>
    <hyperlink ref="E22" r:id="rId24"/>
    <hyperlink ref="E43" r:id="rId25"/>
    <hyperlink ref="E21" r:id="rId26"/>
    <hyperlink ref="E39" r:id="rId27"/>
    <hyperlink ref="E38" r:id="rId28"/>
    <hyperlink ref="E44" r:id="rId29"/>
    <hyperlink ref="E42" r:id="rId30"/>
    <hyperlink ref="E41" r:id="rId31"/>
    <hyperlink ref="E12" r:id="rId32"/>
    <hyperlink ref="E36" r:id="rId33"/>
    <hyperlink ref="E27" r:id="rId34"/>
    <hyperlink ref="E20" r:id="rId35"/>
    <hyperlink ref="E46" r:id="rId36"/>
    <hyperlink ref="E37" r:id="rId37"/>
    <hyperlink ref="E48" r:id="rId38"/>
    <hyperlink ref="E47" r:id="rId39"/>
    <hyperlink ref="E40" r:id="rId40"/>
  </hyperlinks>
  <pageMargins left="0.7" right="0.7" top="0.75" bottom="0.75" header="0.3" footer="0.3"/>
  <pageSetup paperSize="9" orientation="portrait" r:id="rId41"/>
  <drawing r:id="rId4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62"/>
  <sheetViews>
    <sheetView showGridLines="0" zoomScale="90" zoomScaleNormal="90" workbookViewId="0">
      <selection sqref="A1:A4"/>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9.140625" style="110" customWidth="1"/>
    <col min="5" max="5" width="20.42578125" style="110" customWidth="1"/>
    <col min="6" max="6" width="47.710937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370"/>
      <c r="B1" s="372" t="s">
        <v>631</v>
      </c>
      <c r="C1" s="373"/>
      <c r="D1" s="373"/>
      <c r="E1" s="374"/>
      <c r="F1" s="109" t="s">
        <v>632</v>
      </c>
      <c r="G1" s="76"/>
      <c r="H1" s="76"/>
      <c r="I1" s="81"/>
      <c r="J1" s="81"/>
      <c r="K1" s="81"/>
      <c r="L1" s="81"/>
      <c r="M1" s="81"/>
      <c r="N1" s="81"/>
      <c r="O1" s="81"/>
      <c r="P1" s="81"/>
      <c r="Q1" s="81"/>
      <c r="R1" s="81"/>
      <c r="S1" s="81"/>
      <c r="T1" s="81"/>
      <c r="U1" s="81"/>
      <c r="V1" s="81"/>
      <c r="W1" s="81"/>
      <c r="X1" s="81"/>
      <c r="Y1" s="81"/>
      <c r="Z1" s="81"/>
    </row>
    <row r="2" spans="1:26" ht="24" customHeight="1" x14ac:dyDescent="0.2">
      <c r="A2" s="371"/>
      <c r="B2" s="375"/>
      <c r="C2" s="376"/>
      <c r="D2" s="376"/>
      <c r="E2" s="377"/>
      <c r="F2" s="109" t="s">
        <v>633</v>
      </c>
      <c r="G2" s="76"/>
      <c r="H2" s="76"/>
      <c r="I2" s="81"/>
      <c r="J2" s="81"/>
      <c r="K2" s="81"/>
      <c r="L2" s="81"/>
      <c r="M2" s="81"/>
      <c r="N2" s="81"/>
      <c r="O2" s="81"/>
      <c r="P2" s="81"/>
      <c r="Q2" s="81"/>
      <c r="R2" s="81"/>
      <c r="S2" s="81"/>
      <c r="T2" s="81"/>
      <c r="U2" s="81"/>
      <c r="V2" s="81"/>
      <c r="W2" s="81"/>
      <c r="X2" s="81"/>
      <c r="Y2" s="81"/>
      <c r="Z2" s="81"/>
    </row>
    <row r="3" spans="1:26" ht="24" customHeight="1" x14ac:dyDescent="0.2">
      <c r="A3" s="371"/>
      <c r="B3" s="375"/>
      <c r="C3" s="376"/>
      <c r="D3" s="376"/>
      <c r="E3" s="377"/>
      <c r="F3" s="109" t="s">
        <v>634</v>
      </c>
      <c r="G3" s="76"/>
      <c r="H3" s="76"/>
      <c r="I3" s="81"/>
      <c r="J3" s="81"/>
      <c r="K3" s="81"/>
      <c r="L3" s="81"/>
      <c r="M3" s="81"/>
      <c r="N3" s="81"/>
      <c r="O3" s="81"/>
      <c r="P3" s="81"/>
      <c r="Q3" s="81"/>
      <c r="R3" s="81"/>
      <c r="S3" s="81"/>
      <c r="T3" s="81"/>
      <c r="U3" s="81"/>
      <c r="V3" s="81"/>
      <c r="W3" s="81"/>
      <c r="X3" s="81"/>
      <c r="Y3" s="81"/>
      <c r="Z3" s="81"/>
    </row>
    <row r="4" spans="1:26" ht="24" customHeight="1" x14ac:dyDescent="0.2">
      <c r="A4" s="371"/>
      <c r="B4" s="375"/>
      <c r="C4" s="378"/>
      <c r="D4" s="378"/>
      <c r="E4" s="377"/>
      <c r="F4" s="92" t="s">
        <v>654</v>
      </c>
      <c r="G4" s="76"/>
      <c r="H4" s="76"/>
      <c r="I4" s="81"/>
      <c r="J4" s="81"/>
      <c r="K4" s="81"/>
      <c r="L4" s="81"/>
      <c r="M4" s="81"/>
      <c r="N4" s="81"/>
      <c r="O4" s="81"/>
      <c r="P4" s="81"/>
      <c r="Q4" s="81"/>
      <c r="R4" s="81"/>
      <c r="S4" s="81"/>
      <c r="T4" s="81"/>
      <c r="U4" s="81"/>
      <c r="V4" s="81"/>
      <c r="W4" s="81"/>
      <c r="X4" s="81"/>
      <c r="Y4" s="81"/>
      <c r="Z4" s="81"/>
    </row>
    <row r="5" spans="1:26" ht="12" customHeight="1" x14ac:dyDescent="0.2">
      <c r="A5" s="288" t="s">
        <v>688</v>
      </c>
      <c r="B5" s="379"/>
      <c r="C5" s="379"/>
      <c r="D5" s="379"/>
      <c r="E5" s="379"/>
      <c r="F5" s="379"/>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380"/>
      <c r="B6" s="380"/>
      <c r="C6" s="380"/>
      <c r="D6" s="380"/>
      <c r="E6" s="380"/>
      <c r="F6" s="380"/>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1" t="s">
        <v>8</v>
      </c>
      <c r="B7" s="368" t="s">
        <v>9</v>
      </c>
      <c r="C7" s="368" t="s">
        <v>10</v>
      </c>
      <c r="D7" s="368" t="s">
        <v>89</v>
      </c>
      <c r="E7" s="368" t="s">
        <v>11</v>
      </c>
      <c r="F7" s="368" t="s">
        <v>635</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82"/>
      <c r="B8" s="369"/>
      <c r="C8" s="369"/>
      <c r="D8" s="369"/>
      <c r="E8" s="369"/>
      <c r="F8" s="369"/>
      <c r="G8" s="76"/>
      <c r="H8" s="76"/>
      <c r="I8" s="76"/>
      <c r="J8" s="76"/>
      <c r="K8" s="76"/>
      <c r="L8" s="76"/>
      <c r="M8" s="76"/>
      <c r="N8" s="76"/>
      <c r="O8" s="76"/>
      <c r="P8" s="76"/>
      <c r="Q8" s="76"/>
      <c r="R8" s="76"/>
      <c r="S8" s="76"/>
      <c r="T8" s="76"/>
      <c r="U8" s="76"/>
      <c r="V8" s="76"/>
      <c r="W8" s="76"/>
      <c r="X8" s="76"/>
      <c r="Y8" s="76"/>
      <c r="Z8" s="76"/>
    </row>
    <row r="9" spans="1:26" s="119" customFormat="1" ht="52.5" customHeight="1" thickTop="1" x14ac:dyDescent="0.2">
      <c r="A9" s="117" t="s">
        <v>44</v>
      </c>
      <c r="B9" s="77">
        <v>1811</v>
      </c>
      <c r="C9" s="77">
        <v>2016</v>
      </c>
      <c r="D9" s="168" t="s">
        <v>689</v>
      </c>
      <c r="E9" s="118" t="s">
        <v>1190</v>
      </c>
      <c r="F9" s="168" t="s">
        <v>690</v>
      </c>
      <c r="G9" s="76"/>
      <c r="H9" s="76"/>
      <c r="I9" s="76"/>
      <c r="J9" s="76"/>
      <c r="K9" s="76"/>
      <c r="L9" s="76"/>
      <c r="M9" s="76"/>
      <c r="N9" s="76"/>
      <c r="O9" s="76"/>
      <c r="P9" s="76"/>
      <c r="Q9" s="76"/>
      <c r="R9" s="76"/>
      <c r="S9" s="76"/>
      <c r="T9" s="76"/>
      <c r="U9" s="76"/>
      <c r="V9" s="76"/>
      <c r="W9" s="76"/>
      <c r="X9" s="76"/>
      <c r="Y9" s="76"/>
      <c r="Z9" s="76"/>
    </row>
    <row r="10" spans="1:26" s="119" customFormat="1" ht="78.75" customHeight="1" x14ac:dyDescent="0.2">
      <c r="A10" s="117" t="s">
        <v>44</v>
      </c>
      <c r="B10" s="75">
        <v>1819</v>
      </c>
      <c r="C10" s="75">
        <v>2016</v>
      </c>
      <c r="D10" s="168" t="s">
        <v>329</v>
      </c>
      <c r="E10" s="122" t="s">
        <v>103</v>
      </c>
      <c r="F10" s="168"/>
      <c r="G10" s="76"/>
      <c r="H10" s="76"/>
      <c r="I10" s="76"/>
      <c r="J10" s="76"/>
      <c r="K10" s="76"/>
      <c r="L10" s="76"/>
      <c r="M10" s="76"/>
      <c r="N10" s="76"/>
      <c r="O10" s="76"/>
      <c r="P10" s="76"/>
      <c r="Q10" s="76"/>
      <c r="R10" s="76"/>
      <c r="S10" s="76"/>
      <c r="T10" s="76"/>
      <c r="U10" s="76"/>
      <c r="V10" s="76"/>
      <c r="W10" s="76"/>
      <c r="X10" s="76"/>
      <c r="Y10" s="76"/>
      <c r="Z10" s="76"/>
    </row>
    <row r="11" spans="1:26" s="119" customFormat="1" ht="120" customHeight="1" x14ac:dyDescent="0.2">
      <c r="A11" s="117" t="s">
        <v>44</v>
      </c>
      <c r="B11" s="77">
        <v>1383</v>
      </c>
      <c r="C11" s="77">
        <v>2010</v>
      </c>
      <c r="D11" s="168" t="s">
        <v>487</v>
      </c>
      <c r="E11" s="118" t="s">
        <v>1191</v>
      </c>
      <c r="F11" s="168" t="s">
        <v>772</v>
      </c>
      <c r="G11" s="76"/>
      <c r="H11" s="76"/>
      <c r="I11" s="76"/>
      <c r="J11" s="76"/>
      <c r="K11" s="76"/>
      <c r="L11" s="76"/>
      <c r="M11" s="76"/>
      <c r="N11" s="76"/>
      <c r="O11" s="76"/>
      <c r="P11" s="76"/>
      <c r="Q11" s="76"/>
      <c r="R11" s="76"/>
      <c r="S11" s="76"/>
      <c r="T11" s="76"/>
      <c r="U11" s="76"/>
      <c r="V11" s="76"/>
      <c r="W11" s="76"/>
      <c r="X11" s="76"/>
      <c r="Y11" s="76"/>
      <c r="Z11" s="76"/>
    </row>
    <row r="12" spans="1:26" s="119" customFormat="1" ht="102" customHeight="1" x14ac:dyDescent="0.2">
      <c r="A12" s="117" t="s">
        <v>44</v>
      </c>
      <c r="B12" s="75">
        <v>1314</v>
      </c>
      <c r="C12" s="75">
        <v>2009</v>
      </c>
      <c r="D12" s="168" t="s">
        <v>691</v>
      </c>
      <c r="E12" s="232" t="s">
        <v>103</v>
      </c>
      <c r="F12" s="168"/>
      <c r="G12" s="76"/>
      <c r="H12" s="76"/>
      <c r="I12" s="76"/>
      <c r="J12" s="76"/>
      <c r="K12" s="76"/>
      <c r="L12" s="76"/>
      <c r="M12" s="76"/>
      <c r="N12" s="76"/>
      <c r="O12" s="76"/>
      <c r="P12" s="76"/>
      <c r="Q12" s="76"/>
      <c r="R12" s="76"/>
      <c r="S12" s="76"/>
      <c r="T12" s="76"/>
      <c r="U12" s="76"/>
      <c r="V12" s="76"/>
      <c r="W12" s="76"/>
      <c r="X12" s="76"/>
      <c r="Y12" s="76"/>
      <c r="Z12" s="76"/>
    </row>
    <row r="13" spans="1:26" s="119" customFormat="1" ht="111" customHeight="1" x14ac:dyDescent="0.2">
      <c r="A13" s="117" t="s">
        <v>44</v>
      </c>
      <c r="B13" s="77">
        <v>1252</v>
      </c>
      <c r="C13" s="77">
        <v>2008</v>
      </c>
      <c r="D13" s="168" t="s">
        <v>692</v>
      </c>
      <c r="E13" s="118" t="s">
        <v>693</v>
      </c>
      <c r="F13" s="168" t="s">
        <v>694</v>
      </c>
      <c r="G13" s="76"/>
      <c r="H13" s="76"/>
      <c r="I13" s="76"/>
      <c r="J13" s="76"/>
      <c r="K13" s="76"/>
      <c r="L13" s="76"/>
      <c r="M13" s="76"/>
      <c r="N13" s="76"/>
      <c r="O13" s="76"/>
      <c r="P13" s="76"/>
      <c r="Q13" s="76"/>
      <c r="R13" s="76"/>
      <c r="S13" s="76"/>
      <c r="T13" s="76"/>
      <c r="U13" s="76"/>
      <c r="V13" s="76"/>
      <c r="W13" s="76"/>
      <c r="X13" s="76"/>
      <c r="Y13" s="76"/>
      <c r="Z13" s="76"/>
    </row>
    <row r="14" spans="1:26" s="119" customFormat="1" ht="57.75" customHeight="1" x14ac:dyDescent="0.2">
      <c r="A14" s="117" t="s">
        <v>44</v>
      </c>
      <c r="B14" s="77">
        <v>697</v>
      </c>
      <c r="C14" s="77">
        <v>2001</v>
      </c>
      <c r="D14" s="168" t="s">
        <v>466</v>
      </c>
      <c r="E14" s="118" t="s">
        <v>120</v>
      </c>
      <c r="F14" s="168" t="s">
        <v>695</v>
      </c>
      <c r="G14" s="76"/>
      <c r="H14" s="76"/>
      <c r="I14" s="76"/>
      <c r="J14" s="76"/>
      <c r="K14" s="76"/>
      <c r="L14" s="76"/>
      <c r="M14" s="76"/>
      <c r="N14" s="76"/>
      <c r="O14" s="76"/>
      <c r="P14" s="76"/>
      <c r="Q14" s="76"/>
      <c r="R14" s="76"/>
      <c r="S14" s="76"/>
      <c r="T14" s="76"/>
      <c r="U14" s="76"/>
      <c r="V14" s="76"/>
      <c r="W14" s="76"/>
      <c r="X14" s="76"/>
      <c r="Y14" s="76"/>
      <c r="Z14" s="76"/>
    </row>
    <row r="15" spans="1:26" s="119" customFormat="1" ht="32.25" customHeight="1" x14ac:dyDescent="0.2">
      <c r="A15" s="117" t="s">
        <v>44</v>
      </c>
      <c r="B15" s="77">
        <v>373</v>
      </c>
      <c r="C15" s="77">
        <v>1997</v>
      </c>
      <c r="D15" s="168" t="s">
        <v>452</v>
      </c>
      <c r="E15" s="118" t="s">
        <v>120</v>
      </c>
      <c r="F15" s="168" t="s">
        <v>696</v>
      </c>
      <c r="G15" s="76"/>
      <c r="H15" s="76"/>
      <c r="I15" s="76"/>
      <c r="J15" s="76"/>
      <c r="K15" s="76"/>
      <c r="L15" s="76"/>
      <c r="M15" s="76"/>
      <c r="N15" s="76"/>
      <c r="O15" s="76"/>
      <c r="P15" s="76"/>
      <c r="Q15" s="76"/>
      <c r="R15" s="76"/>
      <c r="S15" s="76"/>
      <c r="T15" s="76"/>
      <c r="U15" s="76"/>
      <c r="V15" s="76"/>
      <c r="W15" s="76"/>
      <c r="X15" s="76"/>
      <c r="Y15" s="76"/>
      <c r="Z15" s="76"/>
    </row>
    <row r="16" spans="1:26" s="119" customFormat="1" ht="45" customHeight="1" x14ac:dyDescent="0.2">
      <c r="A16" s="117" t="s">
        <v>44</v>
      </c>
      <c r="B16" s="77">
        <v>9</v>
      </c>
      <c r="C16" s="77">
        <v>1979</v>
      </c>
      <c r="D16" s="168" t="s">
        <v>478</v>
      </c>
      <c r="E16" s="118" t="s">
        <v>1192</v>
      </c>
      <c r="F16" s="168" t="s">
        <v>697</v>
      </c>
      <c r="G16" s="76"/>
      <c r="H16" s="76"/>
      <c r="I16" s="76"/>
      <c r="J16" s="76"/>
      <c r="K16" s="76"/>
      <c r="L16" s="76"/>
      <c r="M16" s="76"/>
      <c r="N16" s="76"/>
      <c r="O16" s="76"/>
      <c r="P16" s="76"/>
      <c r="Q16" s="76"/>
      <c r="R16" s="76"/>
      <c r="S16" s="76"/>
      <c r="T16" s="76"/>
      <c r="U16" s="76"/>
      <c r="V16" s="76"/>
      <c r="W16" s="76"/>
      <c r="X16" s="76"/>
      <c r="Y16" s="76"/>
      <c r="Z16" s="76"/>
    </row>
    <row r="17" spans="1:26" s="119" customFormat="1" ht="93" customHeight="1" x14ac:dyDescent="0.2">
      <c r="A17" s="117" t="s">
        <v>69</v>
      </c>
      <c r="B17" s="77">
        <v>284</v>
      </c>
      <c r="C17" s="77">
        <v>2018</v>
      </c>
      <c r="D17" s="168" t="s">
        <v>698</v>
      </c>
      <c r="E17" s="118" t="s">
        <v>1193</v>
      </c>
      <c r="F17" s="168" t="s">
        <v>699</v>
      </c>
      <c r="G17" s="76"/>
      <c r="H17" s="76"/>
      <c r="I17" s="76"/>
      <c r="J17" s="76"/>
      <c r="K17" s="76"/>
      <c r="L17" s="76"/>
      <c r="M17" s="76"/>
      <c r="N17" s="76"/>
      <c r="O17" s="76"/>
      <c r="P17" s="76"/>
      <c r="Q17" s="76"/>
      <c r="R17" s="76"/>
      <c r="S17" s="76"/>
      <c r="T17" s="76"/>
      <c r="U17" s="76"/>
      <c r="V17" s="76"/>
      <c r="W17" s="76"/>
      <c r="X17" s="76"/>
      <c r="Y17" s="76"/>
      <c r="Z17" s="76"/>
    </row>
    <row r="18" spans="1:26" s="119" customFormat="1" ht="76.5" customHeight="1" x14ac:dyDescent="0.2">
      <c r="A18" s="117" t="s">
        <v>69</v>
      </c>
      <c r="B18" s="77">
        <v>1499</v>
      </c>
      <c r="C18" s="77">
        <v>2017</v>
      </c>
      <c r="D18" s="168" t="s">
        <v>425</v>
      </c>
      <c r="E18" s="125" t="s">
        <v>1154</v>
      </c>
      <c r="F18" s="168" t="s">
        <v>700</v>
      </c>
      <c r="G18" s="76"/>
      <c r="H18" s="76"/>
      <c r="I18" s="76"/>
      <c r="J18" s="76"/>
      <c r="K18" s="76"/>
      <c r="L18" s="76"/>
      <c r="M18" s="76"/>
      <c r="N18" s="76"/>
      <c r="O18" s="76"/>
      <c r="P18" s="76"/>
      <c r="Q18" s="76"/>
      <c r="R18" s="76"/>
      <c r="S18" s="76"/>
      <c r="T18" s="76"/>
      <c r="U18" s="76"/>
      <c r="V18" s="76"/>
      <c r="W18" s="76"/>
      <c r="X18" s="76"/>
      <c r="Y18" s="76"/>
      <c r="Z18" s="76"/>
    </row>
    <row r="19" spans="1:26" s="119" customFormat="1" ht="80.25" customHeight="1" x14ac:dyDescent="0.2">
      <c r="A19" s="117" t="s">
        <v>69</v>
      </c>
      <c r="B19" s="77">
        <v>815</v>
      </c>
      <c r="C19" s="77">
        <v>2017</v>
      </c>
      <c r="D19" s="168" t="s">
        <v>701</v>
      </c>
      <c r="E19" s="118" t="s">
        <v>1194</v>
      </c>
      <c r="F19" s="168" t="s">
        <v>702</v>
      </c>
      <c r="G19" s="76"/>
      <c r="H19" s="76"/>
      <c r="I19" s="76"/>
      <c r="J19" s="76"/>
      <c r="K19" s="76"/>
      <c r="L19" s="76"/>
      <c r="M19" s="76"/>
      <c r="N19" s="76"/>
      <c r="O19" s="76"/>
      <c r="P19" s="76"/>
      <c r="Q19" s="76"/>
      <c r="R19" s="76"/>
      <c r="S19" s="76"/>
      <c r="T19" s="76"/>
      <c r="U19" s="76"/>
      <c r="V19" s="76"/>
      <c r="W19" s="76"/>
      <c r="X19" s="76"/>
      <c r="Y19" s="76"/>
      <c r="Z19" s="76"/>
    </row>
    <row r="20" spans="1:26" s="119" customFormat="1" ht="93.75" customHeight="1" x14ac:dyDescent="0.2">
      <c r="A20" s="117" t="s">
        <v>69</v>
      </c>
      <c r="B20" s="77" t="s">
        <v>1195</v>
      </c>
      <c r="C20" s="77">
        <v>2016</v>
      </c>
      <c r="D20" s="168" t="s">
        <v>703</v>
      </c>
      <c r="E20" s="118" t="s">
        <v>1196</v>
      </c>
      <c r="F20" s="168" t="s">
        <v>704</v>
      </c>
      <c r="G20" s="76"/>
      <c r="H20" s="76"/>
      <c r="I20" s="76"/>
      <c r="J20" s="76"/>
      <c r="K20" s="76"/>
      <c r="L20" s="76"/>
      <c r="M20" s="76"/>
      <c r="N20" s="76"/>
      <c r="O20" s="76"/>
      <c r="P20" s="76"/>
      <c r="Q20" s="76"/>
      <c r="R20" s="76"/>
      <c r="S20" s="76"/>
      <c r="T20" s="76"/>
      <c r="U20" s="76"/>
      <c r="V20" s="76"/>
      <c r="W20" s="76"/>
      <c r="X20" s="76"/>
      <c r="Y20" s="76"/>
      <c r="Z20" s="76"/>
    </row>
    <row r="21" spans="1:26" s="119" customFormat="1" ht="78.75" customHeight="1" x14ac:dyDescent="0.2">
      <c r="A21" s="117" t="s">
        <v>69</v>
      </c>
      <c r="B21" s="77">
        <v>1079</v>
      </c>
      <c r="C21" s="77">
        <v>2015</v>
      </c>
      <c r="D21" s="168" t="s">
        <v>705</v>
      </c>
      <c r="E21" s="118" t="s">
        <v>1197</v>
      </c>
      <c r="F21" s="168" t="s">
        <v>706</v>
      </c>
      <c r="G21" s="76"/>
      <c r="H21" s="76"/>
      <c r="I21" s="76"/>
      <c r="J21" s="76"/>
      <c r="K21" s="76"/>
      <c r="L21" s="76"/>
      <c r="M21" s="76"/>
      <c r="N21" s="76"/>
      <c r="O21" s="76"/>
      <c r="P21" s="76"/>
      <c r="Q21" s="76"/>
      <c r="R21" s="76"/>
      <c r="S21" s="76"/>
      <c r="T21" s="76"/>
      <c r="U21" s="76"/>
      <c r="V21" s="76"/>
      <c r="W21" s="76"/>
      <c r="X21" s="76"/>
      <c r="Y21" s="76"/>
      <c r="Z21" s="76"/>
    </row>
    <row r="22" spans="1:26" s="119" customFormat="1" ht="129" customHeight="1" x14ac:dyDescent="0.2">
      <c r="A22" s="117" t="s">
        <v>69</v>
      </c>
      <c r="B22" s="77">
        <v>1076</v>
      </c>
      <c r="C22" s="77">
        <v>2015</v>
      </c>
      <c r="D22" s="168" t="s">
        <v>449</v>
      </c>
      <c r="E22" s="118" t="s">
        <v>707</v>
      </c>
      <c r="F22" s="168" t="s">
        <v>773</v>
      </c>
      <c r="G22" s="76"/>
      <c r="H22" s="76"/>
      <c r="I22" s="76"/>
      <c r="J22" s="76"/>
      <c r="K22" s="76"/>
      <c r="L22" s="76"/>
      <c r="M22" s="76"/>
      <c r="N22" s="76"/>
      <c r="O22" s="76"/>
      <c r="P22" s="76"/>
      <c r="Q22" s="76"/>
      <c r="R22" s="76"/>
      <c r="S22" s="76"/>
      <c r="T22" s="76"/>
      <c r="U22" s="76"/>
      <c r="V22" s="76"/>
      <c r="W22" s="76"/>
      <c r="X22" s="76"/>
      <c r="Y22" s="76"/>
      <c r="Z22" s="76"/>
    </row>
    <row r="23" spans="1:26" s="119" customFormat="1" ht="87" customHeight="1" x14ac:dyDescent="0.2">
      <c r="A23" s="117" t="s">
        <v>69</v>
      </c>
      <c r="B23" s="77">
        <v>442</v>
      </c>
      <c r="C23" s="77">
        <v>2015</v>
      </c>
      <c r="D23" s="168" t="s">
        <v>483</v>
      </c>
      <c r="E23" s="118" t="s">
        <v>1198</v>
      </c>
      <c r="F23" s="168" t="s">
        <v>708</v>
      </c>
      <c r="G23" s="76"/>
      <c r="H23" s="76"/>
      <c r="I23" s="76"/>
      <c r="J23" s="76"/>
      <c r="K23" s="76"/>
      <c r="L23" s="76"/>
      <c r="M23" s="76"/>
      <c r="N23" s="76"/>
      <c r="O23" s="76"/>
      <c r="P23" s="76"/>
      <c r="Q23" s="76"/>
      <c r="R23" s="76"/>
      <c r="S23" s="76"/>
      <c r="T23" s="76"/>
      <c r="U23" s="76"/>
      <c r="V23" s="76"/>
      <c r="W23" s="76"/>
      <c r="X23" s="76"/>
      <c r="Y23" s="76"/>
      <c r="Z23" s="76"/>
    </row>
    <row r="24" spans="1:26" s="119" customFormat="1" ht="44.25" customHeight="1" x14ac:dyDescent="0.2">
      <c r="A24" s="117" t="s">
        <v>69</v>
      </c>
      <c r="B24" s="77">
        <v>165</v>
      </c>
      <c r="C24" s="77">
        <v>2015</v>
      </c>
      <c r="D24" s="168" t="s">
        <v>474</v>
      </c>
      <c r="E24" s="118" t="s">
        <v>1199</v>
      </c>
      <c r="F24" s="168" t="s">
        <v>709</v>
      </c>
      <c r="G24" s="76"/>
      <c r="H24" s="76"/>
      <c r="I24" s="76"/>
      <c r="J24" s="76"/>
      <c r="K24" s="76"/>
      <c r="L24" s="76"/>
      <c r="M24" s="76"/>
      <c r="N24" s="76"/>
      <c r="O24" s="76"/>
      <c r="P24" s="76"/>
      <c r="Q24" s="76"/>
      <c r="R24" s="76"/>
      <c r="S24" s="76"/>
      <c r="T24" s="76"/>
      <c r="U24" s="76"/>
      <c r="V24" s="76"/>
      <c r="W24" s="76"/>
      <c r="X24" s="76"/>
      <c r="Y24" s="76"/>
      <c r="Z24" s="76"/>
    </row>
    <row r="25" spans="1:26" s="119" customFormat="1" ht="87.75" customHeight="1" x14ac:dyDescent="0.2">
      <c r="A25" s="117" t="s">
        <v>69</v>
      </c>
      <c r="B25" s="77">
        <v>2981</v>
      </c>
      <c r="C25" s="77">
        <v>2013</v>
      </c>
      <c r="D25" s="168" t="s">
        <v>459</v>
      </c>
      <c r="E25" s="118" t="s">
        <v>1200</v>
      </c>
      <c r="F25" s="168" t="s">
        <v>710</v>
      </c>
      <c r="G25" s="76"/>
      <c r="H25" s="76"/>
      <c r="I25" s="76"/>
      <c r="J25" s="76"/>
      <c r="K25" s="76"/>
      <c r="L25" s="76"/>
      <c r="M25" s="76"/>
      <c r="N25" s="76"/>
      <c r="O25" s="76"/>
      <c r="P25" s="76"/>
      <c r="Q25" s="76"/>
      <c r="R25" s="76"/>
      <c r="S25" s="76"/>
      <c r="T25" s="76"/>
      <c r="U25" s="76"/>
      <c r="V25" s="76"/>
      <c r="W25" s="76"/>
      <c r="X25" s="76"/>
      <c r="Y25" s="76"/>
      <c r="Z25" s="76"/>
    </row>
    <row r="26" spans="1:26" s="119" customFormat="1" ht="54.75" customHeight="1" x14ac:dyDescent="0.2">
      <c r="A26" s="117" t="s">
        <v>69</v>
      </c>
      <c r="B26" s="77">
        <v>19</v>
      </c>
      <c r="C26" s="77">
        <v>2012</v>
      </c>
      <c r="D26" s="168" t="s">
        <v>156</v>
      </c>
      <c r="E26" s="118" t="s">
        <v>1201</v>
      </c>
      <c r="F26" s="168" t="s">
        <v>711</v>
      </c>
      <c r="G26" s="76"/>
      <c r="H26" s="76"/>
      <c r="I26" s="76"/>
      <c r="J26" s="76"/>
      <c r="K26" s="76"/>
      <c r="L26" s="76"/>
      <c r="M26" s="76"/>
      <c r="N26" s="76"/>
      <c r="O26" s="76"/>
      <c r="P26" s="76"/>
      <c r="Q26" s="76"/>
      <c r="R26" s="76"/>
      <c r="S26" s="76"/>
      <c r="T26" s="76"/>
      <c r="U26" s="76"/>
      <c r="V26" s="76"/>
      <c r="W26" s="76"/>
      <c r="X26" s="76"/>
      <c r="Y26" s="76"/>
      <c r="Z26" s="76"/>
    </row>
    <row r="27" spans="1:26" s="119" customFormat="1" ht="60" customHeight="1" x14ac:dyDescent="0.2">
      <c r="A27" s="117" t="s">
        <v>69</v>
      </c>
      <c r="B27" s="77">
        <v>895</v>
      </c>
      <c r="C27" s="77">
        <v>2008</v>
      </c>
      <c r="D27" s="168" t="s">
        <v>467</v>
      </c>
      <c r="E27" s="118" t="s">
        <v>1202</v>
      </c>
      <c r="F27" s="168" t="s">
        <v>712</v>
      </c>
      <c r="G27" s="76"/>
      <c r="H27" s="76"/>
      <c r="I27" s="76"/>
      <c r="J27" s="76"/>
      <c r="K27" s="76"/>
      <c r="L27" s="76"/>
      <c r="M27" s="76"/>
      <c r="N27" s="76"/>
      <c r="O27" s="76"/>
      <c r="P27" s="76"/>
      <c r="Q27" s="76"/>
      <c r="R27" s="76"/>
      <c r="S27" s="76"/>
      <c r="T27" s="76"/>
      <c r="U27" s="76"/>
      <c r="V27" s="76"/>
      <c r="W27" s="76"/>
      <c r="X27" s="76"/>
      <c r="Y27" s="76"/>
      <c r="Z27" s="76"/>
    </row>
    <row r="28" spans="1:26" s="119" customFormat="1" ht="45" customHeight="1" x14ac:dyDescent="0.2">
      <c r="A28" s="117" t="s">
        <v>69</v>
      </c>
      <c r="B28" s="77">
        <v>456</v>
      </c>
      <c r="C28" s="77">
        <v>2008</v>
      </c>
      <c r="D28" s="168" t="s">
        <v>470</v>
      </c>
      <c r="E28" s="118" t="s">
        <v>388</v>
      </c>
      <c r="F28" s="168" t="s">
        <v>713</v>
      </c>
      <c r="G28" s="76"/>
      <c r="H28" s="76"/>
      <c r="I28" s="76"/>
      <c r="J28" s="76"/>
      <c r="K28" s="76"/>
      <c r="L28" s="76"/>
      <c r="M28" s="76"/>
      <c r="N28" s="76"/>
      <c r="O28" s="76"/>
      <c r="P28" s="76"/>
      <c r="Q28" s="76"/>
      <c r="R28" s="76"/>
      <c r="S28" s="76"/>
      <c r="T28" s="76"/>
      <c r="U28" s="76"/>
      <c r="V28" s="76"/>
      <c r="W28" s="76"/>
      <c r="X28" s="76"/>
      <c r="Y28" s="76"/>
      <c r="Z28" s="76"/>
    </row>
    <row r="29" spans="1:26" s="119" customFormat="1" ht="42.75" customHeight="1" x14ac:dyDescent="0.2">
      <c r="A29" s="117" t="s">
        <v>69</v>
      </c>
      <c r="B29" s="77">
        <v>2331</v>
      </c>
      <c r="C29" s="77">
        <v>2007</v>
      </c>
      <c r="D29" s="168" t="s">
        <v>482</v>
      </c>
      <c r="E29" s="270" t="s">
        <v>1203</v>
      </c>
      <c r="F29" s="168" t="s">
        <v>714</v>
      </c>
      <c r="G29" s="76"/>
      <c r="H29" s="76"/>
      <c r="I29" s="76"/>
      <c r="J29" s="76"/>
      <c r="K29" s="76"/>
      <c r="L29" s="76"/>
      <c r="M29" s="76"/>
      <c r="N29" s="76"/>
      <c r="O29" s="76"/>
      <c r="P29" s="76"/>
      <c r="Q29" s="76"/>
      <c r="R29" s="76"/>
      <c r="S29" s="76"/>
      <c r="T29" s="76"/>
      <c r="U29" s="76"/>
      <c r="V29" s="76"/>
      <c r="W29" s="76"/>
      <c r="X29" s="76"/>
      <c r="Y29" s="76"/>
      <c r="Z29" s="76"/>
    </row>
    <row r="30" spans="1:26" s="119" customFormat="1" ht="42" customHeight="1" x14ac:dyDescent="0.2">
      <c r="A30" s="117" t="s">
        <v>69</v>
      </c>
      <c r="B30" s="77">
        <v>1575</v>
      </c>
      <c r="C30" s="77">
        <v>2007</v>
      </c>
      <c r="D30" s="168" t="s">
        <v>453</v>
      </c>
      <c r="E30" s="118" t="s">
        <v>388</v>
      </c>
      <c r="F30" s="168" t="s">
        <v>454</v>
      </c>
      <c r="G30" s="76"/>
      <c r="H30" s="76"/>
      <c r="I30" s="76"/>
      <c r="J30" s="76"/>
      <c r="K30" s="76"/>
      <c r="L30" s="76"/>
      <c r="M30" s="76"/>
      <c r="N30" s="76"/>
      <c r="O30" s="76"/>
      <c r="P30" s="76"/>
      <c r="Q30" s="76"/>
      <c r="R30" s="76"/>
      <c r="S30" s="76"/>
      <c r="T30" s="76"/>
      <c r="U30" s="76"/>
      <c r="V30" s="76"/>
      <c r="W30" s="76"/>
      <c r="X30" s="76"/>
      <c r="Y30" s="76"/>
      <c r="Z30" s="76"/>
    </row>
    <row r="31" spans="1:26" s="119" customFormat="1" ht="52.5" customHeight="1" x14ac:dyDescent="0.2">
      <c r="A31" s="117" t="s">
        <v>69</v>
      </c>
      <c r="B31" s="75">
        <v>381</v>
      </c>
      <c r="C31" s="75">
        <v>2006</v>
      </c>
      <c r="D31" s="168" t="s">
        <v>715</v>
      </c>
      <c r="E31" s="122" t="s">
        <v>103</v>
      </c>
      <c r="F31" s="168"/>
      <c r="G31" s="76"/>
      <c r="H31" s="76"/>
      <c r="I31" s="76"/>
      <c r="J31" s="76"/>
      <c r="K31" s="76"/>
      <c r="L31" s="76"/>
      <c r="M31" s="76"/>
      <c r="N31" s="76"/>
      <c r="O31" s="76"/>
      <c r="P31" s="76"/>
      <c r="Q31" s="76"/>
      <c r="R31" s="76"/>
      <c r="S31" s="76"/>
      <c r="T31" s="76"/>
      <c r="U31" s="76"/>
      <c r="V31" s="76"/>
      <c r="W31" s="76"/>
      <c r="X31" s="76"/>
      <c r="Y31" s="76"/>
      <c r="Z31" s="76"/>
    </row>
    <row r="32" spans="1:26" s="119" customFormat="1" ht="62.25" customHeight="1" x14ac:dyDescent="0.2">
      <c r="A32" s="117" t="s">
        <v>69</v>
      </c>
      <c r="B32" s="77">
        <v>4741</v>
      </c>
      <c r="C32" s="77">
        <v>2005</v>
      </c>
      <c r="D32" s="168" t="s">
        <v>486</v>
      </c>
      <c r="E32" s="118" t="s">
        <v>59</v>
      </c>
      <c r="F32" s="168" t="s">
        <v>716</v>
      </c>
      <c r="G32" s="76"/>
      <c r="H32" s="76"/>
      <c r="I32" s="76"/>
      <c r="J32" s="76"/>
      <c r="K32" s="76"/>
      <c r="L32" s="76"/>
      <c r="M32" s="76"/>
      <c r="N32" s="76"/>
      <c r="O32" s="76"/>
      <c r="P32" s="76"/>
      <c r="Q32" s="76"/>
      <c r="R32" s="76"/>
      <c r="S32" s="76"/>
      <c r="T32" s="76"/>
      <c r="U32" s="76"/>
      <c r="V32" s="76"/>
      <c r="W32" s="76"/>
      <c r="X32" s="76"/>
      <c r="Y32" s="76"/>
      <c r="Z32" s="76"/>
    </row>
    <row r="33" spans="1:26" s="119" customFormat="1" ht="48.75" customHeight="1" x14ac:dyDescent="0.2">
      <c r="A33" s="117" t="s">
        <v>69</v>
      </c>
      <c r="B33" s="77">
        <v>400</v>
      </c>
      <c r="C33" s="77">
        <v>2004</v>
      </c>
      <c r="D33" s="168" t="s">
        <v>456</v>
      </c>
      <c r="E33" s="118" t="s">
        <v>1204</v>
      </c>
      <c r="F33" s="168" t="s">
        <v>717</v>
      </c>
      <c r="G33" s="76"/>
      <c r="H33" s="76"/>
      <c r="I33" s="76"/>
      <c r="J33" s="76"/>
      <c r="K33" s="76"/>
      <c r="L33" s="76"/>
      <c r="M33" s="76"/>
      <c r="N33" s="76"/>
      <c r="O33" s="76"/>
      <c r="P33" s="76"/>
      <c r="Q33" s="76"/>
      <c r="R33" s="76"/>
      <c r="S33" s="76"/>
      <c r="T33" s="76"/>
      <c r="U33" s="76"/>
      <c r="V33" s="76"/>
      <c r="W33" s="76"/>
      <c r="X33" s="76"/>
      <c r="Y33" s="76"/>
      <c r="Z33" s="76"/>
    </row>
    <row r="34" spans="1:26" s="119" customFormat="1" ht="43.5" customHeight="1" x14ac:dyDescent="0.2">
      <c r="A34" s="117" t="s">
        <v>69</v>
      </c>
      <c r="B34" s="77">
        <v>1609</v>
      </c>
      <c r="C34" s="77">
        <v>2002</v>
      </c>
      <c r="D34" s="168" t="s">
        <v>479</v>
      </c>
      <c r="E34" s="118" t="s">
        <v>97</v>
      </c>
      <c r="F34" s="168" t="s">
        <v>718</v>
      </c>
      <c r="G34" s="76"/>
      <c r="H34" s="76"/>
      <c r="I34" s="76"/>
      <c r="J34" s="76"/>
      <c r="K34" s="76"/>
      <c r="L34" s="76"/>
      <c r="M34" s="76"/>
      <c r="N34" s="76"/>
      <c r="O34" s="76"/>
      <c r="P34" s="76"/>
      <c r="Q34" s="76"/>
      <c r="R34" s="76"/>
      <c r="S34" s="76"/>
      <c r="T34" s="76"/>
      <c r="U34" s="76"/>
      <c r="V34" s="76"/>
      <c r="W34" s="76"/>
      <c r="X34" s="76"/>
      <c r="Y34" s="76"/>
      <c r="Z34" s="76"/>
    </row>
    <row r="35" spans="1:26" s="119" customFormat="1" ht="37.5" customHeight="1" x14ac:dyDescent="0.2">
      <c r="A35" s="117" t="s">
        <v>69</v>
      </c>
      <c r="B35" s="126" t="s">
        <v>241</v>
      </c>
      <c r="C35" s="75">
        <v>1999</v>
      </c>
      <c r="D35" s="168" t="s">
        <v>719</v>
      </c>
      <c r="E35" s="122" t="s">
        <v>103</v>
      </c>
      <c r="F35" s="168"/>
      <c r="G35" s="76"/>
      <c r="H35" s="76"/>
      <c r="I35" s="76"/>
      <c r="J35" s="76"/>
      <c r="K35" s="76"/>
      <c r="L35" s="76"/>
      <c r="M35" s="76"/>
      <c r="N35" s="76"/>
      <c r="O35" s="76"/>
      <c r="P35" s="76"/>
      <c r="Q35" s="76"/>
      <c r="R35" s="76"/>
      <c r="S35" s="76"/>
      <c r="T35" s="76"/>
      <c r="U35" s="76"/>
      <c r="V35" s="76"/>
      <c r="W35" s="76"/>
      <c r="X35" s="76"/>
      <c r="Y35" s="76"/>
      <c r="Z35" s="76"/>
    </row>
    <row r="36" spans="1:26" s="119" customFormat="1" ht="57" customHeight="1" x14ac:dyDescent="0.2">
      <c r="A36" s="117" t="s">
        <v>69</v>
      </c>
      <c r="B36" s="77">
        <v>3102</v>
      </c>
      <c r="C36" s="77">
        <v>1997</v>
      </c>
      <c r="D36" s="168" t="s">
        <v>455</v>
      </c>
      <c r="E36" s="118" t="s">
        <v>1205</v>
      </c>
      <c r="F36" s="168" t="s">
        <v>720</v>
      </c>
      <c r="G36" s="76"/>
      <c r="H36" s="76"/>
      <c r="I36" s="76"/>
      <c r="J36" s="76"/>
      <c r="K36" s="76"/>
      <c r="L36" s="76"/>
      <c r="M36" s="76"/>
      <c r="N36" s="76"/>
      <c r="O36" s="76"/>
      <c r="P36" s="76"/>
      <c r="Q36" s="76"/>
      <c r="R36" s="76"/>
      <c r="S36" s="76"/>
      <c r="T36" s="76"/>
      <c r="U36" s="76"/>
      <c r="V36" s="76"/>
      <c r="W36" s="76"/>
      <c r="X36" s="76"/>
      <c r="Y36" s="76"/>
      <c r="Z36" s="76"/>
    </row>
    <row r="37" spans="1:26" s="119" customFormat="1" ht="101.25" customHeight="1" x14ac:dyDescent="0.2">
      <c r="A37" s="117" t="s">
        <v>69</v>
      </c>
      <c r="B37" s="77">
        <v>948</v>
      </c>
      <c r="C37" s="77">
        <v>1995</v>
      </c>
      <c r="D37" s="168" t="s">
        <v>721</v>
      </c>
      <c r="E37" s="118" t="s">
        <v>120</v>
      </c>
      <c r="F37" s="168" t="s">
        <v>722</v>
      </c>
      <c r="G37" s="76"/>
      <c r="H37" s="76"/>
      <c r="I37" s="76"/>
      <c r="J37" s="76"/>
      <c r="K37" s="76"/>
      <c r="L37" s="76"/>
      <c r="M37" s="76"/>
      <c r="N37" s="76"/>
      <c r="O37" s="76"/>
      <c r="P37" s="76"/>
      <c r="Q37" s="76"/>
      <c r="R37" s="76"/>
      <c r="S37" s="76"/>
      <c r="T37" s="76"/>
      <c r="U37" s="76"/>
      <c r="V37" s="76"/>
      <c r="W37" s="76"/>
      <c r="X37" s="76"/>
      <c r="Y37" s="76"/>
      <c r="Z37" s="76"/>
    </row>
    <row r="38" spans="1:26" s="119" customFormat="1" ht="51" customHeight="1" x14ac:dyDescent="0.2">
      <c r="A38" s="117" t="s">
        <v>77</v>
      </c>
      <c r="B38" s="77">
        <v>663</v>
      </c>
      <c r="C38" s="77">
        <v>2017</v>
      </c>
      <c r="D38" s="168" t="s">
        <v>723</v>
      </c>
      <c r="E38" s="118" t="s">
        <v>103</v>
      </c>
      <c r="F38" s="168" t="s">
        <v>724</v>
      </c>
      <c r="G38" s="76"/>
      <c r="H38" s="76"/>
      <c r="I38" s="76"/>
      <c r="J38" s="76"/>
      <c r="K38" s="76"/>
      <c r="L38" s="76"/>
      <c r="M38" s="76"/>
      <c r="N38" s="76"/>
      <c r="O38" s="76"/>
      <c r="P38" s="76"/>
      <c r="Q38" s="76"/>
      <c r="R38" s="76"/>
      <c r="S38" s="76"/>
      <c r="T38" s="76"/>
      <c r="U38" s="76"/>
      <c r="V38" s="76"/>
      <c r="W38" s="76"/>
      <c r="X38" s="76"/>
      <c r="Y38" s="76"/>
      <c r="Z38" s="76"/>
    </row>
    <row r="39" spans="1:26" s="119" customFormat="1" ht="65.25" customHeight="1" x14ac:dyDescent="0.2">
      <c r="A39" s="117" t="s">
        <v>77</v>
      </c>
      <c r="B39" s="77">
        <v>668</v>
      </c>
      <c r="C39" s="77">
        <v>2017</v>
      </c>
      <c r="D39" s="168" t="s">
        <v>725</v>
      </c>
      <c r="E39" s="118" t="s">
        <v>46</v>
      </c>
      <c r="F39" s="168" t="s">
        <v>726</v>
      </c>
      <c r="G39" s="76"/>
      <c r="H39" s="76"/>
      <c r="I39" s="76"/>
      <c r="J39" s="76"/>
      <c r="K39" s="76"/>
      <c r="L39" s="76"/>
      <c r="M39" s="76"/>
      <c r="N39" s="76"/>
      <c r="O39" s="76"/>
      <c r="P39" s="76"/>
      <c r="Q39" s="76"/>
      <c r="R39" s="76"/>
      <c r="S39" s="76"/>
      <c r="T39" s="76"/>
      <c r="U39" s="76"/>
      <c r="V39" s="76"/>
      <c r="W39" s="76"/>
      <c r="X39" s="76"/>
      <c r="Y39" s="76"/>
      <c r="Z39" s="76"/>
    </row>
    <row r="40" spans="1:26" s="119" customFormat="1" ht="58.5" customHeight="1" x14ac:dyDescent="0.2">
      <c r="A40" s="117" t="s">
        <v>77</v>
      </c>
      <c r="B40" s="77">
        <v>645</v>
      </c>
      <c r="C40" s="77">
        <v>2016</v>
      </c>
      <c r="D40" s="168" t="s">
        <v>727</v>
      </c>
      <c r="E40" s="118" t="s">
        <v>1206</v>
      </c>
      <c r="F40" s="168" t="s">
        <v>728</v>
      </c>
      <c r="G40" s="76"/>
      <c r="H40" s="76"/>
      <c r="I40" s="76"/>
      <c r="J40" s="76"/>
      <c r="K40" s="76"/>
      <c r="L40" s="76"/>
      <c r="M40" s="76"/>
      <c r="N40" s="76"/>
      <c r="O40" s="76"/>
      <c r="P40" s="76"/>
      <c r="Q40" s="76"/>
      <c r="R40" s="76"/>
      <c r="S40" s="76"/>
      <c r="T40" s="76"/>
      <c r="U40" s="76"/>
      <c r="V40" s="76"/>
      <c r="W40" s="76"/>
      <c r="X40" s="76"/>
      <c r="Y40" s="76"/>
      <c r="Z40" s="76"/>
    </row>
    <row r="41" spans="1:26" s="119" customFormat="1" ht="42.75" customHeight="1" x14ac:dyDescent="0.2">
      <c r="A41" s="117" t="s">
        <v>77</v>
      </c>
      <c r="B41" s="77">
        <v>660</v>
      </c>
      <c r="C41" s="77">
        <v>2016</v>
      </c>
      <c r="D41" s="168" t="s">
        <v>729</v>
      </c>
      <c r="E41" s="118" t="s">
        <v>1207</v>
      </c>
      <c r="F41" s="168" t="s">
        <v>730</v>
      </c>
      <c r="G41" s="76"/>
      <c r="H41" s="76"/>
      <c r="I41" s="76"/>
      <c r="J41" s="76"/>
      <c r="K41" s="76"/>
      <c r="L41" s="76"/>
      <c r="M41" s="76"/>
      <c r="N41" s="76"/>
      <c r="O41" s="76"/>
      <c r="P41" s="76"/>
      <c r="Q41" s="76"/>
      <c r="R41" s="76"/>
      <c r="S41" s="76"/>
      <c r="T41" s="76"/>
      <c r="U41" s="76"/>
      <c r="V41" s="76"/>
      <c r="W41" s="76"/>
      <c r="X41" s="76"/>
      <c r="Y41" s="76"/>
      <c r="Z41" s="76"/>
    </row>
    <row r="42" spans="1:26" s="119" customFormat="1" ht="36" customHeight="1" x14ac:dyDescent="0.2">
      <c r="A42" s="117" t="s">
        <v>77</v>
      </c>
      <c r="B42" s="77">
        <v>600</v>
      </c>
      <c r="C42" s="77">
        <v>2015</v>
      </c>
      <c r="D42" s="168" t="s">
        <v>731</v>
      </c>
      <c r="E42" s="118" t="s">
        <v>61</v>
      </c>
      <c r="F42" s="168" t="s">
        <v>732</v>
      </c>
      <c r="G42" s="76"/>
      <c r="H42" s="76"/>
      <c r="I42" s="76"/>
      <c r="J42" s="76"/>
      <c r="K42" s="76"/>
      <c r="L42" s="76"/>
      <c r="M42" s="76"/>
      <c r="N42" s="76"/>
      <c r="O42" s="76"/>
      <c r="P42" s="76"/>
      <c r="Q42" s="76"/>
      <c r="R42" s="76"/>
      <c r="S42" s="76"/>
      <c r="T42" s="76"/>
      <c r="U42" s="76"/>
      <c r="V42" s="76"/>
      <c r="W42" s="76"/>
      <c r="X42" s="76"/>
      <c r="Y42" s="76"/>
      <c r="Z42" s="76"/>
    </row>
    <row r="43" spans="1:26" s="119" customFormat="1" ht="55.5" customHeight="1" x14ac:dyDescent="0.2">
      <c r="A43" s="117" t="s">
        <v>77</v>
      </c>
      <c r="B43" s="77">
        <v>540</v>
      </c>
      <c r="C43" s="77">
        <v>2013</v>
      </c>
      <c r="D43" s="168" t="s">
        <v>733</v>
      </c>
      <c r="E43" s="118" t="s">
        <v>1208</v>
      </c>
      <c r="F43" s="168" t="s">
        <v>734</v>
      </c>
      <c r="G43" s="76"/>
      <c r="H43" s="76"/>
      <c r="I43" s="76"/>
      <c r="J43" s="76"/>
      <c r="K43" s="76"/>
      <c r="L43" s="76"/>
      <c r="M43" s="76"/>
      <c r="N43" s="76"/>
      <c r="O43" s="76"/>
      <c r="P43" s="76"/>
      <c r="Q43" s="76"/>
      <c r="R43" s="76"/>
      <c r="S43" s="76"/>
      <c r="T43" s="76"/>
      <c r="U43" s="76"/>
      <c r="V43" s="76"/>
      <c r="W43" s="76"/>
      <c r="X43" s="76"/>
      <c r="Y43" s="76"/>
      <c r="Z43" s="76"/>
    </row>
    <row r="44" spans="1:26" s="119" customFormat="1" ht="68.25" customHeight="1" x14ac:dyDescent="0.2">
      <c r="A44" s="117" t="s">
        <v>77</v>
      </c>
      <c r="B44" s="77">
        <v>418</v>
      </c>
      <c r="C44" s="77">
        <v>2009</v>
      </c>
      <c r="D44" s="168" t="s">
        <v>480</v>
      </c>
      <c r="E44" s="118" t="s">
        <v>120</v>
      </c>
      <c r="F44" s="168" t="s">
        <v>735</v>
      </c>
      <c r="G44" s="76"/>
      <c r="H44" s="76"/>
      <c r="I44" s="76"/>
      <c r="J44" s="76"/>
      <c r="K44" s="76"/>
      <c r="L44" s="76"/>
      <c r="M44" s="76"/>
      <c r="N44" s="76"/>
      <c r="O44" s="76"/>
      <c r="P44" s="76"/>
      <c r="Q44" s="76"/>
      <c r="R44" s="76"/>
      <c r="S44" s="76"/>
      <c r="T44" s="76"/>
      <c r="U44" s="76"/>
      <c r="V44" s="76"/>
      <c r="W44" s="76"/>
      <c r="X44" s="76"/>
      <c r="Y44" s="76"/>
      <c r="Z44" s="76"/>
    </row>
    <row r="45" spans="1:26" s="119" customFormat="1" ht="53.25" customHeight="1" x14ac:dyDescent="0.2">
      <c r="A45" s="117" t="s">
        <v>77</v>
      </c>
      <c r="B45" s="77">
        <v>333</v>
      </c>
      <c r="C45" s="77">
        <v>2008</v>
      </c>
      <c r="D45" s="168" t="s">
        <v>471</v>
      </c>
      <c r="E45" s="118" t="s">
        <v>1209</v>
      </c>
      <c r="F45" s="168" t="s">
        <v>736</v>
      </c>
      <c r="G45" s="76"/>
      <c r="H45" s="76"/>
      <c r="I45" s="76"/>
      <c r="J45" s="76"/>
      <c r="K45" s="76"/>
      <c r="L45" s="76"/>
      <c r="M45" s="76"/>
      <c r="N45" s="76"/>
      <c r="O45" s="76"/>
      <c r="P45" s="76"/>
      <c r="Q45" s="76"/>
      <c r="R45" s="76"/>
      <c r="S45" s="76"/>
      <c r="T45" s="76"/>
      <c r="U45" s="76"/>
      <c r="V45" s="76"/>
      <c r="W45" s="76"/>
      <c r="X45" s="76"/>
      <c r="Y45" s="76"/>
      <c r="Z45" s="76"/>
    </row>
    <row r="46" spans="1:26" s="119" customFormat="1" ht="90" customHeight="1" x14ac:dyDescent="0.2">
      <c r="A46" s="117" t="s">
        <v>77</v>
      </c>
      <c r="B46" s="77">
        <v>287</v>
      </c>
      <c r="C46" s="77">
        <v>2007</v>
      </c>
      <c r="D46" s="168" t="s">
        <v>465</v>
      </c>
      <c r="E46" s="118" t="s">
        <v>1210</v>
      </c>
      <c r="F46" s="168" t="s">
        <v>737</v>
      </c>
      <c r="G46" s="76"/>
      <c r="H46" s="76"/>
      <c r="I46" s="76"/>
      <c r="J46" s="76"/>
      <c r="K46" s="76"/>
      <c r="L46" s="76"/>
      <c r="M46" s="76"/>
      <c r="N46" s="76"/>
      <c r="O46" s="76"/>
      <c r="P46" s="76"/>
      <c r="Q46" s="76"/>
      <c r="R46" s="76"/>
      <c r="S46" s="76"/>
      <c r="T46" s="76"/>
      <c r="U46" s="76"/>
      <c r="V46" s="76"/>
      <c r="W46" s="76"/>
      <c r="X46" s="76"/>
      <c r="Y46" s="76"/>
      <c r="Z46" s="76"/>
    </row>
    <row r="47" spans="1:26" s="119" customFormat="1" ht="25.5" x14ac:dyDescent="0.2">
      <c r="A47" s="117" t="s">
        <v>77</v>
      </c>
      <c r="B47" s="77">
        <v>197</v>
      </c>
      <c r="C47" s="77">
        <v>2005</v>
      </c>
      <c r="D47" s="168" t="s">
        <v>469</v>
      </c>
      <c r="E47" s="118" t="s">
        <v>1209</v>
      </c>
      <c r="F47" s="168" t="s">
        <v>738</v>
      </c>
      <c r="G47" s="76"/>
      <c r="H47" s="76"/>
      <c r="I47" s="76"/>
      <c r="J47" s="76"/>
      <c r="K47" s="76"/>
      <c r="L47" s="76"/>
      <c r="M47" s="76"/>
      <c r="N47" s="76"/>
      <c r="O47" s="76"/>
      <c r="P47" s="76"/>
      <c r="Q47" s="76"/>
      <c r="R47" s="76"/>
      <c r="S47" s="76"/>
      <c r="T47" s="76"/>
      <c r="U47" s="76"/>
      <c r="V47" s="76"/>
      <c r="W47" s="76"/>
      <c r="X47" s="76"/>
      <c r="Y47" s="76"/>
      <c r="Z47" s="76"/>
    </row>
    <row r="48" spans="1:26" s="119" customFormat="1" ht="46.5" customHeight="1" x14ac:dyDescent="0.2">
      <c r="A48" s="117" t="s">
        <v>77</v>
      </c>
      <c r="B48" s="77">
        <v>114</v>
      </c>
      <c r="C48" s="77">
        <v>2003</v>
      </c>
      <c r="D48" s="168" t="s">
        <v>457</v>
      </c>
      <c r="E48" s="118" t="s">
        <v>103</v>
      </c>
      <c r="F48" s="168" t="s">
        <v>739</v>
      </c>
      <c r="G48" s="76"/>
      <c r="H48" s="76"/>
      <c r="I48" s="76"/>
      <c r="J48" s="76"/>
      <c r="K48" s="76"/>
      <c r="L48" s="76"/>
      <c r="M48" s="76"/>
      <c r="N48" s="76"/>
      <c r="O48" s="76"/>
      <c r="P48" s="76"/>
      <c r="Q48" s="76"/>
      <c r="R48" s="76"/>
      <c r="S48" s="76"/>
      <c r="T48" s="76"/>
      <c r="U48" s="76"/>
      <c r="V48" s="76"/>
      <c r="W48" s="76"/>
      <c r="X48" s="76"/>
      <c r="Y48" s="76"/>
      <c r="Z48" s="76"/>
    </row>
    <row r="49" spans="1:26" s="119" customFormat="1" ht="59.25" customHeight="1" x14ac:dyDescent="0.2">
      <c r="A49" s="117" t="s">
        <v>245</v>
      </c>
      <c r="B49" s="77">
        <v>155</v>
      </c>
      <c r="C49" s="77">
        <v>2018</v>
      </c>
      <c r="D49" s="168" t="s">
        <v>740</v>
      </c>
      <c r="E49" s="125" t="s">
        <v>103</v>
      </c>
      <c r="F49" s="168" t="s">
        <v>741</v>
      </c>
      <c r="G49" s="76"/>
      <c r="H49" s="76"/>
      <c r="I49" s="76"/>
      <c r="J49" s="76"/>
      <c r="K49" s="76"/>
      <c r="L49" s="76"/>
      <c r="M49" s="76"/>
      <c r="N49" s="76"/>
      <c r="O49" s="76"/>
      <c r="P49" s="76"/>
      <c r="Q49" s="76"/>
      <c r="R49" s="76"/>
      <c r="S49" s="76"/>
      <c r="T49" s="76"/>
      <c r="U49" s="76"/>
      <c r="V49" s="76"/>
      <c r="W49" s="76"/>
      <c r="X49" s="76"/>
      <c r="Y49" s="76"/>
      <c r="Z49" s="76"/>
    </row>
    <row r="50" spans="1:26" s="119" customFormat="1" ht="55.5" customHeight="1" x14ac:dyDescent="0.2">
      <c r="A50" s="117" t="s">
        <v>82</v>
      </c>
      <c r="B50" s="77">
        <v>1326</v>
      </c>
      <c r="C50" s="77">
        <v>2017</v>
      </c>
      <c r="D50" s="168" t="s">
        <v>460</v>
      </c>
      <c r="E50" s="118" t="s">
        <v>1211</v>
      </c>
      <c r="F50" s="168" t="s">
        <v>742</v>
      </c>
      <c r="G50" s="76"/>
      <c r="H50" s="76"/>
      <c r="I50" s="76"/>
      <c r="J50" s="76"/>
      <c r="K50" s="76"/>
      <c r="L50" s="76"/>
      <c r="M50" s="76"/>
      <c r="N50" s="76"/>
      <c r="O50" s="76"/>
      <c r="P50" s="76"/>
      <c r="Q50" s="76"/>
      <c r="R50" s="76"/>
      <c r="S50" s="76"/>
      <c r="T50" s="76"/>
      <c r="U50" s="76"/>
      <c r="V50" s="76"/>
      <c r="W50" s="76"/>
      <c r="X50" s="76"/>
      <c r="Y50" s="76"/>
      <c r="Z50" s="76"/>
    </row>
    <row r="51" spans="1:26" s="119" customFormat="1" ht="44.25" customHeight="1" x14ac:dyDescent="0.2">
      <c r="A51" s="117" t="s">
        <v>245</v>
      </c>
      <c r="B51" s="77">
        <v>172</v>
      </c>
      <c r="C51" s="77">
        <v>2016</v>
      </c>
      <c r="D51" s="168" t="s">
        <v>743</v>
      </c>
      <c r="E51" s="118" t="s">
        <v>103</v>
      </c>
      <c r="F51" s="168" t="s">
        <v>744</v>
      </c>
      <c r="G51" s="76"/>
      <c r="H51" s="76"/>
      <c r="I51" s="76"/>
      <c r="J51" s="76"/>
      <c r="K51" s="76"/>
      <c r="L51" s="76"/>
      <c r="M51" s="76"/>
      <c r="N51" s="76"/>
      <c r="O51" s="76"/>
      <c r="P51" s="76"/>
      <c r="Q51" s="76"/>
      <c r="R51" s="76"/>
      <c r="S51" s="76"/>
      <c r="T51" s="76"/>
      <c r="U51" s="76"/>
      <c r="V51" s="76"/>
      <c r="W51" s="76"/>
      <c r="X51" s="76"/>
      <c r="Y51" s="76"/>
      <c r="Z51" s="76"/>
    </row>
    <row r="52" spans="1:26" s="119" customFormat="1" ht="38.25" x14ac:dyDescent="0.2">
      <c r="A52" s="117" t="s">
        <v>82</v>
      </c>
      <c r="B52" s="77">
        <v>2</v>
      </c>
      <c r="C52" s="77">
        <v>2016</v>
      </c>
      <c r="D52" s="168" t="s">
        <v>756</v>
      </c>
      <c r="E52" s="118" t="s">
        <v>103</v>
      </c>
      <c r="F52" s="168" t="s">
        <v>757</v>
      </c>
      <c r="G52" s="76"/>
      <c r="H52" s="76"/>
      <c r="I52" s="76"/>
      <c r="J52" s="76"/>
      <c r="K52" s="76"/>
      <c r="L52" s="76"/>
      <c r="M52" s="76"/>
      <c r="N52" s="76"/>
      <c r="O52" s="76"/>
      <c r="P52" s="76"/>
      <c r="Q52" s="76"/>
      <c r="R52" s="76"/>
      <c r="S52" s="76"/>
      <c r="T52" s="76"/>
      <c r="U52" s="76"/>
      <c r="V52" s="76"/>
      <c r="W52" s="76"/>
      <c r="X52" s="76"/>
      <c r="Y52" s="76"/>
      <c r="Z52" s="76"/>
    </row>
    <row r="53" spans="1:26" s="119" customFormat="1" ht="357" x14ac:dyDescent="0.2">
      <c r="A53" s="120" t="s">
        <v>188</v>
      </c>
      <c r="B53" s="75">
        <v>533</v>
      </c>
      <c r="C53" s="75">
        <v>2015</v>
      </c>
      <c r="D53" s="121" t="s">
        <v>768</v>
      </c>
      <c r="E53" s="122" t="s">
        <v>103</v>
      </c>
      <c r="F53" s="123"/>
      <c r="G53" s="76"/>
      <c r="H53" s="76"/>
      <c r="I53" s="76"/>
      <c r="J53" s="76"/>
      <c r="K53" s="76"/>
      <c r="L53" s="76"/>
      <c r="M53" s="76"/>
      <c r="N53" s="76"/>
      <c r="O53" s="76"/>
      <c r="P53" s="76"/>
      <c r="Q53" s="76"/>
      <c r="R53" s="76"/>
      <c r="S53" s="76"/>
      <c r="T53" s="76"/>
      <c r="U53" s="76"/>
      <c r="V53" s="76"/>
      <c r="W53" s="76"/>
      <c r="X53" s="76"/>
      <c r="Y53" s="76"/>
      <c r="Z53" s="76"/>
    </row>
    <row r="54" spans="1:26" s="119" customFormat="1" ht="66" customHeight="1" x14ac:dyDescent="0.2">
      <c r="A54" s="117" t="s">
        <v>82</v>
      </c>
      <c r="B54" s="77">
        <v>242</v>
      </c>
      <c r="C54" s="77">
        <v>2014</v>
      </c>
      <c r="D54" s="168" t="s">
        <v>472</v>
      </c>
      <c r="E54" s="118" t="s">
        <v>103</v>
      </c>
      <c r="F54" s="168" t="s">
        <v>473</v>
      </c>
      <c r="G54" s="76"/>
      <c r="H54" s="76"/>
      <c r="I54" s="76"/>
      <c r="J54" s="76"/>
      <c r="K54" s="76"/>
      <c r="L54" s="76"/>
      <c r="M54" s="76"/>
      <c r="N54" s="76"/>
      <c r="O54" s="76"/>
      <c r="P54" s="76"/>
      <c r="Q54" s="76"/>
      <c r="R54" s="76"/>
      <c r="S54" s="76"/>
      <c r="T54" s="76"/>
      <c r="U54" s="76"/>
      <c r="V54" s="76"/>
      <c r="W54" s="76"/>
      <c r="X54" s="76"/>
      <c r="Y54" s="76"/>
      <c r="Z54" s="76"/>
    </row>
    <row r="55" spans="1:26" s="119" customFormat="1" ht="76.5" x14ac:dyDescent="0.2">
      <c r="A55" s="117" t="s">
        <v>245</v>
      </c>
      <c r="B55" s="77">
        <v>7</v>
      </c>
      <c r="C55" s="77">
        <v>2014</v>
      </c>
      <c r="D55" s="168" t="s">
        <v>484</v>
      </c>
      <c r="E55" s="118" t="s">
        <v>103</v>
      </c>
      <c r="F55" s="168" t="s">
        <v>485</v>
      </c>
      <c r="G55" s="76"/>
      <c r="H55" s="76"/>
      <c r="I55" s="76"/>
      <c r="J55" s="76"/>
      <c r="K55" s="76"/>
      <c r="L55" s="76"/>
      <c r="M55" s="76"/>
      <c r="N55" s="76"/>
      <c r="O55" s="76"/>
      <c r="P55" s="76"/>
      <c r="Q55" s="76"/>
      <c r="R55" s="76"/>
      <c r="S55" s="76"/>
      <c r="T55" s="76"/>
      <c r="U55" s="76"/>
      <c r="V55" s="76"/>
      <c r="W55" s="76"/>
      <c r="X55" s="76"/>
      <c r="Y55" s="76"/>
      <c r="Z55" s="76"/>
    </row>
    <row r="56" spans="1:26" s="119" customFormat="1" ht="140.25" x14ac:dyDescent="0.2">
      <c r="A56" s="117" t="s">
        <v>82</v>
      </c>
      <c r="B56" s="75">
        <v>11</v>
      </c>
      <c r="C56" s="75">
        <v>2013</v>
      </c>
      <c r="D56" s="168" t="s">
        <v>758</v>
      </c>
      <c r="E56" s="122" t="s">
        <v>103</v>
      </c>
      <c r="F56" s="168"/>
      <c r="G56" s="76"/>
      <c r="H56" s="76"/>
      <c r="I56" s="76"/>
      <c r="J56" s="76"/>
      <c r="K56" s="76"/>
      <c r="L56" s="76"/>
      <c r="M56" s="76"/>
      <c r="N56" s="76"/>
      <c r="O56" s="76"/>
      <c r="P56" s="76"/>
      <c r="Q56" s="76"/>
      <c r="R56" s="76"/>
      <c r="S56" s="76"/>
      <c r="T56" s="76"/>
      <c r="U56" s="76"/>
      <c r="V56" s="76"/>
      <c r="W56" s="76"/>
      <c r="X56" s="76"/>
      <c r="Y56" s="76"/>
      <c r="Z56" s="76"/>
    </row>
    <row r="57" spans="1:26" s="119" customFormat="1" ht="63.75" x14ac:dyDescent="0.2">
      <c r="A57" s="117" t="s">
        <v>82</v>
      </c>
      <c r="B57" s="77">
        <v>1115</v>
      </c>
      <c r="C57" s="77">
        <v>2012</v>
      </c>
      <c r="D57" s="168" t="s">
        <v>481</v>
      </c>
      <c r="E57" s="118" t="s">
        <v>46</v>
      </c>
      <c r="F57" s="168" t="s">
        <v>745</v>
      </c>
      <c r="G57" s="76"/>
      <c r="H57" s="76"/>
      <c r="I57" s="76"/>
      <c r="J57" s="76"/>
      <c r="K57" s="76"/>
      <c r="L57" s="76"/>
      <c r="M57" s="76"/>
      <c r="N57" s="76"/>
      <c r="O57" s="76"/>
      <c r="P57" s="76"/>
      <c r="Q57" s="76"/>
      <c r="R57" s="76"/>
      <c r="S57" s="76"/>
      <c r="T57" s="76"/>
      <c r="U57" s="76"/>
      <c r="V57" s="76"/>
      <c r="W57" s="76"/>
      <c r="X57" s="76"/>
      <c r="Y57" s="76"/>
      <c r="Z57" s="76"/>
    </row>
    <row r="58" spans="1:26" s="119" customFormat="1" ht="51" x14ac:dyDescent="0.2">
      <c r="A58" s="117" t="s">
        <v>82</v>
      </c>
      <c r="B58" s="77">
        <v>1457</v>
      </c>
      <c r="C58" s="77">
        <v>2010</v>
      </c>
      <c r="D58" s="168" t="s">
        <v>460</v>
      </c>
      <c r="E58" s="118" t="s">
        <v>1212</v>
      </c>
      <c r="F58" s="168" t="s">
        <v>742</v>
      </c>
      <c r="G58" s="76"/>
      <c r="H58" s="76"/>
      <c r="I58" s="76"/>
      <c r="J58" s="76"/>
      <c r="K58" s="76"/>
      <c r="L58" s="76"/>
      <c r="M58" s="76"/>
      <c r="N58" s="76"/>
      <c r="O58" s="76"/>
      <c r="P58" s="76"/>
      <c r="Q58" s="76"/>
      <c r="R58" s="76"/>
      <c r="S58" s="76"/>
      <c r="T58" s="76"/>
      <c r="U58" s="76"/>
      <c r="V58" s="76"/>
      <c r="W58" s="76"/>
      <c r="X58" s="76"/>
      <c r="Y58" s="76"/>
      <c r="Z58" s="76"/>
    </row>
    <row r="59" spans="1:26" s="119" customFormat="1" ht="51" x14ac:dyDescent="0.2">
      <c r="A59" s="117" t="s">
        <v>82</v>
      </c>
      <c r="B59" s="77">
        <v>1511</v>
      </c>
      <c r="C59" s="77">
        <v>2010</v>
      </c>
      <c r="D59" s="168" t="s">
        <v>461</v>
      </c>
      <c r="E59" s="118" t="s">
        <v>1213</v>
      </c>
      <c r="F59" s="168" t="s">
        <v>746</v>
      </c>
      <c r="G59" s="76"/>
      <c r="H59" s="76"/>
      <c r="I59" s="76"/>
      <c r="J59" s="76"/>
      <c r="K59" s="76"/>
      <c r="L59" s="76"/>
      <c r="M59" s="76"/>
      <c r="N59" s="76"/>
      <c r="O59" s="76"/>
      <c r="P59" s="76"/>
      <c r="Q59" s="76"/>
      <c r="R59" s="76"/>
      <c r="S59" s="76"/>
      <c r="T59" s="76"/>
      <c r="U59" s="76"/>
      <c r="V59" s="76"/>
      <c r="W59" s="76"/>
      <c r="X59" s="76"/>
      <c r="Y59" s="76"/>
      <c r="Z59" s="76"/>
    </row>
    <row r="60" spans="1:26" s="119" customFormat="1" ht="65.25" customHeight="1" x14ac:dyDescent="0.2">
      <c r="A60" s="117" t="s">
        <v>82</v>
      </c>
      <c r="B60" s="77">
        <v>1512</v>
      </c>
      <c r="C60" s="77">
        <v>2010</v>
      </c>
      <c r="D60" s="168" t="s">
        <v>462</v>
      </c>
      <c r="E60" s="118" t="s">
        <v>1214</v>
      </c>
      <c r="F60" s="168" t="s">
        <v>747</v>
      </c>
      <c r="G60" s="76"/>
      <c r="H60" s="76"/>
      <c r="I60" s="76"/>
      <c r="J60" s="76"/>
      <c r="K60" s="76"/>
      <c r="L60" s="76"/>
      <c r="M60" s="76"/>
      <c r="N60" s="76"/>
      <c r="O60" s="76"/>
      <c r="P60" s="76"/>
      <c r="Q60" s="76"/>
      <c r="R60" s="76"/>
      <c r="S60" s="76"/>
      <c r="T60" s="76"/>
      <c r="U60" s="76"/>
      <c r="V60" s="76"/>
      <c r="W60" s="76"/>
      <c r="X60" s="76"/>
      <c r="Y60" s="76"/>
      <c r="Z60" s="76"/>
    </row>
    <row r="61" spans="1:26" s="119" customFormat="1" ht="38.25" x14ac:dyDescent="0.2">
      <c r="A61" s="117" t="s">
        <v>82</v>
      </c>
      <c r="B61" s="77">
        <v>1297</v>
      </c>
      <c r="C61" s="77">
        <v>2010</v>
      </c>
      <c r="D61" s="168" t="s">
        <v>464</v>
      </c>
      <c r="E61" s="118" t="s">
        <v>678</v>
      </c>
      <c r="F61" s="168" t="s">
        <v>748</v>
      </c>
      <c r="G61" s="76"/>
      <c r="H61" s="76"/>
      <c r="I61" s="76"/>
      <c r="J61" s="76"/>
      <c r="K61" s="76"/>
      <c r="L61" s="76"/>
      <c r="M61" s="76"/>
      <c r="N61" s="76"/>
      <c r="O61" s="76"/>
      <c r="P61" s="76"/>
      <c r="Q61" s="76"/>
      <c r="R61" s="76"/>
      <c r="S61" s="76"/>
      <c r="T61" s="76"/>
      <c r="U61" s="76"/>
      <c r="V61" s="76"/>
      <c r="W61" s="76"/>
      <c r="X61" s="76"/>
      <c r="Y61" s="76"/>
      <c r="Z61" s="76"/>
    </row>
    <row r="62" spans="1:26" s="119" customFormat="1" ht="76.5" x14ac:dyDescent="0.2">
      <c r="A62" s="117" t="s">
        <v>82</v>
      </c>
      <c r="B62" s="77">
        <v>910</v>
      </c>
      <c r="C62" s="77">
        <v>2008</v>
      </c>
      <c r="D62" s="168" t="s">
        <v>450</v>
      </c>
      <c r="E62" s="118" t="s">
        <v>97</v>
      </c>
      <c r="F62" s="168" t="s">
        <v>749</v>
      </c>
      <c r="G62" s="76"/>
      <c r="H62" s="76"/>
      <c r="I62" s="76"/>
      <c r="J62" s="76"/>
      <c r="K62" s="76"/>
      <c r="L62" s="76"/>
      <c r="M62" s="76"/>
      <c r="N62" s="76"/>
      <c r="O62" s="76"/>
      <c r="P62" s="76"/>
      <c r="Q62" s="76"/>
      <c r="R62" s="76"/>
      <c r="S62" s="76"/>
      <c r="T62" s="76"/>
      <c r="U62" s="76"/>
      <c r="V62" s="76"/>
      <c r="W62" s="76"/>
      <c r="X62" s="76"/>
      <c r="Y62" s="76"/>
      <c r="Z62" s="76"/>
    </row>
    <row r="63" spans="1:26" s="119" customFormat="1" ht="51" x14ac:dyDescent="0.2">
      <c r="A63" s="117" t="s">
        <v>82</v>
      </c>
      <c r="B63" s="117">
        <v>180606</v>
      </c>
      <c r="C63" s="77">
        <v>2008</v>
      </c>
      <c r="D63" s="168" t="s">
        <v>468</v>
      </c>
      <c r="E63" s="118" t="s">
        <v>1215</v>
      </c>
      <c r="F63" s="168" t="s">
        <v>750</v>
      </c>
      <c r="G63" s="76"/>
      <c r="H63" s="76"/>
      <c r="I63" s="76"/>
      <c r="J63" s="76"/>
      <c r="K63" s="76"/>
      <c r="L63" s="76"/>
      <c r="M63" s="76"/>
      <c r="N63" s="76"/>
      <c r="O63" s="76"/>
      <c r="P63" s="76"/>
      <c r="Q63" s="76"/>
      <c r="R63" s="76"/>
      <c r="S63" s="76"/>
      <c r="T63" s="76"/>
      <c r="U63" s="76"/>
      <c r="V63" s="76"/>
      <c r="W63" s="76"/>
      <c r="X63" s="76"/>
      <c r="Y63" s="76"/>
      <c r="Z63" s="76"/>
    </row>
    <row r="64" spans="1:26" s="119" customFormat="1" ht="76.5" x14ac:dyDescent="0.2">
      <c r="A64" s="117" t="s">
        <v>82</v>
      </c>
      <c r="B64" s="77">
        <v>1362</v>
      </c>
      <c r="C64" s="77">
        <v>2007</v>
      </c>
      <c r="D64" s="168" t="s">
        <v>477</v>
      </c>
      <c r="E64" s="118" t="s">
        <v>1216</v>
      </c>
      <c r="F64" s="168" t="s">
        <v>751</v>
      </c>
      <c r="G64" s="76"/>
      <c r="H64" s="76"/>
      <c r="I64" s="76"/>
      <c r="J64" s="76"/>
      <c r="K64" s="76"/>
      <c r="L64" s="76"/>
      <c r="M64" s="76"/>
      <c r="N64" s="76"/>
      <c r="O64" s="76"/>
      <c r="P64" s="76"/>
      <c r="Q64" s="76"/>
      <c r="R64" s="76"/>
      <c r="S64" s="76"/>
      <c r="T64" s="76"/>
      <c r="U64" s="76"/>
      <c r="V64" s="76"/>
      <c r="W64" s="76"/>
      <c r="X64" s="76"/>
      <c r="Y64" s="76"/>
      <c r="Z64" s="76"/>
    </row>
    <row r="65" spans="1:26" s="119" customFormat="1" ht="51" x14ac:dyDescent="0.2">
      <c r="A65" s="117" t="s">
        <v>82</v>
      </c>
      <c r="B65" s="77">
        <v>1023</v>
      </c>
      <c r="C65" s="77">
        <v>2005</v>
      </c>
      <c r="D65" s="168" t="s">
        <v>752</v>
      </c>
      <c r="E65" s="118" t="s">
        <v>1217</v>
      </c>
      <c r="F65" s="168" t="s">
        <v>753</v>
      </c>
      <c r="G65" s="76"/>
      <c r="H65" s="76"/>
      <c r="I65" s="76"/>
      <c r="J65" s="76"/>
      <c r="K65" s="76"/>
      <c r="L65" s="76"/>
      <c r="M65" s="76"/>
      <c r="N65" s="76"/>
      <c r="O65" s="76"/>
      <c r="P65" s="76"/>
      <c r="Q65" s="76"/>
      <c r="R65" s="76"/>
      <c r="S65" s="76"/>
      <c r="T65" s="76"/>
      <c r="U65" s="76"/>
      <c r="V65" s="76"/>
      <c r="W65" s="76"/>
      <c r="X65" s="76"/>
      <c r="Y65" s="76"/>
      <c r="Z65" s="76"/>
    </row>
    <row r="66" spans="1:26" s="119" customFormat="1" ht="43.5" customHeight="1" x14ac:dyDescent="0.2">
      <c r="A66" s="117" t="s">
        <v>82</v>
      </c>
      <c r="B66" s="77">
        <v>556</v>
      </c>
      <c r="C66" s="77">
        <v>2003</v>
      </c>
      <c r="D66" s="168" t="s">
        <v>451</v>
      </c>
      <c r="E66" s="118" t="s">
        <v>1218</v>
      </c>
      <c r="F66" s="168" t="s">
        <v>754</v>
      </c>
      <c r="G66" s="76"/>
      <c r="H66" s="76"/>
      <c r="I66" s="76"/>
      <c r="J66" s="76"/>
      <c r="K66" s="76"/>
      <c r="L66" s="76"/>
      <c r="M66" s="76"/>
      <c r="N66" s="76"/>
      <c r="O66" s="76"/>
      <c r="P66" s="76"/>
      <c r="Q66" s="76"/>
      <c r="R66" s="76"/>
      <c r="S66" s="76"/>
      <c r="T66" s="76"/>
      <c r="U66" s="76"/>
      <c r="V66" s="76"/>
      <c r="W66" s="76"/>
      <c r="X66" s="76"/>
      <c r="Y66" s="76"/>
      <c r="Z66" s="76"/>
    </row>
    <row r="67" spans="1:26" s="119" customFormat="1" ht="38.25" x14ac:dyDescent="0.2">
      <c r="A67" s="117" t="s">
        <v>82</v>
      </c>
      <c r="B67" s="77">
        <v>1188</v>
      </c>
      <c r="C67" s="77">
        <v>2003</v>
      </c>
      <c r="D67" s="168" t="s">
        <v>463</v>
      </c>
      <c r="E67" s="118" t="s">
        <v>1208</v>
      </c>
      <c r="F67" s="168" t="s">
        <v>755</v>
      </c>
      <c r="G67" s="76"/>
      <c r="H67" s="76"/>
      <c r="I67" s="76"/>
      <c r="J67" s="76"/>
      <c r="K67" s="76"/>
      <c r="L67" s="76"/>
      <c r="M67" s="76"/>
      <c r="N67" s="76"/>
      <c r="O67" s="76"/>
      <c r="P67" s="76"/>
      <c r="Q67" s="76"/>
      <c r="R67" s="76"/>
      <c r="S67" s="76"/>
      <c r="T67" s="76"/>
      <c r="U67" s="76"/>
      <c r="V67" s="76"/>
      <c r="W67" s="76"/>
      <c r="X67" s="76"/>
      <c r="Y67" s="76"/>
      <c r="Z67" s="76"/>
    </row>
    <row r="68" spans="1:26" s="119" customFormat="1" ht="51" x14ac:dyDescent="0.2">
      <c r="A68" s="117" t="s">
        <v>82</v>
      </c>
      <c r="B68" s="75">
        <v>1</v>
      </c>
      <c r="C68" s="75">
        <v>2001</v>
      </c>
      <c r="D68" s="168" t="s">
        <v>424</v>
      </c>
      <c r="E68" s="122" t="s">
        <v>242</v>
      </c>
      <c r="F68" s="168"/>
      <c r="G68" s="76"/>
      <c r="H68" s="76"/>
      <c r="I68" s="76"/>
      <c r="J68" s="76"/>
      <c r="K68" s="76"/>
      <c r="L68" s="76"/>
      <c r="M68" s="76"/>
      <c r="N68" s="76"/>
      <c r="O68" s="76"/>
      <c r="P68" s="76"/>
      <c r="Q68" s="76"/>
      <c r="R68" s="76"/>
      <c r="S68" s="76"/>
      <c r="T68" s="76"/>
      <c r="U68" s="76"/>
      <c r="V68" s="76"/>
      <c r="W68" s="76"/>
      <c r="X68" s="76"/>
      <c r="Y68" s="76"/>
      <c r="Z68" s="76"/>
    </row>
    <row r="69" spans="1:26" s="119" customFormat="1" ht="38.25" x14ac:dyDescent="0.2">
      <c r="A69" s="120" t="s">
        <v>247</v>
      </c>
      <c r="B69" s="77">
        <v>4</v>
      </c>
      <c r="C69" s="77">
        <v>2012</v>
      </c>
      <c r="D69" s="168" t="s">
        <v>475</v>
      </c>
      <c r="E69" s="118" t="s">
        <v>1219</v>
      </c>
      <c r="F69" s="168" t="s">
        <v>759</v>
      </c>
      <c r="G69" s="76"/>
      <c r="H69" s="76"/>
      <c r="I69" s="76"/>
      <c r="J69" s="76"/>
      <c r="K69" s="76"/>
      <c r="L69" s="76"/>
      <c r="M69" s="76"/>
      <c r="N69" s="76"/>
      <c r="O69" s="76"/>
      <c r="P69" s="76"/>
      <c r="Q69" s="76"/>
      <c r="R69" s="76"/>
      <c r="S69" s="76"/>
      <c r="T69" s="76"/>
      <c r="U69" s="76"/>
      <c r="V69" s="76"/>
      <c r="W69" s="76"/>
      <c r="X69" s="76"/>
      <c r="Y69" s="76"/>
      <c r="Z69" s="76"/>
    </row>
    <row r="70" spans="1:26" s="119" customFormat="1" ht="25.5" x14ac:dyDescent="0.2">
      <c r="A70" s="120" t="s">
        <v>247</v>
      </c>
      <c r="B70" s="77">
        <v>8</v>
      </c>
      <c r="C70" s="77">
        <v>2009</v>
      </c>
      <c r="D70" s="168" t="s">
        <v>476</v>
      </c>
      <c r="E70" s="118" t="s">
        <v>1220</v>
      </c>
      <c r="F70" s="168" t="s">
        <v>760</v>
      </c>
      <c r="G70" s="76"/>
      <c r="H70" s="76"/>
      <c r="I70" s="76"/>
      <c r="J70" s="76"/>
      <c r="K70" s="76"/>
      <c r="L70" s="76"/>
      <c r="M70" s="76"/>
      <c r="N70" s="76"/>
      <c r="O70" s="76"/>
      <c r="P70" s="76"/>
      <c r="Q70" s="76"/>
      <c r="R70" s="76"/>
      <c r="S70" s="76"/>
      <c r="T70" s="76"/>
      <c r="U70" s="76"/>
      <c r="V70" s="76"/>
      <c r="W70" s="76"/>
      <c r="X70" s="76"/>
      <c r="Y70" s="76"/>
      <c r="Z70" s="76"/>
    </row>
    <row r="71" spans="1:26" s="119" customFormat="1" ht="38.25" x14ac:dyDescent="0.2">
      <c r="A71" s="120" t="s">
        <v>247</v>
      </c>
      <c r="B71" s="75">
        <v>7</v>
      </c>
      <c r="C71" s="75">
        <v>2008</v>
      </c>
      <c r="D71" s="168" t="s">
        <v>761</v>
      </c>
      <c r="E71" s="122" t="s">
        <v>103</v>
      </c>
      <c r="F71" s="168"/>
      <c r="G71" s="76"/>
      <c r="H71" s="76"/>
      <c r="I71" s="76"/>
      <c r="J71" s="76"/>
      <c r="K71" s="76"/>
      <c r="L71" s="76"/>
      <c r="M71" s="76"/>
      <c r="N71" s="76"/>
      <c r="O71" s="76"/>
      <c r="P71" s="76"/>
      <c r="Q71" s="76"/>
      <c r="R71" s="76"/>
      <c r="S71" s="76"/>
      <c r="T71" s="76"/>
      <c r="U71" s="76"/>
      <c r="V71" s="76"/>
      <c r="W71" s="76"/>
      <c r="X71" s="76"/>
      <c r="Y71" s="76"/>
      <c r="Z71" s="76"/>
    </row>
    <row r="72" spans="1:26" s="119" customFormat="1" ht="25.5" x14ac:dyDescent="0.2">
      <c r="A72" s="120" t="s">
        <v>247</v>
      </c>
      <c r="B72" s="126" t="s">
        <v>762</v>
      </c>
      <c r="C72" s="75">
        <v>2007</v>
      </c>
      <c r="D72" s="168" t="s">
        <v>763</v>
      </c>
      <c r="E72" s="122" t="s">
        <v>103</v>
      </c>
      <c r="F72" s="168"/>
      <c r="G72" s="76"/>
      <c r="H72" s="76"/>
      <c r="I72" s="76"/>
      <c r="J72" s="76"/>
      <c r="K72" s="76"/>
      <c r="L72" s="76"/>
      <c r="M72" s="76"/>
      <c r="N72" s="76"/>
      <c r="O72" s="76"/>
      <c r="P72" s="76"/>
      <c r="Q72" s="76"/>
      <c r="R72" s="76"/>
      <c r="S72" s="76"/>
      <c r="T72" s="76"/>
      <c r="U72" s="76"/>
      <c r="V72" s="76"/>
      <c r="W72" s="76"/>
      <c r="X72" s="76"/>
      <c r="Y72" s="76"/>
      <c r="Z72" s="76"/>
    </row>
    <row r="73" spans="1:26" s="119" customFormat="1" ht="25.5" x14ac:dyDescent="0.2">
      <c r="A73" s="120" t="s">
        <v>247</v>
      </c>
      <c r="B73" s="126" t="s">
        <v>764</v>
      </c>
      <c r="C73" s="75">
        <v>2007</v>
      </c>
      <c r="D73" s="168" t="s">
        <v>765</v>
      </c>
      <c r="E73" s="122" t="s">
        <v>103</v>
      </c>
      <c r="F73" s="168"/>
      <c r="G73" s="76"/>
      <c r="H73" s="76"/>
      <c r="I73" s="76"/>
      <c r="J73" s="76"/>
      <c r="K73" s="76"/>
      <c r="L73" s="76"/>
      <c r="M73" s="76"/>
      <c r="N73" s="76"/>
      <c r="O73" s="76"/>
      <c r="P73" s="76"/>
      <c r="Q73" s="76"/>
      <c r="R73" s="76"/>
      <c r="S73" s="76"/>
      <c r="T73" s="76"/>
      <c r="U73" s="76"/>
      <c r="V73" s="76"/>
      <c r="W73" s="76"/>
      <c r="X73" s="76"/>
      <c r="Y73" s="76"/>
      <c r="Z73" s="76"/>
    </row>
    <row r="74" spans="1:26" s="119" customFormat="1" ht="51" x14ac:dyDescent="0.2">
      <c r="A74" s="120" t="s">
        <v>247</v>
      </c>
      <c r="B74" s="77">
        <v>9</v>
      </c>
      <c r="C74" s="77">
        <v>2006</v>
      </c>
      <c r="D74" s="168" t="s">
        <v>458</v>
      </c>
      <c r="E74" s="118" t="s">
        <v>103</v>
      </c>
      <c r="F74" s="168" t="s">
        <v>766</v>
      </c>
      <c r="G74" s="76"/>
      <c r="H74" s="76"/>
      <c r="I74" s="76"/>
      <c r="J74" s="76"/>
      <c r="K74" s="76"/>
      <c r="L74" s="76"/>
      <c r="M74" s="76"/>
      <c r="N74" s="76"/>
      <c r="O74" s="76"/>
      <c r="P74" s="76"/>
      <c r="Q74" s="76"/>
      <c r="R74" s="76"/>
      <c r="S74" s="76"/>
      <c r="T74" s="76"/>
      <c r="U74" s="76"/>
      <c r="V74" s="76"/>
      <c r="W74" s="76"/>
      <c r="X74" s="76"/>
      <c r="Y74" s="76"/>
      <c r="Z74" s="76"/>
    </row>
    <row r="75" spans="1:26" s="119" customFormat="1" ht="25.5" x14ac:dyDescent="0.2">
      <c r="A75" s="120" t="s">
        <v>247</v>
      </c>
      <c r="B75" s="126" t="s">
        <v>328</v>
      </c>
      <c r="C75" s="75">
        <v>2001</v>
      </c>
      <c r="D75" s="168" t="s">
        <v>765</v>
      </c>
      <c r="E75" s="122" t="s">
        <v>103</v>
      </c>
      <c r="F75" s="168"/>
      <c r="G75" s="76"/>
      <c r="H75" s="76"/>
      <c r="I75" s="76"/>
      <c r="J75" s="76"/>
      <c r="K75" s="76"/>
      <c r="L75" s="76"/>
      <c r="M75" s="76"/>
      <c r="N75" s="76"/>
      <c r="O75" s="76"/>
      <c r="P75" s="76"/>
      <c r="Q75" s="76"/>
      <c r="R75" s="76"/>
      <c r="S75" s="76"/>
      <c r="T75" s="76"/>
      <c r="U75" s="76"/>
      <c r="V75" s="76"/>
      <c r="W75" s="76"/>
      <c r="X75" s="76"/>
      <c r="Y75" s="76"/>
      <c r="Z75" s="76"/>
    </row>
    <row r="76" spans="1:26" s="119" customFormat="1" ht="12.75" x14ac:dyDescent="0.2">
      <c r="A76" s="120" t="s">
        <v>208</v>
      </c>
      <c r="B76" s="75">
        <v>12</v>
      </c>
      <c r="C76" s="75">
        <v>2011</v>
      </c>
      <c r="D76" s="124" t="s">
        <v>767</v>
      </c>
      <c r="E76" s="122" t="s">
        <v>103</v>
      </c>
      <c r="F76" s="123"/>
      <c r="G76" s="76"/>
      <c r="H76" s="76"/>
      <c r="I76" s="76"/>
      <c r="J76" s="76"/>
      <c r="K76" s="76"/>
      <c r="L76" s="76"/>
      <c r="M76" s="76"/>
      <c r="N76" s="76"/>
      <c r="O76" s="76"/>
      <c r="P76" s="76"/>
      <c r="Q76" s="76"/>
      <c r="R76" s="76"/>
      <c r="S76" s="76"/>
      <c r="T76" s="76"/>
      <c r="U76" s="76"/>
      <c r="V76" s="76"/>
      <c r="W76" s="76"/>
      <c r="X76" s="76"/>
      <c r="Y76" s="76"/>
      <c r="Z76" s="76"/>
    </row>
    <row r="77" spans="1:26" s="119" customFormat="1" ht="95.25" customHeight="1" x14ac:dyDescent="0.2">
      <c r="A77" s="271" t="s">
        <v>1221</v>
      </c>
      <c r="B77" s="75">
        <v>19</v>
      </c>
      <c r="C77" s="75">
        <v>2016</v>
      </c>
      <c r="D77" s="168" t="s">
        <v>770</v>
      </c>
      <c r="E77" s="75" t="s">
        <v>103</v>
      </c>
      <c r="F77" s="123"/>
      <c r="G77" s="76"/>
      <c r="H77" s="76"/>
      <c r="I77" s="76"/>
      <c r="J77" s="76"/>
      <c r="K77" s="76"/>
      <c r="L77" s="76"/>
      <c r="M77" s="76"/>
      <c r="N77" s="76"/>
      <c r="O77" s="76"/>
      <c r="P77" s="76"/>
      <c r="Q77" s="76"/>
      <c r="R77" s="76"/>
      <c r="S77" s="76"/>
      <c r="T77" s="76"/>
      <c r="U77" s="76"/>
      <c r="V77" s="76"/>
      <c r="W77" s="76"/>
      <c r="X77" s="76"/>
      <c r="Y77" s="76"/>
      <c r="Z77" s="76"/>
    </row>
    <row r="78" spans="1:26" s="119" customFormat="1" ht="102.75" customHeight="1" x14ac:dyDescent="0.2">
      <c r="A78" s="120" t="s">
        <v>769</v>
      </c>
      <c r="B78" s="75">
        <v>523</v>
      </c>
      <c r="C78" s="75">
        <v>2018</v>
      </c>
      <c r="D78" s="168" t="s">
        <v>771</v>
      </c>
      <c r="E78" s="232" t="str">
        <f>HYPERLINK("http://www.contaduria.gov.co/wps/wcm/connect/8e4f86c6-cffd-4bab-b731-a5bb5747002f/Resoluci%C3%B3n+523+de+2018.pdf?MOD=AJPERES&amp;CONVERT_TO=url&amp;CACHEID=8e4f86c6-cffd-4bab-b731-a5bb5747002f","Todos")</f>
        <v>Todos</v>
      </c>
      <c r="F78" s="123"/>
      <c r="G78" s="76"/>
      <c r="H78" s="76"/>
      <c r="I78" s="76"/>
      <c r="J78" s="76"/>
      <c r="K78" s="76"/>
      <c r="L78" s="76"/>
      <c r="M78" s="76"/>
      <c r="N78" s="76"/>
      <c r="O78" s="76"/>
      <c r="P78" s="76"/>
      <c r="Q78" s="76"/>
      <c r="R78" s="76"/>
      <c r="S78" s="76"/>
      <c r="T78" s="76"/>
      <c r="U78" s="76"/>
      <c r="V78" s="76"/>
      <c r="W78" s="76"/>
      <c r="X78" s="76"/>
      <c r="Y78" s="76"/>
      <c r="Z78" s="76"/>
    </row>
    <row r="85" spans="1:26" ht="14.25" customHeight="1" x14ac:dyDescent="0.2">
      <c r="A85" s="263"/>
      <c r="B85" s="127"/>
      <c r="C85" s="76"/>
      <c r="D85" s="128"/>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128"/>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128"/>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128"/>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128"/>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128"/>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128"/>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128"/>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128"/>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128"/>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128"/>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128"/>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128"/>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128"/>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128"/>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128"/>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128"/>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128"/>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128"/>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128"/>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128"/>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128"/>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128"/>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128"/>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128"/>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128"/>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128"/>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128"/>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128"/>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128"/>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128"/>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128"/>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128"/>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128"/>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128"/>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128"/>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128"/>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128"/>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128"/>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128"/>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128"/>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128"/>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128"/>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128"/>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128"/>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128"/>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128"/>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128"/>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128"/>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128"/>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128"/>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128"/>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128"/>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128"/>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128"/>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128"/>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128"/>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128"/>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128"/>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128"/>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128"/>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128"/>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128"/>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128"/>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128"/>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128"/>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128"/>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128"/>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128"/>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128"/>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128"/>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128"/>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128"/>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128"/>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128"/>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128"/>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128"/>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128"/>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128"/>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128"/>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128"/>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128"/>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128"/>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128"/>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128"/>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128"/>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128"/>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128"/>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128"/>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128"/>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128"/>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128"/>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128"/>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128"/>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128"/>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128"/>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128"/>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128"/>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128"/>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128"/>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128"/>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128"/>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128"/>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128"/>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128"/>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128"/>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128"/>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128"/>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128"/>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128"/>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128"/>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128"/>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128"/>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128"/>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128"/>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128"/>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128"/>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128"/>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128"/>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128"/>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128"/>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128"/>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128"/>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128"/>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128"/>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128"/>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128"/>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128"/>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128"/>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128"/>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128"/>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128"/>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128"/>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128"/>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128"/>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128"/>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128"/>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128"/>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128"/>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128"/>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128"/>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128"/>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128"/>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128"/>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128"/>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128"/>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128"/>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128"/>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128"/>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128"/>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128"/>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128"/>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128"/>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128"/>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128"/>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128"/>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128"/>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128"/>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128"/>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128"/>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128"/>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128"/>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128"/>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128"/>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128"/>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128"/>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128"/>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128"/>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128"/>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128"/>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128"/>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128"/>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128"/>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128"/>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128"/>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128"/>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128"/>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128"/>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128"/>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128"/>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128"/>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128"/>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128"/>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128"/>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128"/>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128"/>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128"/>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128"/>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128"/>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128"/>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128"/>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128"/>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128"/>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128"/>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128"/>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128"/>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128"/>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128"/>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128"/>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128"/>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128"/>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128"/>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128"/>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128"/>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128"/>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128"/>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128"/>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128"/>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128"/>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128"/>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128"/>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128"/>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128"/>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128"/>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128"/>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128"/>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128"/>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128"/>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128"/>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128"/>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128"/>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128"/>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128"/>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128"/>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128"/>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128"/>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128"/>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128"/>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128"/>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128"/>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128"/>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128"/>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128"/>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128"/>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128"/>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128"/>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128"/>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128"/>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128"/>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128"/>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128"/>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128"/>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128"/>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128"/>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128"/>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128"/>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128"/>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128"/>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128"/>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128"/>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128"/>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128"/>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128"/>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128"/>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128"/>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128"/>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128"/>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128"/>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128"/>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128"/>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128"/>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128"/>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128"/>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128"/>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128"/>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128"/>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128"/>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128"/>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128"/>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128"/>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128"/>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128"/>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128"/>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128"/>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128"/>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128"/>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128"/>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128"/>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128"/>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128"/>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128"/>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128"/>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128"/>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128"/>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128"/>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128"/>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128"/>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128"/>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128"/>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128"/>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128"/>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128"/>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128"/>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128"/>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128"/>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128"/>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128"/>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128"/>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128"/>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128"/>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128"/>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128"/>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128"/>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128"/>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128"/>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128"/>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128"/>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128"/>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128"/>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128"/>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128"/>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128"/>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128"/>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128"/>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128"/>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128"/>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128"/>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128"/>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128"/>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128"/>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128"/>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128"/>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128"/>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128"/>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128"/>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128"/>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128"/>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128"/>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128"/>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128"/>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128"/>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128"/>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128"/>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128"/>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128"/>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128"/>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128"/>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128"/>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128"/>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128"/>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128"/>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128"/>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128"/>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128"/>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128"/>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128"/>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128"/>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128"/>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128"/>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128"/>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128"/>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128"/>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128"/>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128"/>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128"/>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128"/>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128"/>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128"/>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128"/>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128"/>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128"/>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128"/>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128"/>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128"/>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128"/>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128"/>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128"/>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128"/>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128"/>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128"/>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128"/>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128"/>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128"/>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128"/>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128"/>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128"/>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128"/>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128"/>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128"/>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128"/>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128"/>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128"/>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128"/>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128"/>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128"/>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128"/>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128"/>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128"/>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128"/>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128"/>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128"/>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128"/>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128"/>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128"/>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128"/>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128"/>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128"/>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128"/>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128"/>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128"/>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128"/>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128"/>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128"/>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128"/>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128"/>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128"/>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128"/>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128"/>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128"/>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128"/>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128"/>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128"/>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128"/>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128"/>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128"/>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128"/>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128"/>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128"/>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128"/>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128"/>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128"/>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128"/>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128"/>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128"/>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128"/>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128"/>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128"/>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128"/>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128"/>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128"/>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128"/>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128"/>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128"/>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128"/>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128"/>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128"/>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128"/>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128"/>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128"/>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128"/>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128"/>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128"/>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128"/>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128"/>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128"/>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128"/>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128"/>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128"/>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128"/>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128"/>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128"/>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128"/>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128"/>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128"/>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128"/>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128"/>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128"/>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128"/>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128"/>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128"/>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128"/>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128"/>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128"/>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128"/>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128"/>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128"/>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128"/>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128"/>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128"/>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128"/>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128"/>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128"/>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128"/>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128"/>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128"/>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128"/>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128"/>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128"/>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128"/>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128"/>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128"/>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128"/>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128"/>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128"/>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128"/>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128"/>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128"/>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128"/>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128"/>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128"/>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128"/>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128"/>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128"/>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128"/>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128"/>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128"/>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128"/>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128"/>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128"/>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128"/>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128"/>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128"/>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128"/>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128"/>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128"/>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128"/>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128"/>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128"/>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128"/>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128"/>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128"/>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128"/>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128"/>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128"/>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128"/>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128"/>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128"/>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128"/>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128"/>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128"/>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128"/>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128"/>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128"/>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128"/>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128"/>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128"/>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128"/>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128"/>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128"/>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128"/>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128"/>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128"/>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128"/>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128"/>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128"/>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128"/>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128"/>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128"/>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128"/>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128"/>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128"/>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128"/>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128"/>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128"/>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128"/>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128"/>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128"/>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128"/>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128"/>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128"/>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128"/>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128"/>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128"/>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128"/>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128"/>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128"/>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128"/>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128"/>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128"/>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128"/>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128"/>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128"/>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128"/>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128"/>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128"/>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128"/>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128"/>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128"/>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128"/>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128"/>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128"/>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128"/>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128"/>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128"/>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128"/>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128"/>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128"/>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128"/>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128"/>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128"/>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128"/>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128"/>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128"/>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128"/>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128"/>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128"/>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128"/>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128"/>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128"/>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128"/>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128"/>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128"/>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128"/>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128"/>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128"/>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128"/>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128"/>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128"/>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128"/>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128"/>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128"/>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128"/>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128"/>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128"/>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128"/>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128"/>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128"/>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128"/>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128"/>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128"/>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128"/>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128"/>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128"/>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128"/>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128"/>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128"/>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128"/>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128"/>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128"/>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128"/>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128"/>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128"/>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128"/>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128"/>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128"/>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128"/>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128"/>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128"/>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128"/>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128"/>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128"/>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128"/>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128"/>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128"/>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128"/>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128"/>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128"/>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128"/>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128"/>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128"/>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128"/>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128"/>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128"/>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128"/>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128"/>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128"/>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128"/>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128"/>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128"/>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128"/>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128"/>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128"/>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128"/>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128"/>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128"/>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128"/>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128"/>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128"/>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128"/>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128"/>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128"/>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128"/>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128"/>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128"/>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128"/>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128"/>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128"/>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128"/>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128"/>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128"/>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128"/>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128"/>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128"/>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128"/>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128"/>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128"/>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128"/>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128"/>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128"/>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128"/>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128"/>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128"/>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128"/>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128"/>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128"/>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128"/>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128"/>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128"/>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128"/>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128"/>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128"/>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128"/>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128"/>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128"/>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128"/>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128"/>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128"/>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128"/>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128"/>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128"/>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128"/>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128"/>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128"/>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128"/>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128"/>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128"/>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128"/>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128"/>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128"/>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128"/>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128"/>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128"/>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128"/>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128"/>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128"/>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128"/>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128"/>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128"/>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128"/>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128"/>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128"/>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128"/>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128"/>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128"/>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128"/>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128"/>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128"/>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128"/>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128"/>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128"/>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128"/>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128"/>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128"/>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128"/>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128"/>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128"/>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128"/>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128"/>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128"/>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128"/>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128"/>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128"/>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128"/>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128"/>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128"/>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128"/>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128"/>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128"/>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128"/>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128"/>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128"/>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128"/>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128"/>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128"/>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128"/>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128"/>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128"/>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128"/>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128"/>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128"/>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128"/>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128"/>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128"/>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128"/>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128"/>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128"/>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128"/>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128"/>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128"/>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128"/>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128"/>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128"/>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128"/>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128"/>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128"/>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128"/>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128"/>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128"/>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128"/>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128"/>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128"/>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128"/>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128"/>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128"/>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128"/>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128"/>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128"/>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128"/>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128"/>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128"/>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128"/>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128"/>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128"/>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128"/>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128"/>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128"/>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128"/>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128"/>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128"/>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128"/>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128"/>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128"/>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128"/>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128"/>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128"/>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128"/>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128"/>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128"/>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128"/>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128"/>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128"/>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128"/>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128"/>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128"/>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128"/>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128"/>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128"/>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128"/>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128"/>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128"/>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128"/>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128"/>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128"/>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128"/>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128"/>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128"/>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128"/>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128"/>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128"/>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128"/>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128"/>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128"/>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128"/>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128"/>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128"/>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128"/>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128"/>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128"/>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128"/>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128"/>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128"/>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128"/>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128"/>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128"/>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128"/>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128"/>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128"/>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128"/>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128"/>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128"/>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128"/>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128"/>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128"/>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128"/>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128"/>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128"/>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128"/>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128"/>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128"/>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128"/>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128"/>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128"/>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128"/>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128"/>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128"/>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128"/>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128"/>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128"/>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128"/>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128"/>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128"/>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128"/>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128"/>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128"/>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128"/>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128"/>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128"/>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128"/>
      <c r="E962" s="76"/>
      <c r="F962" s="76"/>
      <c r="G962" s="76"/>
      <c r="H962" s="76"/>
      <c r="I962" s="76"/>
      <c r="J962" s="76"/>
      <c r="K962" s="76"/>
      <c r="L962" s="76"/>
      <c r="M962" s="76"/>
      <c r="N962" s="76"/>
      <c r="O962" s="76"/>
      <c r="P962" s="76"/>
      <c r="Q962" s="76"/>
      <c r="R962" s="76"/>
      <c r="S962" s="76"/>
      <c r="T962" s="76"/>
      <c r="U962" s="76"/>
      <c r="V962" s="76"/>
      <c r="W962" s="76"/>
      <c r="X962" s="76"/>
      <c r="Y962" s="76"/>
      <c r="Z962" s="76"/>
    </row>
  </sheetData>
  <mergeCells count="9">
    <mergeCell ref="E7:E8"/>
    <mergeCell ref="F7:F8"/>
    <mergeCell ref="A1:A4"/>
    <mergeCell ref="B1:E4"/>
    <mergeCell ref="A5:F6"/>
    <mergeCell ref="A7:A8"/>
    <mergeCell ref="B7:B8"/>
    <mergeCell ref="C7:C8"/>
    <mergeCell ref="D7:D8"/>
  </mergeCells>
  <hyperlinks>
    <hyperlink ref="E35" r:id="rId1"/>
    <hyperlink ref="E75" r:id="rId2"/>
    <hyperlink ref="E73" r:id="rId3"/>
    <hyperlink ref="E72" r:id="rId4" location="0"/>
    <hyperlink ref="E71" r:id="rId5" location="0"/>
    <hyperlink ref="E31" r:id="rId6"/>
    <hyperlink ref="E68" r:id="rId7"/>
    <hyperlink ref="E76" r:id="rId8"/>
    <hyperlink ref="E69" r:id="rId9" display="1,2,3,4 y 5."/>
    <hyperlink ref="E53" r:id="rId10" display="TODOS"/>
    <hyperlink ref="E10" r:id="rId11" display="TODOS"/>
    <hyperlink ref="E9" r:id="rId12" display="5 y 6"/>
    <hyperlink ref="E11" r:id="rId13" display="8, 10, 11, 12 y 13"/>
    <hyperlink ref="E13" r:id="rId14" location="0"/>
    <hyperlink ref="E14" r:id="rId15" display="https://www.alcaldiabogota.gov.co/sisjur/normas/Norma1.jsp?i=4449"/>
    <hyperlink ref="E15" r:id="rId16" location="0" display="https://www.alcaldiabogota.gov.co/sisjur/normas/Norma1.jsp?i=342 - 0"/>
    <hyperlink ref="E16" r:id="rId17" display="198, y 199"/>
    <hyperlink ref="E17" r:id="rId18" display="2.2.7A.2.3. 2.2.7A.4.3. 2.2.7A.4.5"/>
    <hyperlink ref="E18" r:id="rId19" location="1" display="2.2.22.1.5"/>
    <hyperlink ref="E19" r:id="rId20" location="25" display="11, 12, 13 y 14"/>
    <hyperlink ref="E20" r:id="rId21" display="1 - sección 1, sección 2 - subsección 1, sección 4"/>
    <hyperlink ref="E21" r:id="rId22" display="2.2.1.7.8.2.1"/>
    <hyperlink ref="E22" r:id="rId23"/>
    <hyperlink ref="E23" r:id="rId24" display="13, 14, 15, 18, 19"/>
    <hyperlink ref="E24" r:id="rId25" display="1, 2, 3, 4, 5, 6, 7, 8"/>
    <hyperlink ref="E25" r:id="rId26" display="17, 18, 19, 110"/>
    <hyperlink ref="E26" r:id="rId27" display="202 y 203"/>
    <hyperlink ref="E27" r:id="rId28" display="1 y 4"/>
    <hyperlink ref="E28" r:id="rId29" display="https://www.alcaldiabogota.gov.co/sisjur/normas/Norma1.jsp?i=34284"/>
    <hyperlink ref="E29" r:id="rId30" display="https://www.alcaldiabogota.gov.co/sisjur/normas/Norma1.jsp?i=25479"/>
    <hyperlink ref="E30" r:id="rId31" display="https://www.alcaldiabogota.gov.co/sisjur/normas/Norma1.jsp?i=30007"/>
    <hyperlink ref="E32" r:id="rId32" display="https://www.alcaldiabogota.gov.co/sisjur/normas/Norma1.jsp?i=18718"/>
    <hyperlink ref="E33" r:id="rId33" display="1, 2, 4, 5 y 6"/>
    <hyperlink ref="E34" r:id="rId34" display="https://www.alcaldiabogota.gov.co/sisjur/normas/Norma1.jsp?i=6101"/>
    <hyperlink ref="E36" r:id="rId35" display="6 y 7"/>
    <hyperlink ref="E37" r:id="rId36" location="2" display="https://www.alcaldiabogota.gov.co/sisjur/normas/Norma1.jsp?i=1479 - 2"/>
    <hyperlink ref="E38" r:id="rId37"/>
    <hyperlink ref="E39" r:id="rId38" display="http://concejodebogota.gov.co/cbogota/site/artic/20170616/asocfile/20170616162503/acuerdo_no__668_de_2017.pdf"/>
    <hyperlink ref="E40" r:id="rId39" display="51, 52, 53, 54, 55"/>
    <hyperlink ref="E41" r:id="rId40" display="1, 2, 3,4"/>
    <hyperlink ref="E42" r:id="rId41" display="http://concejodebogota.gov.co/concejo/site/artic/20150825/asocfile/20150825145357/acuerdo_600_15.pdf"/>
    <hyperlink ref="E43" r:id="rId42" display="https://www.alcaldiabogota.gov.co/sisjur/normas/Norma1.jsp?i=56074"/>
    <hyperlink ref="E44" r:id="rId43" display="https://www.alcaldiabogota.gov.co/sisjur/normas/Norma1.jsp?i=38262"/>
    <hyperlink ref="E45" r:id="rId44" display="1, 2 y 3"/>
    <hyperlink ref="E46" r:id="rId45" display="1, 4 y 6"/>
    <hyperlink ref="E47" r:id="rId46" display="1, 2 y 3"/>
    <hyperlink ref="E48" r:id="rId47"/>
    <hyperlink ref="E49" r:id="rId48"/>
    <hyperlink ref="E50" r:id="rId49" display="18 y 22"/>
    <hyperlink ref="E51" r:id="rId50"/>
    <hyperlink ref="E54" r:id="rId51"/>
    <hyperlink ref="E55" r:id="rId52"/>
    <hyperlink ref="E57" r:id="rId53" display="https://www.alcaldiabogota.gov.co/sisjur/normas/Norma1.jsp?i=49822"/>
    <hyperlink ref="E58" r:id="rId54" location="0" display="14 y 16"/>
    <hyperlink ref="E59" r:id="rId55" display="11 y 16"/>
    <hyperlink ref="E60" r:id="rId56" display="11 y15"/>
    <hyperlink ref="E61" r:id="rId57" display="https://www.alcaldiabogota.gov.co/sisjur/normas/Norma1.jsp?i=40019"/>
    <hyperlink ref="E62" r:id="rId58" location="0" display="https://www.alcaldiabogota.gov.co/sisjur/normas/Norma1.jsp?i=31146 - 0"/>
    <hyperlink ref="E63" r:id="rId59" display="1 y 5"/>
    <hyperlink ref="E64" r:id="rId60" display="2 y 4"/>
    <hyperlink ref="E65" r:id="rId61" display="3, numeral 6, guía 45"/>
    <hyperlink ref="E66" r:id="rId62" display="1, 2, 5, 6, 7, 8, 10."/>
    <hyperlink ref="E67" r:id="rId63" display="https://www.alcaldiabogota.gov.co/sisjur/normas/Norma1.jsp?i=9846"/>
    <hyperlink ref="E52" r:id="rId64"/>
    <hyperlink ref="E70" r:id="rId65" display="1,2,3,4,5,6,7"/>
    <hyperlink ref="E74" r:id="rId66" display="Toda"/>
    <hyperlink ref="E12" r:id="rId67"/>
  </hyperlinks>
  <pageMargins left="0.7" right="0.7" top="0.75" bottom="0.75" header="0.3" footer="0.3"/>
  <pageSetup paperSize="9" orientation="portrait" r:id="rId68"/>
  <drawing r:id="rId6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3"/>
  <sheetViews>
    <sheetView showGridLines="0" zoomScale="90" zoomScaleNormal="90" workbookViewId="0">
      <selection sqref="A1:A4"/>
    </sheetView>
  </sheetViews>
  <sheetFormatPr baseColWidth="10" defaultColWidth="11.42578125" defaultRowHeight="14.25" x14ac:dyDescent="0.2"/>
  <cols>
    <col min="1" max="1" width="23.85546875" style="255" customWidth="1"/>
    <col min="2" max="2" width="21.7109375" style="8" customWidth="1"/>
    <col min="3" max="3" width="10" style="24" customWidth="1"/>
    <col min="4" max="4" width="40.42578125" style="106" customWidth="1"/>
    <col min="5" max="5" width="18.42578125" style="24" customWidth="1"/>
    <col min="6" max="6" width="47.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19.5" customHeight="1" x14ac:dyDescent="0.2">
      <c r="A1" s="277"/>
      <c r="B1" s="293" t="s">
        <v>631</v>
      </c>
      <c r="C1" s="294"/>
      <c r="D1" s="294"/>
      <c r="E1" s="319"/>
      <c r="F1" s="105" t="s">
        <v>632</v>
      </c>
      <c r="G1" s="24"/>
      <c r="H1" s="24"/>
    </row>
    <row r="2" spans="1:21" customFormat="1" ht="21" customHeight="1" x14ac:dyDescent="0.2">
      <c r="A2" s="277"/>
      <c r="B2" s="282"/>
      <c r="C2" s="283"/>
      <c r="D2" s="283"/>
      <c r="E2" s="284"/>
      <c r="F2" s="105" t="s">
        <v>633</v>
      </c>
      <c r="G2" s="24"/>
      <c r="H2" s="24"/>
    </row>
    <row r="3" spans="1:21" customFormat="1" ht="18.75" customHeight="1" x14ac:dyDescent="0.2">
      <c r="A3" s="277"/>
      <c r="B3" s="282"/>
      <c r="C3" s="283"/>
      <c r="D3" s="283"/>
      <c r="E3" s="284"/>
      <c r="F3" s="105" t="s">
        <v>634</v>
      </c>
      <c r="G3" s="24"/>
      <c r="H3" s="24"/>
    </row>
    <row r="4" spans="1:21" customFormat="1" ht="24" customHeight="1" x14ac:dyDescent="0.2">
      <c r="A4" s="278"/>
      <c r="B4" s="285"/>
      <c r="C4" s="286"/>
      <c r="D4" s="286"/>
      <c r="E4" s="287"/>
      <c r="F4" s="92" t="s">
        <v>654</v>
      </c>
      <c r="G4" s="24"/>
      <c r="H4" s="24"/>
    </row>
    <row r="5" spans="1:21" s="19" customFormat="1" ht="15" x14ac:dyDescent="0.2">
      <c r="A5" s="288" t="s">
        <v>94</v>
      </c>
      <c r="B5" s="288"/>
      <c r="C5" s="288"/>
      <c r="D5" s="288"/>
      <c r="E5" s="288"/>
      <c r="F5" s="288"/>
      <c r="G5" s="15"/>
      <c r="H5" s="15"/>
      <c r="I5" s="15"/>
      <c r="J5" s="15"/>
      <c r="K5" s="15"/>
      <c r="L5" s="13"/>
      <c r="M5" s="13"/>
      <c r="N5" s="13"/>
      <c r="O5" s="13"/>
      <c r="P5" s="13"/>
      <c r="Q5" s="18"/>
      <c r="U5" s="20"/>
    </row>
    <row r="6" spans="1:21" s="19" customFormat="1" ht="19.5" x14ac:dyDescent="0.2">
      <c r="A6" s="288"/>
      <c r="B6" s="288"/>
      <c r="C6" s="288"/>
      <c r="D6" s="288"/>
      <c r="E6" s="288"/>
      <c r="F6" s="288"/>
      <c r="G6" s="15"/>
      <c r="H6" s="2"/>
      <c r="I6" s="2"/>
      <c r="J6" s="3"/>
      <c r="K6" s="3"/>
      <c r="L6" s="13"/>
      <c r="M6" s="13"/>
      <c r="N6" s="13"/>
      <c r="O6" s="13"/>
      <c r="P6" s="13"/>
      <c r="Q6" s="21"/>
      <c r="R6" s="22"/>
      <c r="U6" s="20"/>
    </row>
    <row r="7" spans="1:21" ht="13.5" thickBot="1" x14ac:dyDescent="0.25">
      <c r="A7" s="289" t="s">
        <v>8</v>
      </c>
      <c r="B7" s="289" t="s">
        <v>9</v>
      </c>
      <c r="C7" s="289" t="s">
        <v>10</v>
      </c>
      <c r="D7" s="289" t="s">
        <v>89</v>
      </c>
      <c r="E7" s="289" t="s">
        <v>11</v>
      </c>
      <c r="F7" s="289" t="s">
        <v>635</v>
      </c>
    </row>
    <row r="8" spans="1:21" thickTop="1" thickBot="1" x14ac:dyDescent="0.25">
      <c r="A8" s="290"/>
      <c r="B8" s="291"/>
      <c r="C8" s="290"/>
      <c r="D8" s="290"/>
      <c r="E8" s="290"/>
      <c r="F8" s="290"/>
    </row>
    <row r="9" spans="1:21" ht="57.75" customHeight="1" thickTop="1" x14ac:dyDescent="0.2">
      <c r="A9" s="248" t="s">
        <v>105</v>
      </c>
      <c r="B9" s="87">
        <v>1712</v>
      </c>
      <c r="C9" s="87">
        <v>2014</v>
      </c>
      <c r="D9" s="168" t="s">
        <v>243</v>
      </c>
      <c r="E9" s="88" t="s">
        <v>95</v>
      </c>
      <c r="F9" s="31" t="s">
        <v>1032</v>
      </c>
    </row>
    <row r="10" spans="1:21" ht="195" customHeight="1" x14ac:dyDescent="0.2">
      <c r="A10" s="7" t="s">
        <v>44</v>
      </c>
      <c r="B10" s="10">
        <v>1341</v>
      </c>
      <c r="C10" s="7">
        <v>2009</v>
      </c>
      <c r="D10" s="168" t="s">
        <v>1033</v>
      </c>
      <c r="E10" s="26" t="s">
        <v>95</v>
      </c>
      <c r="F10" s="85" t="s">
        <v>1034</v>
      </c>
    </row>
    <row r="11" spans="1:21" ht="90" customHeight="1" x14ac:dyDescent="0.2">
      <c r="A11" s="7" t="s">
        <v>44</v>
      </c>
      <c r="B11" s="10">
        <v>1273</v>
      </c>
      <c r="C11" s="7">
        <v>2009</v>
      </c>
      <c r="D11" s="168" t="s">
        <v>1035</v>
      </c>
      <c r="E11" s="26" t="s">
        <v>95</v>
      </c>
      <c r="F11" s="85" t="s">
        <v>1036</v>
      </c>
    </row>
    <row r="12" spans="1:21" ht="102" x14ac:dyDescent="0.2">
      <c r="A12" s="242" t="s">
        <v>96</v>
      </c>
      <c r="B12" s="10">
        <v>1008</v>
      </c>
      <c r="C12" s="10">
        <v>2018</v>
      </c>
      <c r="D12" s="168" t="s">
        <v>1037</v>
      </c>
      <c r="E12" s="26" t="s">
        <v>95</v>
      </c>
      <c r="F12" s="12" t="s">
        <v>1038</v>
      </c>
    </row>
    <row r="13" spans="1:21" ht="66" customHeight="1" x14ac:dyDescent="0.2">
      <c r="A13" s="248" t="s">
        <v>1039</v>
      </c>
      <c r="B13" s="87">
        <v>103</v>
      </c>
      <c r="C13" s="87">
        <v>2015</v>
      </c>
      <c r="D13" s="168" t="s">
        <v>1040</v>
      </c>
      <c r="E13" s="159" t="s">
        <v>95</v>
      </c>
      <c r="F13" s="31" t="s">
        <v>1041</v>
      </c>
    </row>
    <row r="14" spans="1:21" ht="86.25" customHeight="1" x14ac:dyDescent="0.2">
      <c r="A14" s="248" t="s">
        <v>1039</v>
      </c>
      <c r="B14" s="87">
        <v>1074</v>
      </c>
      <c r="C14" s="87">
        <v>2015</v>
      </c>
      <c r="D14" s="168" t="s">
        <v>1042</v>
      </c>
      <c r="E14" s="88" t="s">
        <v>1043</v>
      </c>
      <c r="F14" s="31" t="s">
        <v>1044</v>
      </c>
    </row>
    <row r="15" spans="1:21" ht="114.75" x14ac:dyDescent="0.2">
      <c r="A15" s="248" t="s">
        <v>1045</v>
      </c>
      <c r="B15" s="160" t="s">
        <v>1046</v>
      </c>
      <c r="C15" s="87">
        <v>2018</v>
      </c>
      <c r="D15" s="168" t="s">
        <v>1047</v>
      </c>
      <c r="E15" s="88" t="s">
        <v>95</v>
      </c>
      <c r="F15" s="31" t="s">
        <v>1048</v>
      </c>
    </row>
    <row r="16" spans="1:21" ht="147" customHeight="1" x14ac:dyDescent="0.2">
      <c r="A16" s="248" t="s">
        <v>1049</v>
      </c>
      <c r="B16" s="160" t="s">
        <v>1050</v>
      </c>
      <c r="C16" s="87">
        <v>2017</v>
      </c>
      <c r="D16" s="168" t="s">
        <v>1051</v>
      </c>
      <c r="E16" s="88" t="s">
        <v>95</v>
      </c>
      <c r="F16" s="31" t="s">
        <v>1052</v>
      </c>
    </row>
    <row r="17" spans="1:6" ht="120" customHeight="1" x14ac:dyDescent="0.2">
      <c r="A17" s="248" t="s">
        <v>1053</v>
      </c>
      <c r="B17" s="87">
        <v>3564</v>
      </c>
      <c r="C17" s="87">
        <v>2015</v>
      </c>
      <c r="D17" s="168" t="s">
        <v>1054</v>
      </c>
      <c r="E17" s="161" t="s">
        <v>95</v>
      </c>
      <c r="F17" s="162" t="s">
        <v>1055</v>
      </c>
    </row>
    <row r="18" spans="1:6" ht="74.25" customHeight="1" x14ac:dyDescent="0.2">
      <c r="A18" s="248" t="s">
        <v>1056</v>
      </c>
      <c r="B18" s="160" t="s">
        <v>1057</v>
      </c>
      <c r="C18" s="87">
        <v>2017</v>
      </c>
      <c r="D18" s="168" t="s">
        <v>1058</v>
      </c>
      <c r="E18" s="163" t="s">
        <v>95</v>
      </c>
      <c r="F18" s="31" t="s">
        <v>1059</v>
      </c>
    </row>
    <row r="19" spans="1:6" ht="114.75" x14ac:dyDescent="0.2">
      <c r="A19" s="164" t="s">
        <v>1045</v>
      </c>
      <c r="B19" s="165">
        <v>305</v>
      </c>
      <c r="C19" s="165">
        <v>2008</v>
      </c>
      <c r="D19" s="168" t="s">
        <v>1060</v>
      </c>
      <c r="E19" s="161" t="s">
        <v>95</v>
      </c>
      <c r="F19" s="162" t="s">
        <v>1061</v>
      </c>
    </row>
    <row r="20" spans="1:6" ht="51" customHeight="1" x14ac:dyDescent="0.2">
      <c r="A20" s="164" t="s">
        <v>245</v>
      </c>
      <c r="B20" s="165">
        <v>40</v>
      </c>
      <c r="C20" s="165">
        <v>2017</v>
      </c>
      <c r="D20" s="168" t="s">
        <v>1062</v>
      </c>
      <c r="E20" s="161" t="s">
        <v>95</v>
      </c>
      <c r="F20" s="166" t="s">
        <v>1063</v>
      </c>
    </row>
    <row r="21" spans="1:6" ht="132.75" customHeight="1" x14ac:dyDescent="0.2">
      <c r="A21" s="248" t="s">
        <v>1064</v>
      </c>
      <c r="B21" s="87">
        <v>4</v>
      </c>
      <c r="C21" s="87">
        <v>2016</v>
      </c>
      <c r="D21" s="168" t="s">
        <v>1065</v>
      </c>
      <c r="E21" s="163" t="s">
        <v>95</v>
      </c>
      <c r="F21" s="31" t="s">
        <v>1066</v>
      </c>
    </row>
    <row r="22" spans="1:6" ht="78" customHeight="1" x14ac:dyDescent="0.2">
      <c r="A22" s="242" t="s">
        <v>244</v>
      </c>
      <c r="B22" s="10">
        <v>2</v>
      </c>
      <c r="C22" s="10">
        <v>2002</v>
      </c>
      <c r="D22" s="168" t="s">
        <v>1067</v>
      </c>
      <c r="E22" s="26" t="s">
        <v>95</v>
      </c>
      <c r="F22" s="12" t="s">
        <v>1068</v>
      </c>
    </row>
    <row r="23" spans="1:6" ht="66" customHeight="1" x14ac:dyDescent="0.2">
      <c r="A23" s="242" t="s">
        <v>246</v>
      </c>
      <c r="B23" s="10">
        <v>1</v>
      </c>
      <c r="C23" s="10">
        <v>2009</v>
      </c>
      <c r="D23" s="168" t="s">
        <v>1069</v>
      </c>
      <c r="E23" s="26" t="s">
        <v>95</v>
      </c>
      <c r="F23" s="12" t="s">
        <v>1070</v>
      </c>
    </row>
  </sheetData>
  <mergeCells count="9">
    <mergeCell ref="A1:A4"/>
    <mergeCell ref="B1:E4"/>
    <mergeCell ref="D7:D8"/>
    <mergeCell ref="E7:E8"/>
    <mergeCell ref="F7:F8"/>
    <mergeCell ref="A5:F6"/>
    <mergeCell ref="A7:A8"/>
    <mergeCell ref="B7:B8"/>
    <mergeCell ref="C7:C8"/>
  </mergeCells>
  <hyperlinks>
    <hyperlink ref="E9" r:id="rId1" tooltip="https://www.alcaldiabogota.gov.co/sisjur/normas/Norma1.jsp?i=56882" display="Toda"/>
    <hyperlink ref="E12" r:id="rId2" display="Toda"/>
    <hyperlink ref="E14" r:id="rId3"/>
    <hyperlink ref="E19" r:id="rId4"/>
    <hyperlink ref="E20" r:id="rId5"/>
    <hyperlink ref="E22" r:id="rId6"/>
    <hyperlink ref="E23" r:id="rId7"/>
    <hyperlink ref="E17" r:id="rId8"/>
    <hyperlink ref="E10" r:id="rId9" display="Toda"/>
    <hyperlink ref="E11" r:id="rId10"/>
    <hyperlink ref="E15" r:id="rId11"/>
    <hyperlink ref="E13" r:id="rId12"/>
    <hyperlink ref="E16" r:id="rId13"/>
    <hyperlink ref="E18" r:id="rId14"/>
    <hyperlink ref="E21" r:id="rId15" location="2"/>
  </hyperlinks>
  <pageMargins left="0.7" right="0.7" top="0.75" bottom="0.75" header="0.3" footer="0.3"/>
  <pageSetup orientation="portrait" r:id="rId16"/>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67"/>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17.42578125" style="110" customWidth="1"/>
    <col min="3" max="3" width="10" style="110" customWidth="1"/>
    <col min="4" max="4" width="40.42578125" style="110" customWidth="1"/>
    <col min="5" max="5" width="20.42578125" style="110" customWidth="1"/>
    <col min="6" max="6" width="58.4257812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18.75" customHeight="1" x14ac:dyDescent="0.2">
      <c r="A1" s="370"/>
      <c r="B1" s="372" t="s">
        <v>631</v>
      </c>
      <c r="C1" s="373"/>
      <c r="D1" s="373"/>
      <c r="E1" s="374"/>
      <c r="F1" s="129" t="s">
        <v>632</v>
      </c>
      <c r="G1" s="76"/>
      <c r="H1" s="76"/>
      <c r="I1" s="76"/>
      <c r="J1" s="76"/>
      <c r="K1" s="76"/>
      <c r="L1" s="76"/>
      <c r="M1" s="76"/>
      <c r="N1" s="76"/>
      <c r="O1" s="76"/>
      <c r="P1" s="76"/>
      <c r="Q1" s="76"/>
      <c r="R1" s="76"/>
      <c r="S1" s="76"/>
      <c r="T1" s="76"/>
      <c r="U1" s="76"/>
      <c r="V1" s="76"/>
      <c r="W1" s="76"/>
      <c r="X1" s="76"/>
      <c r="Y1" s="76"/>
      <c r="Z1" s="76"/>
    </row>
    <row r="2" spans="1:26" ht="15.75" customHeight="1" x14ac:dyDescent="0.2">
      <c r="A2" s="371"/>
      <c r="B2" s="375"/>
      <c r="C2" s="376"/>
      <c r="D2" s="376"/>
      <c r="E2" s="377"/>
      <c r="F2" s="129" t="s">
        <v>633</v>
      </c>
      <c r="G2" s="76"/>
      <c r="H2" s="76"/>
      <c r="I2" s="76"/>
      <c r="J2" s="76"/>
      <c r="K2" s="76"/>
      <c r="L2" s="76"/>
      <c r="M2" s="76"/>
      <c r="N2" s="76"/>
      <c r="O2" s="76"/>
      <c r="P2" s="76"/>
      <c r="Q2" s="76"/>
      <c r="R2" s="76"/>
      <c r="S2" s="76"/>
      <c r="T2" s="76"/>
      <c r="U2" s="76"/>
      <c r="V2" s="76"/>
      <c r="W2" s="76"/>
      <c r="X2" s="76"/>
      <c r="Y2" s="76"/>
      <c r="Z2" s="76"/>
    </row>
    <row r="3" spans="1:26" ht="27" customHeight="1" x14ac:dyDescent="0.2">
      <c r="A3" s="371"/>
      <c r="B3" s="375"/>
      <c r="C3" s="376"/>
      <c r="D3" s="376"/>
      <c r="E3" s="377"/>
      <c r="F3" s="129" t="s">
        <v>634</v>
      </c>
      <c r="G3" s="76"/>
      <c r="H3" s="76"/>
      <c r="I3" s="76"/>
      <c r="J3" s="76"/>
      <c r="K3" s="76"/>
      <c r="L3" s="76"/>
      <c r="M3" s="76"/>
      <c r="N3" s="76"/>
      <c r="O3" s="76"/>
      <c r="P3" s="76"/>
      <c r="Q3" s="76"/>
      <c r="R3" s="76"/>
      <c r="S3" s="76"/>
      <c r="T3" s="76"/>
      <c r="U3" s="76"/>
      <c r="V3" s="76"/>
      <c r="W3" s="76"/>
      <c r="X3" s="76"/>
      <c r="Y3" s="76"/>
      <c r="Z3" s="76"/>
    </row>
    <row r="4" spans="1:26" ht="21.75" customHeight="1" x14ac:dyDescent="0.2">
      <c r="A4" s="371"/>
      <c r="B4" s="375"/>
      <c r="C4" s="378"/>
      <c r="D4" s="378"/>
      <c r="E4" s="377"/>
      <c r="F4" s="92" t="s">
        <v>654</v>
      </c>
      <c r="G4" s="76"/>
      <c r="H4" s="76"/>
      <c r="I4" s="76"/>
      <c r="J4" s="76"/>
      <c r="K4" s="76"/>
      <c r="L4" s="76"/>
      <c r="M4" s="76"/>
      <c r="N4" s="76"/>
      <c r="O4" s="76"/>
      <c r="P4" s="76"/>
      <c r="Q4" s="76"/>
      <c r="R4" s="76"/>
      <c r="S4" s="76"/>
      <c r="T4" s="76"/>
      <c r="U4" s="76"/>
      <c r="V4" s="76"/>
      <c r="W4" s="76"/>
      <c r="X4" s="76"/>
      <c r="Y4" s="76"/>
      <c r="Z4" s="76"/>
    </row>
    <row r="5" spans="1:26" ht="12" customHeight="1" x14ac:dyDescent="0.2">
      <c r="A5" s="288" t="s">
        <v>774</v>
      </c>
      <c r="B5" s="379"/>
      <c r="C5" s="379"/>
      <c r="D5" s="379"/>
      <c r="E5" s="379"/>
      <c r="F5" s="379"/>
      <c r="G5" s="76"/>
      <c r="H5" s="76"/>
      <c r="I5" s="76"/>
      <c r="J5" s="76"/>
      <c r="K5" s="76"/>
      <c r="L5" s="76"/>
      <c r="M5" s="76"/>
      <c r="N5" s="76"/>
      <c r="O5" s="76"/>
      <c r="P5" s="76"/>
      <c r="Q5" s="76"/>
      <c r="R5" s="76"/>
      <c r="S5" s="76"/>
      <c r="T5" s="76"/>
      <c r="U5" s="76"/>
      <c r="V5" s="76"/>
      <c r="W5" s="76"/>
      <c r="X5" s="76"/>
      <c r="Y5" s="76"/>
      <c r="Z5" s="76"/>
    </row>
    <row r="6" spans="1:26" ht="21.75" customHeight="1" x14ac:dyDescent="0.2">
      <c r="A6" s="380"/>
      <c r="B6" s="380"/>
      <c r="C6" s="380"/>
      <c r="D6" s="380"/>
      <c r="E6" s="380"/>
      <c r="F6" s="380"/>
      <c r="G6" s="76"/>
      <c r="H6" s="76"/>
      <c r="I6" s="76"/>
      <c r="J6" s="76"/>
      <c r="K6" s="76"/>
      <c r="L6" s="76"/>
      <c r="M6" s="76"/>
      <c r="N6" s="76"/>
      <c r="O6" s="76"/>
      <c r="P6" s="76"/>
      <c r="Q6" s="76"/>
      <c r="R6" s="76"/>
      <c r="S6" s="76"/>
      <c r="T6" s="76"/>
      <c r="U6" s="76"/>
      <c r="V6" s="76"/>
      <c r="W6" s="76"/>
      <c r="X6" s="76"/>
      <c r="Y6" s="76"/>
      <c r="Z6" s="76"/>
    </row>
    <row r="7" spans="1:26" ht="14.25" customHeight="1" x14ac:dyDescent="0.2">
      <c r="A7" s="381" t="s">
        <v>8</v>
      </c>
      <c r="B7" s="368" t="s">
        <v>9</v>
      </c>
      <c r="C7" s="368" t="s">
        <v>10</v>
      </c>
      <c r="D7" s="368" t="s">
        <v>89</v>
      </c>
      <c r="E7" s="368" t="s">
        <v>11</v>
      </c>
      <c r="F7" s="368" t="s">
        <v>635</v>
      </c>
      <c r="G7" s="76"/>
      <c r="H7" s="76"/>
      <c r="I7" s="76"/>
      <c r="J7" s="76"/>
      <c r="K7" s="76"/>
      <c r="L7" s="76"/>
      <c r="M7" s="76"/>
      <c r="N7" s="76"/>
      <c r="O7" s="76"/>
      <c r="P7" s="76"/>
      <c r="Q7" s="76"/>
      <c r="R7" s="76"/>
      <c r="S7" s="76"/>
      <c r="T7" s="76"/>
      <c r="U7" s="76"/>
      <c r="V7" s="76"/>
      <c r="W7" s="76"/>
      <c r="X7" s="76"/>
      <c r="Y7" s="76"/>
      <c r="Z7" s="76"/>
    </row>
    <row r="8" spans="1:26" ht="27" customHeight="1" thickBot="1" x14ac:dyDescent="0.25">
      <c r="A8" s="382"/>
      <c r="B8" s="369"/>
      <c r="C8" s="369"/>
      <c r="D8" s="369"/>
      <c r="E8" s="369"/>
      <c r="F8" s="369"/>
      <c r="G8" s="76"/>
      <c r="H8" s="76"/>
      <c r="I8" s="76"/>
      <c r="J8" s="76"/>
      <c r="K8" s="76"/>
      <c r="L8" s="76"/>
      <c r="M8" s="76"/>
      <c r="N8" s="76"/>
      <c r="O8" s="76"/>
      <c r="P8" s="76"/>
      <c r="Q8" s="76"/>
      <c r="R8" s="76"/>
      <c r="S8" s="76"/>
      <c r="T8" s="76"/>
      <c r="U8" s="76"/>
      <c r="V8" s="76"/>
      <c r="W8" s="76"/>
      <c r="X8" s="76"/>
      <c r="Y8" s="76"/>
      <c r="Z8" s="76"/>
    </row>
    <row r="9" spans="1:26" ht="56.25" customHeight="1" thickTop="1" x14ac:dyDescent="0.2">
      <c r="A9" s="117" t="s">
        <v>44</v>
      </c>
      <c r="B9" s="130">
        <v>1821</v>
      </c>
      <c r="C9" s="130">
        <v>2016</v>
      </c>
      <c r="D9" s="85" t="s">
        <v>775</v>
      </c>
      <c r="E9" s="232" t="str">
        <f>HYPERLINK("https://www.alcaldiabogota.gov.co/sisjur/normas/Norma1.jsp?i=67855#4","Todos")</f>
        <v>Todos</v>
      </c>
      <c r="F9" s="85"/>
      <c r="G9" s="76"/>
      <c r="H9" s="76"/>
      <c r="I9" s="76"/>
      <c r="J9" s="76"/>
      <c r="K9" s="76"/>
      <c r="L9" s="76"/>
      <c r="M9" s="76"/>
      <c r="N9" s="76"/>
      <c r="O9" s="76"/>
      <c r="P9" s="76"/>
      <c r="Q9" s="76"/>
      <c r="R9" s="76"/>
      <c r="S9" s="76"/>
      <c r="T9" s="76"/>
      <c r="U9" s="76"/>
      <c r="V9" s="76"/>
      <c r="W9" s="76"/>
      <c r="X9" s="76"/>
      <c r="Y9" s="76"/>
      <c r="Z9" s="76"/>
    </row>
    <row r="10" spans="1:26" ht="71.25" customHeight="1" x14ac:dyDescent="0.2">
      <c r="A10" s="117" t="s">
        <v>44</v>
      </c>
      <c r="B10" s="75">
        <v>1616</v>
      </c>
      <c r="C10" s="75">
        <v>2013</v>
      </c>
      <c r="D10" s="85" t="s">
        <v>283</v>
      </c>
      <c r="E10" s="131" t="s">
        <v>112</v>
      </c>
      <c r="F10" s="85" t="s">
        <v>776</v>
      </c>
      <c r="G10" s="76"/>
      <c r="H10" s="76"/>
      <c r="I10" s="76"/>
      <c r="J10" s="76"/>
      <c r="K10" s="76"/>
      <c r="L10" s="76"/>
      <c r="M10" s="76"/>
      <c r="N10" s="76"/>
      <c r="O10" s="76"/>
      <c r="P10" s="76"/>
      <c r="Q10" s="76"/>
      <c r="R10" s="76"/>
      <c r="S10" s="76"/>
      <c r="T10" s="76"/>
      <c r="U10" s="76"/>
      <c r="V10" s="76"/>
      <c r="W10" s="76"/>
      <c r="X10" s="76"/>
      <c r="Y10" s="76"/>
      <c r="Z10" s="76"/>
    </row>
    <row r="11" spans="1:26" ht="75.75" customHeight="1" x14ac:dyDescent="0.2">
      <c r="A11" s="117" t="s">
        <v>44</v>
      </c>
      <c r="B11" s="132">
        <v>1562</v>
      </c>
      <c r="C11" s="132">
        <v>2012</v>
      </c>
      <c r="D11" s="85" t="s">
        <v>282</v>
      </c>
      <c r="E11" s="133" t="s">
        <v>1147</v>
      </c>
      <c r="F11" s="85" t="s">
        <v>777</v>
      </c>
      <c r="G11" s="76"/>
      <c r="H11" s="76"/>
      <c r="I11" s="76"/>
      <c r="J11" s="76"/>
      <c r="K11" s="76"/>
      <c r="L11" s="76"/>
      <c r="M11" s="76"/>
      <c r="N11" s="76"/>
      <c r="O11" s="76"/>
      <c r="P11" s="76"/>
      <c r="Q11" s="76"/>
      <c r="R11" s="76"/>
      <c r="S11" s="76"/>
      <c r="T11" s="76"/>
      <c r="U11" s="76"/>
      <c r="V11" s="76"/>
      <c r="W11" s="76"/>
      <c r="X11" s="76"/>
      <c r="Y11" s="76"/>
      <c r="Z11" s="76"/>
    </row>
    <row r="12" spans="1:26" ht="38.25" x14ac:dyDescent="0.2">
      <c r="A12" s="117" t="s">
        <v>44</v>
      </c>
      <c r="B12" s="75">
        <v>1527</v>
      </c>
      <c r="C12" s="75">
        <v>2012</v>
      </c>
      <c r="D12" s="85" t="s">
        <v>778</v>
      </c>
      <c r="E12" s="232" t="str">
        <f>HYPERLINK("http://www.funcionpublica.gov.co/eva/gestornormativo/norma.php?i=47213","Todos")</f>
        <v>Todos</v>
      </c>
      <c r="F12" s="85"/>
      <c r="G12" s="76"/>
      <c r="H12" s="76"/>
      <c r="I12" s="76"/>
      <c r="J12" s="76"/>
      <c r="K12" s="76"/>
      <c r="L12" s="76"/>
      <c r="M12" s="76"/>
      <c r="N12" s="76"/>
      <c r="O12" s="76"/>
      <c r="P12" s="76"/>
      <c r="Q12" s="76"/>
      <c r="R12" s="76"/>
      <c r="S12" s="76"/>
      <c r="T12" s="76"/>
      <c r="U12" s="76"/>
      <c r="V12" s="76"/>
      <c r="W12" s="76"/>
      <c r="X12" s="76"/>
      <c r="Y12" s="76"/>
      <c r="Z12" s="76"/>
    </row>
    <row r="13" spans="1:26" ht="100.5" customHeight="1" x14ac:dyDescent="0.2">
      <c r="A13" s="117" t="s">
        <v>44</v>
      </c>
      <c r="B13" s="75">
        <v>1523</v>
      </c>
      <c r="C13" s="75">
        <v>2012</v>
      </c>
      <c r="D13" s="85" t="s">
        <v>281</v>
      </c>
      <c r="E13" s="133" t="s">
        <v>59</v>
      </c>
      <c r="F13" s="85" t="s">
        <v>779</v>
      </c>
      <c r="G13" s="76"/>
      <c r="H13" s="76"/>
      <c r="I13" s="76"/>
      <c r="J13" s="76"/>
      <c r="K13" s="76"/>
      <c r="L13" s="76"/>
      <c r="M13" s="76"/>
      <c r="N13" s="76"/>
      <c r="O13" s="76"/>
      <c r="P13" s="76"/>
      <c r="Q13" s="76"/>
      <c r="R13" s="76"/>
      <c r="S13" s="76"/>
      <c r="T13" s="76"/>
      <c r="U13" s="76"/>
      <c r="V13" s="76"/>
      <c r="W13" s="76"/>
      <c r="X13" s="76"/>
      <c r="Y13" s="76"/>
      <c r="Z13" s="76"/>
    </row>
    <row r="14" spans="1:26" ht="38.25" x14ac:dyDescent="0.2">
      <c r="A14" s="117" t="s">
        <v>44</v>
      </c>
      <c r="B14" s="75">
        <v>1438</v>
      </c>
      <c r="C14" s="75">
        <v>2011</v>
      </c>
      <c r="D14" s="85" t="s">
        <v>258</v>
      </c>
      <c r="E14" s="232" t="str">
        <f>HYPERLINK("https://www.alcaldiabogota.gov.co/sisjur/normas/Norma1.jsp?i=41355","Todos")</f>
        <v>Todos</v>
      </c>
      <c r="F14" s="85"/>
      <c r="G14" s="76"/>
      <c r="H14" s="76"/>
      <c r="I14" s="76"/>
      <c r="J14" s="76"/>
      <c r="K14" s="76"/>
      <c r="L14" s="76"/>
      <c r="M14" s="76"/>
      <c r="N14" s="76"/>
      <c r="O14" s="76"/>
      <c r="P14" s="76"/>
      <c r="Q14" s="76"/>
      <c r="R14" s="76"/>
      <c r="S14" s="76"/>
      <c r="T14" s="76"/>
      <c r="U14" s="76"/>
      <c r="V14" s="76"/>
      <c r="W14" s="76"/>
      <c r="X14" s="76"/>
      <c r="Y14" s="76"/>
      <c r="Z14" s="76"/>
    </row>
    <row r="15" spans="1:26" ht="128.25" customHeight="1" x14ac:dyDescent="0.2">
      <c r="A15" s="117" t="s">
        <v>44</v>
      </c>
      <c r="B15" s="75">
        <v>1335</v>
      </c>
      <c r="C15" s="75">
        <v>2009</v>
      </c>
      <c r="D15" s="85" t="s">
        <v>780</v>
      </c>
      <c r="E15" s="131" t="s">
        <v>1148</v>
      </c>
      <c r="F15" s="85" t="s">
        <v>781</v>
      </c>
      <c r="G15" s="76"/>
      <c r="H15" s="76"/>
      <c r="I15" s="76"/>
      <c r="J15" s="76"/>
      <c r="K15" s="76"/>
      <c r="L15" s="76"/>
      <c r="M15" s="76"/>
      <c r="N15" s="76"/>
      <c r="O15" s="76"/>
      <c r="P15" s="76"/>
      <c r="Q15" s="76"/>
      <c r="R15" s="76"/>
      <c r="S15" s="76"/>
      <c r="T15" s="76"/>
      <c r="U15" s="76"/>
      <c r="V15" s="76"/>
      <c r="W15" s="76"/>
      <c r="X15" s="76"/>
      <c r="Y15" s="76"/>
      <c r="Z15" s="76"/>
    </row>
    <row r="16" spans="1:26" ht="102.75" customHeight="1" x14ac:dyDescent="0.2">
      <c r="A16" s="117" t="s">
        <v>44</v>
      </c>
      <c r="B16" s="75">
        <v>1257</v>
      </c>
      <c r="C16" s="75">
        <v>2008</v>
      </c>
      <c r="D16" s="85" t="s">
        <v>782</v>
      </c>
      <c r="E16" s="131" t="s">
        <v>1133</v>
      </c>
      <c r="F16" s="85" t="s">
        <v>783</v>
      </c>
      <c r="G16" s="76"/>
      <c r="H16" s="76"/>
      <c r="I16" s="76"/>
      <c r="J16" s="76"/>
      <c r="K16" s="76"/>
      <c r="L16" s="76"/>
      <c r="M16" s="76"/>
      <c r="N16" s="76"/>
      <c r="O16" s="76"/>
      <c r="P16" s="76"/>
      <c r="Q16" s="76"/>
      <c r="R16" s="76"/>
      <c r="S16" s="76"/>
      <c r="T16" s="76"/>
      <c r="U16" s="76"/>
      <c r="V16" s="76"/>
      <c r="W16" s="76"/>
      <c r="X16" s="76"/>
      <c r="Y16" s="76"/>
      <c r="Z16" s="76"/>
    </row>
    <row r="17" spans="1:26" ht="25.5" x14ac:dyDescent="0.2">
      <c r="A17" s="117" t="s">
        <v>44</v>
      </c>
      <c r="B17" s="75">
        <v>1164</v>
      </c>
      <c r="C17" s="75">
        <v>2007</v>
      </c>
      <c r="D17" s="85" t="s">
        <v>784</v>
      </c>
      <c r="E17" s="232" t="str">
        <f>HYPERLINK("https://www.alcaldiabogota.gov.co/sisjur/normas/Norma1.jsp?i=26903","Todos")</f>
        <v>Todos</v>
      </c>
      <c r="F17" s="85"/>
      <c r="G17" s="76"/>
      <c r="H17" s="76"/>
      <c r="I17" s="76"/>
      <c r="J17" s="76"/>
      <c r="K17" s="76"/>
      <c r="L17" s="76"/>
      <c r="M17" s="76"/>
      <c r="N17" s="76"/>
      <c r="O17" s="76"/>
      <c r="P17" s="76"/>
      <c r="Q17" s="76"/>
      <c r="R17" s="76"/>
      <c r="S17" s="76"/>
      <c r="T17" s="76"/>
      <c r="U17" s="76"/>
      <c r="V17" s="76"/>
      <c r="W17" s="76"/>
      <c r="X17" s="76"/>
      <c r="Y17" s="76"/>
      <c r="Z17" s="76"/>
    </row>
    <row r="18" spans="1:26" ht="69.75" customHeight="1" x14ac:dyDescent="0.2">
      <c r="A18" s="117" t="s">
        <v>44</v>
      </c>
      <c r="B18" s="75">
        <v>1122</v>
      </c>
      <c r="C18" s="75">
        <v>2007</v>
      </c>
      <c r="D18" s="85" t="s">
        <v>257</v>
      </c>
      <c r="E18" s="131" t="s">
        <v>1149</v>
      </c>
      <c r="F18" s="85" t="s">
        <v>785</v>
      </c>
      <c r="G18" s="76"/>
      <c r="H18" s="76"/>
      <c r="I18" s="76"/>
      <c r="J18" s="76"/>
      <c r="K18" s="76"/>
      <c r="L18" s="76"/>
      <c r="M18" s="76"/>
      <c r="N18" s="76"/>
      <c r="O18" s="76"/>
      <c r="P18" s="76"/>
      <c r="Q18" s="76"/>
      <c r="R18" s="76"/>
      <c r="S18" s="76"/>
      <c r="T18" s="76"/>
      <c r="U18" s="76"/>
      <c r="V18" s="76"/>
      <c r="W18" s="76"/>
      <c r="X18" s="76"/>
      <c r="Y18" s="76"/>
      <c r="Z18" s="76"/>
    </row>
    <row r="19" spans="1:26" ht="86.25" customHeight="1" x14ac:dyDescent="0.2">
      <c r="A19" s="117" t="s">
        <v>44</v>
      </c>
      <c r="B19" s="75">
        <v>1071</v>
      </c>
      <c r="C19" s="75">
        <v>2006</v>
      </c>
      <c r="D19" s="85" t="s">
        <v>786</v>
      </c>
      <c r="E19" s="122" t="s">
        <v>103</v>
      </c>
      <c r="F19" s="85"/>
      <c r="G19" s="76"/>
      <c r="H19" s="76"/>
      <c r="I19" s="76"/>
      <c r="J19" s="76"/>
      <c r="K19" s="76"/>
      <c r="L19" s="76"/>
      <c r="M19" s="76"/>
      <c r="N19" s="76"/>
      <c r="O19" s="76"/>
      <c r="P19" s="76"/>
      <c r="Q19" s="76"/>
      <c r="R19" s="76"/>
      <c r="S19" s="76"/>
      <c r="T19" s="76"/>
      <c r="U19" s="76"/>
      <c r="V19" s="76"/>
      <c r="W19" s="76"/>
      <c r="X19" s="76"/>
      <c r="Y19" s="76"/>
      <c r="Z19" s="76"/>
    </row>
    <row r="20" spans="1:26" ht="42.75" customHeight="1" x14ac:dyDescent="0.2">
      <c r="A20" s="117" t="s">
        <v>44</v>
      </c>
      <c r="B20" s="75">
        <v>1093</v>
      </c>
      <c r="C20" s="75">
        <v>2006</v>
      </c>
      <c r="D20" s="85" t="s">
        <v>787</v>
      </c>
      <c r="E20" s="232" t="str">
        <f>HYPERLINK("https://www.alcaldiabogota.gov.co/sisjur/normas/Norma1.jsp?i=21614","Todos")</f>
        <v>Todos</v>
      </c>
      <c r="F20" s="85"/>
      <c r="G20" s="76"/>
      <c r="H20" s="76"/>
      <c r="I20" s="76"/>
      <c r="J20" s="76"/>
      <c r="K20" s="76"/>
      <c r="L20" s="76"/>
      <c r="M20" s="76"/>
      <c r="N20" s="76"/>
      <c r="O20" s="76"/>
      <c r="P20" s="76"/>
      <c r="Q20" s="76"/>
      <c r="R20" s="76"/>
      <c r="S20" s="76"/>
      <c r="T20" s="76"/>
      <c r="U20" s="76"/>
      <c r="V20" s="76"/>
      <c r="W20" s="76"/>
      <c r="X20" s="76"/>
      <c r="Y20" s="76"/>
      <c r="Z20" s="76"/>
    </row>
    <row r="21" spans="1:26" ht="191.25" x14ac:dyDescent="0.2">
      <c r="A21" s="117" t="s">
        <v>44</v>
      </c>
      <c r="B21" s="75">
        <v>1010</v>
      </c>
      <c r="C21" s="75">
        <v>2006</v>
      </c>
      <c r="D21" s="85" t="s">
        <v>788</v>
      </c>
      <c r="E21" s="134" t="s">
        <v>103</v>
      </c>
      <c r="F21" s="85" t="s">
        <v>789</v>
      </c>
      <c r="G21" s="76"/>
      <c r="H21" s="76"/>
      <c r="I21" s="76"/>
      <c r="J21" s="76"/>
      <c r="K21" s="76"/>
      <c r="L21" s="76"/>
      <c r="M21" s="76"/>
      <c r="N21" s="76"/>
      <c r="O21" s="76"/>
      <c r="P21" s="76"/>
      <c r="Q21" s="76"/>
      <c r="R21" s="76"/>
      <c r="S21" s="76"/>
      <c r="T21" s="76"/>
      <c r="U21" s="76"/>
      <c r="V21" s="76"/>
      <c r="W21" s="76"/>
      <c r="X21" s="76"/>
      <c r="Y21" s="76"/>
      <c r="Z21" s="76"/>
    </row>
    <row r="22" spans="1:26" ht="60.75" customHeight="1" x14ac:dyDescent="0.2">
      <c r="A22" s="117" t="s">
        <v>44</v>
      </c>
      <c r="B22" s="75">
        <v>909</v>
      </c>
      <c r="C22" s="75">
        <v>2004</v>
      </c>
      <c r="D22" s="85" t="s">
        <v>790</v>
      </c>
      <c r="E22" s="232" t="str">
        <f>HYPERLINK("https://www.alcaldiabogota.gov.co/sisjur/normas/Norma1.jsp?i=14861","Todos")</f>
        <v>Todos</v>
      </c>
      <c r="F22" s="85"/>
      <c r="G22" s="76"/>
      <c r="H22" s="76"/>
      <c r="I22" s="76"/>
      <c r="J22" s="76"/>
      <c r="K22" s="76"/>
      <c r="L22" s="76"/>
      <c r="M22" s="76"/>
      <c r="N22" s="76"/>
      <c r="O22" s="76"/>
      <c r="P22" s="76"/>
      <c r="Q22" s="76"/>
      <c r="R22" s="76"/>
      <c r="S22" s="76"/>
      <c r="T22" s="76"/>
      <c r="U22" s="76"/>
      <c r="V22" s="76"/>
      <c r="W22" s="76"/>
      <c r="X22" s="76"/>
      <c r="Y22" s="76"/>
      <c r="Z22" s="76"/>
    </row>
    <row r="23" spans="1:26" ht="113.25" customHeight="1" x14ac:dyDescent="0.2">
      <c r="A23" s="117" t="s">
        <v>44</v>
      </c>
      <c r="B23" s="75">
        <v>797</v>
      </c>
      <c r="C23" s="75">
        <v>2003</v>
      </c>
      <c r="D23" s="85" t="s">
        <v>791</v>
      </c>
      <c r="E23" s="232" t="str">
        <f>HYPERLINK("https://www.bogotajuridica.gov.co/sisjur/normas/Norma1.jsp?i=7223","Todos")</f>
        <v>Todos</v>
      </c>
      <c r="F23" s="85"/>
      <c r="G23" s="76"/>
      <c r="H23" s="76"/>
      <c r="I23" s="76"/>
      <c r="J23" s="76"/>
      <c r="K23" s="76"/>
      <c r="L23" s="76"/>
      <c r="M23" s="76"/>
      <c r="N23" s="76"/>
      <c r="O23" s="76"/>
      <c r="P23" s="76"/>
      <c r="Q23" s="76"/>
      <c r="R23" s="76"/>
      <c r="S23" s="76"/>
      <c r="T23" s="76"/>
      <c r="U23" s="76"/>
      <c r="V23" s="76"/>
      <c r="W23" s="76"/>
      <c r="X23" s="76"/>
      <c r="Y23" s="76"/>
      <c r="Z23" s="76"/>
    </row>
    <row r="24" spans="1:26" ht="58.5" customHeight="1" x14ac:dyDescent="0.2">
      <c r="A24" s="117" t="s">
        <v>44</v>
      </c>
      <c r="B24" s="75">
        <v>776</v>
      </c>
      <c r="C24" s="75">
        <v>2002</v>
      </c>
      <c r="D24" s="85" t="s">
        <v>280</v>
      </c>
      <c r="E24" s="400" t="s">
        <v>1150</v>
      </c>
      <c r="F24" s="85" t="s">
        <v>792</v>
      </c>
      <c r="G24" s="76"/>
      <c r="H24" s="76"/>
      <c r="I24" s="76"/>
      <c r="J24" s="76"/>
      <c r="K24" s="76"/>
      <c r="L24" s="76"/>
      <c r="M24" s="76"/>
      <c r="N24" s="76"/>
      <c r="O24" s="76"/>
      <c r="P24" s="76"/>
      <c r="Q24" s="76"/>
      <c r="R24" s="76"/>
      <c r="S24" s="76"/>
      <c r="T24" s="76"/>
      <c r="U24" s="76"/>
      <c r="V24" s="76"/>
      <c r="W24" s="76"/>
      <c r="X24" s="76"/>
      <c r="Y24" s="76"/>
      <c r="Z24" s="76"/>
    </row>
    <row r="25" spans="1:26" ht="100.5" customHeight="1" x14ac:dyDescent="0.2">
      <c r="A25" s="117" t="s">
        <v>44</v>
      </c>
      <c r="B25" s="75">
        <v>378</v>
      </c>
      <c r="C25" s="75">
        <v>1997</v>
      </c>
      <c r="D25" s="85" t="s">
        <v>279</v>
      </c>
      <c r="E25" s="135" t="s">
        <v>793</v>
      </c>
      <c r="F25" s="85" t="s">
        <v>794</v>
      </c>
      <c r="G25" s="76"/>
      <c r="H25" s="76"/>
      <c r="I25" s="76"/>
      <c r="J25" s="76"/>
      <c r="K25" s="76"/>
      <c r="L25" s="76"/>
      <c r="M25" s="76"/>
      <c r="N25" s="76"/>
      <c r="O25" s="76"/>
      <c r="P25" s="76"/>
      <c r="Q25" s="76"/>
      <c r="R25" s="76"/>
      <c r="S25" s="76"/>
      <c r="T25" s="76"/>
      <c r="U25" s="76"/>
      <c r="V25" s="76"/>
      <c r="W25" s="76"/>
      <c r="X25" s="76"/>
      <c r="Y25" s="76"/>
      <c r="Z25" s="76"/>
    </row>
    <row r="26" spans="1:26" ht="114.75" x14ac:dyDescent="0.2">
      <c r="A26" s="117" t="s">
        <v>44</v>
      </c>
      <c r="B26" s="75">
        <v>322</v>
      </c>
      <c r="C26" s="75">
        <v>1996</v>
      </c>
      <c r="D26" s="85" t="s">
        <v>795</v>
      </c>
      <c r="E26" s="134" t="s">
        <v>120</v>
      </c>
      <c r="F26" s="85" t="s">
        <v>796</v>
      </c>
      <c r="G26" s="76"/>
      <c r="H26" s="76"/>
      <c r="I26" s="76"/>
      <c r="J26" s="76"/>
      <c r="K26" s="76"/>
      <c r="L26" s="76"/>
      <c r="M26" s="76"/>
      <c r="N26" s="76"/>
      <c r="O26" s="76"/>
      <c r="P26" s="76"/>
      <c r="Q26" s="76"/>
      <c r="R26" s="76"/>
      <c r="S26" s="76"/>
      <c r="T26" s="76"/>
      <c r="U26" s="76"/>
      <c r="V26" s="76"/>
      <c r="W26" s="76"/>
      <c r="X26" s="76"/>
      <c r="Y26" s="76"/>
      <c r="Z26" s="76"/>
    </row>
    <row r="27" spans="1:26" ht="52.5" customHeight="1" x14ac:dyDescent="0.2">
      <c r="A27" s="117" t="s">
        <v>44</v>
      </c>
      <c r="B27" s="75">
        <v>100</v>
      </c>
      <c r="C27" s="75">
        <v>1993</v>
      </c>
      <c r="D27" s="85" t="s">
        <v>797</v>
      </c>
      <c r="E27" s="232" t="str">
        <f>HYPERLINK("https://www.alcaldiabogota.gov.co/sisjur/normas/Norma1.jsp?i=5248","Todos")</f>
        <v>Todos</v>
      </c>
      <c r="F27" s="85"/>
      <c r="G27" s="76"/>
      <c r="H27" s="76"/>
      <c r="I27" s="76"/>
      <c r="J27" s="76"/>
      <c r="K27" s="76"/>
      <c r="L27" s="76"/>
      <c r="M27" s="76"/>
      <c r="N27" s="76"/>
      <c r="O27" s="76"/>
      <c r="P27" s="76"/>
      <c r="Q27" s="76"/>
      <c r="R27" s="76"/>
      <c r="S27" s="76"/>
      <c r="T27" s="76"/>
      <c r="U27" s="76"/>
      <c r="V27" s="76"/>
      <c r="W27" s="76"/>
      <c r="X27" s="76"/>
      <c r="Y27" s="76"/>
      <c r="Z27" s="76"/>
    </row>
    <row r="28" spans="1:26" ht="115.5" customHeight="1" x14ac:dyDescent="0.2">
      <c r="A28" s="117" t="s">
        <v>44</v>
      </c>
      <c r="B28" s="75">
        <v>33</v>
      </c>
      <c r="C28" s="75">
        <v>1985</v>
      </c>
      <c r="D28" s="85" t="s">
        <v>798</v>
      </c>
      <c r="E28" s="232" t="str">
        <f>HYPERLINK("https://www.alcaldiabogota.gov.co/sisjur/normas/Norma1.jsp?i=248","Todos")</f>
        <v>Todos</v>
      </c>
      <c r="F28" s="85"/>
      <c r="G28" s="76"/>
      <c r="H28" s="76"/>
      <c r="I28" s="76"/>
      <c r="J28" s="76"/>
      <c r="K28" s="76"/>
      <c r="L28" s="76"/>
      <c r="M28" s="76"/>
      <c r="N28" s="76"/>
      <c r="O28" s="76"/>
      <c r="P28" s="76"/>
      <c r="Q28" s="76"/>
      <c r="R28" s="76"/>
      <c r="S28" s="76"/>
      <c r="T28" s="76"/>
      <c r="U28" s="76"/>
      <c r="V28" s="76"/>
      <c r="W28" s="76"/>
      <c r="X28" s="76"/>
      <c r="Y28" s="76"/>
      <c r="Z28" s="76"/>
    </row>
    <row r="29" spans="1:26" ht="140.25" x14ac:dyDescent="0.2">
      <c r="A29" s="117" t="s">
        <v>44</v>
      </c>
      <c r="B29" s="75">
        <v>9</v>
      </c>
      <c r="C29" s="75">
        <v>1979</v>
      </c>
      <c r="D29" s="85" t="s">
        <v>278</v>
      </c>
      <c r="E29" s="136" t="s">
        <v>799</v>
      </c>
      <c r="F29" s="85" t="s">
        <v>800</v>
      </c>
      <c r="G29" s="76"/>
      <c r="H29" s="76"/>
      <c r="I29" s="76"/>
      <c r="J29" s="76"/>
      <c r="K29" s="76"/>
      <c r="L29" s="76"/>
      <c r="M29" s="76"/>
      <c r="N29" s="76"/>
      <c r="O29" s="76"/>
      <c r="P29" s="76"/>
      <c r="Q29" s="76"/>
      <c r="R29" s="76"/>
      <c r="S29" s="76"/>
      <c r="T29" s="76"/>
      <c r="U29" s="76"/>
      <c r="V29" s="76"/>
      <c r="W29" s="76"/>
      <c r="X29" s="76"/>
      <c r="Y29" s="76"/>
      <c r="Z29" s="76"/>
    </row>
    <row r="30" spans="1:26" ht="126" customHeight="1" x14ac:dyDescent="0.2">
      <c r="A30" s="117" t="s">
        <v>44</v>
      </c>
      <c r="B30" s="75">
        <v>27</v>
      </c>
      <c r="C30" s="75">
        <v>1976</v>
      </c>
      <c r="D30" s="85" t="s">
        <v>801</v>
      </c>
      <c r="E30" s="134" t="s">
        <v>120</v>
      </c>
      <c r="F30" s="85" t="s">
        <v>802</v>
      </c>
      <c r="G30" s="76"/>
      <c r="H30" s="76"/>
      <c r="I30" s="76"/>
      <c r="J30" s="76"/>
      <c r="K30" s="76"/>
      <c r="L30" s="76"/>
      <c r="M30" s="76"/>
      <c r="N30" s="76"/>
      <c r="O30" s="76"/>
      <c r="P30" s="76"/>
      <c r="Q30" s="76"/>
      <c r="R30" s="76"/>
      <c r="S30" s="76"/>
      <c r="T30" s="76"/>
      <c r="U30" s="76"/>
      <c r="V30" s="76"/>
      <c r="W30" s="76"/>
      <c r="X30" s="76"/>
      <c r="Y30" s="76"/>
      <c r="Z30" s="76"/>
    </row>
    <row r="31" spans="1:26" ht="113.25" customHeight="1" x14ac:dyDescent="0.2">
      <c r="A31" s="117" t="s">
        <v>44</v>
      </c>
      <c r="B31" s="75">
        <v>26</v>
      </c>
      <c r="C31" s="75">
        <v>1976</v>
      </c>
      <c r="D31" s="85" t="s">
        <v>803</v>
      </c>
      <c r="E31" s="134" t="s">
        <v>120</v>
      </c>
      <c r="F31" s="85" t="s">
        <v>804</v>
      </c>
      <c r="G31" s="76"/>
      <c r="H31" s="76"/>
      <c r="I31" s="76"/>
      <c r="J31" s="76"/>
      <c r="K31" s="76"/>
      <c r="L31" s="76"/>
      <c r="M31" s="76"/>
      <c r="N31" s="76"/>
      <c r="O31" s="76"/>
      <c r="P31" s="76"/>
      <c r="Q31" s="76"/>
      <c r="R31" s="76"/>
      <c r="S31" s="76"/>
      <c r="T31" s="76"/>
      <c r="U31" s="76"/>
      <c r="V31" s="76"/>
      <c r="W31" s="76"/>
      <c r="X31" s="76"/>
      <c r="Y31" s="76"/>
      <c r="Z31" s="76"/>
    </row>
    <row r="32" spans="1:26" ht="77.25" customHeight="1" x14ac:dyDescent="0.2">
      <c r="A32" s="117" t="s">
        <v>977</v>
      </c>
      <c r="B32" s="75">
        <v>19</v>
      </c>
      <c r="C32" s="75">
        <v>2012</v>
      </c>
      <c r="D32" s="85" t="s">
        <v>156</v>
      </c>
      <c r="E32" s="137" t="s">
        <v>1151</v>
      </c>
      <c r="F32" s="85" t="s">
        <v>805</v>
      </c>
      <c r="G32" s="76"/>
      <c r="H32" s="76"/>
      <c r="I32" s="76"/>
      <c r="J32" s="76"/>
      <c r="K32" s="76"/>
      <c r="L32" s="76"/>
      <c r="M32" s="76"/>
      <c r="N32" s="76"/>
      <c r="O32" s="76"/>
      <c r="P32" s="76"/>
      <c r="Q32" s="76"/>
      <c r="R32" s="76"/>
      <c r="S32" s="76"/>
      <c r="T32" s="76"/>
      <c r="U32" s="76"/>
      <c r="V32" s="76"/>
      <c r="W32" s="76"/>
      <c r="X32" s="76"/>
      <c r="Y32" s="76"/>
      <c r="Z32" s="76"/>
    </row>
    <row r="33" spans="1:26" ht="88.5" customHeight="1" x14ac:dyDescent="0.2">
      <c r="A33" s="117" t="s">
        <v>977</v>
      </c>
      <c r="B33" s="75">
        <v>2663</v>
      </c>
      <c r="C33" s="75">
        <v>1950</v>
      </c>
      <c r="D33" s="85" t="s">
        <v>1146</v>
      </c>
      <c r="E33" s="232" t="s">
        <v>103</v>
      </c>
      <c r="F33" s="85"/>
      <c r="G33" s="76"/>
      <c r="H33" s="76"/>
      <c r="I33" s="76"/>
      <c r="J33" s="76"/>
      <c r="K33" s="76"/>
      <c r="L33" s="76"/>
      <c r="M33" s="76"/>
      <c r="N33" s="76"/>
      <c r="O33" s="76"/>
      <c r="P33" s="76"/>
      <c r="Q33" s="76"/>
      <c r="R33" s="76"/>
      <c r="S33" s="76"/>
      <c r="T33" s="76"/>
      <c r="U33" s="76"/>
      <c r="V33" s="76"/>
      <c r="W33" s="76"/>
      <c r="X33" s="76"/>
      <c r="Y33" s="76"/>
      <c r="Z33" s="76"/>
    </row>
    <row r="34" spans="1:26" ht="86.25" customHeight="1" x14ac:dyDescent="0.2">
      <c r="A34" s="117" t="s">
        <v>69</v>
      </c>
      <c r="B34" s="75">
        <v>1496</v>
      </c>
      <c r="C34" s="75">
        <v>2018</v>
      </c>
      <c r="D34" s="85" t="s">
        <v>806</v>
      </c>
      <c r="E34" s="136" t="s">
        <v>1152</v>
      </c>
      <c r="F34" s="85" t="s">
        <v>807</v>
      </c>
      <c r="G34" s="76"/>
      <c r="H34" s="76"/>
      <c r="I34" s="76"/>
      <c r="J34" s="76"/>
      <c r="K34" s="76"/>
      <c r="L34" s="76"/>
      <c r="M34" s="76"/>
      <c r="N34" s="76"/>
      <c r="O34" s="76"/>
      <c r="P34" s="76"/>
      <c r="Q34" s="76"/>
      <c r="R34" s="76"/>
      <c r="S34" s="76"/>
      <c r="T34" s="76"/>
      <c r="U34" s="76"/>
      <c r="V34" s="76"/>
      <c r="W34" s="76"/>
      <c r="X34" s="76"/>
      <c r="Y34" s="76"/>
      <c r="Z34" s="76"/>
    </row>
    <row r="35" spans="1:26" ht="106.5" customHeight="1" x14ac:dyDescent="0.2">
      <c r="A35" s="117" t="s">
        <v>69</v>
      </c>
      <c r="B35" s="75">
        <v>1273</v>
      </c>
      <c r="C35" s="75">
        <v>2018</v>
      </c>
      <c r="D35" s="85" t="s">
        <v>808</v>
      </c>
      <c r="E35" s="138" t="s">
        <v>1153</v>
      </c>
      <c r="F35" s="85" t="s">
        <v>809</v>
      </c>
      <c r="G35" s="76"/>
      <c r="H35" s="76"/>
      <c r="I35" s="76"/>
      <c r="J35" s="76"/>
      <c r="K35" s="76"/>
      <c r="L35" s="76"/>
      <c r="M35" s="76"/>
      <c r="N35" s="76"/>
      <c r="O35" s="76"/>
      <c r="P35" s="76"/>
      <c r="Q35" s="76"/>
      <c r="R35" s="76"/>
      <c r="S35" s="76"/>
      <c r="T35" s="76"/>
      <c r="U35" s="76"/>
      <c r="V35" s="76"/>
      <c r="W35" s="76"/>
      <c r="X35" s="76"/>
      <c r="Y35" s="76"/>
      <c r="Z35" s="76"/>
    </row>
    <row r="36" spans="1:26" ht="88.5" customHeight="1" x14ac:dyDescent="0.2">
      <c r="A36" s="117" t="s">
        <v>69</v>
      </c>
      <c r="B36" s="75">
        <v>1499</v>
      </c>
      <c r="C36" s="75">
        <v>2017</v>
      </c>
      <c r="D36" s="85" t="s">
        <v>425</v>
      </c>
      <c r="E36" s="136" t="s">
        <v>1154</v>
      </c>
      <c r="F36" s="85" t="s">
        <v>810</v>
      </c>
      <c r="G36" s="76"/>
      <c r="H36" s="76"/>
      <c r="I36" s="76"/>
      <c r="J36" s="76"/>
      <c r="K36" s="76"/>
      <c r="L36" s="76"/>
      <c r="M36" s="76"/>
      <c r="N36" s="76"/>
      <c r="O36" s="76"/>
      <c r="P36" s="76"/>
      <c r="Q36" s="76"/>
      <c r="R36" s="76"/>
      <c r="S36" s="76"/>
      <c r="T36" s="76"/>
      <c r="U36" s="76"/>
      <c r="V36" s="76"/>
      <c r="W36" s="76"/>
      <c r="X36" s="76"/>
      <c r="Y36" s="76"/>
      <c r="Z36" s="76"/>
    </row>
    <row r="37" spans="1:26" ht="111" customHeight="1" x14ac:dyDescent="0.2">
      <c r="A37" s="117" t="s">
        <v>69</v>
      </c>
      <c r="B37" s="75">
        <v>52</v>
      </c>
      <c r="C37" s="75">
        <v>2017</v>
      </c>
      <c r="D37" s="85" t="s">
        <v>811</v>
      </c>
      <c r="E37" s="136" t="s">
        <v>120</v>
      </c>
      <c r="F37" s="85" t="s">
        <v>812</v>
      </c>
      <c r="G37" s="76"/>
      <c r="H37" s="76"/>
      <c r="I37" s="76"/>
      <c r="J37" s="76"/>
      <c r="K37" s="76"/>
      <c r="L37" s="76"/>
      <c r="M37" s="76"/>
      <c r="N37" s="76"/>
      <c r="O37" s="76"/>
      <c r="P37" s="76"/>
      <c r="Q37" s="76"/>
      <c r="R37" s="76"/>
      <c r="S37" s="76"/>
      <c r="T37" s="76"/>
      <c r="U37" s="76"/>
      <c r="V37" s="76"/>
      <c r="W37" s="76"/>
      <c r="X37" s="76"/>
      <c r="Y37" s="76"/>
      <c r="Z37" s="76"/>
    </row>
    <row r="38" spans="1:26" ht="76.5" x14ac:dyDescent="0.2">
      <c r="A38" s="117" t="s">
        <v>69</v>
      </c>
      <c r="B38" s="75">
        <v>780</v>
      </c>
      <c r="C38" s="75">
        <v>2016</v>
      </c>
      <c r="D38" s="85" t="s">
        <v>813</v>
      </c>
      <c r="E38" s="136" t="s">
        <v>814</v>
      </c>
      <c r="F38" s="85" t="s">
        <v>815</v>
      </c>
      <c r="G38" s="76"/>
      <c r="H38" s="76"/>
      <c r="I38" s="76"/>
      <c r="J38" s="76"/>
      <c r="K38" s="76"/>
      <c r="L38" s="76"/>
      <c r="M38" s="76"/>
      <c r="N38" s="76"/>
      <c r="O38" s="76"/>
      <c r="P38" s="76"/>
      <c r="Q38" s="76"/>
      <c r="R38" s="76"/>
      <c r="S38" s="76"/>
      <c r="T38" s="76"/>
      <c r="U38" s="76"/>
      <c r="V38" s="76"/>
      <c r="W38" s="76"/>
      <c r="X38" s="76"/>
      <c r="Y38" s="76"/>
      <c r="Z38" s="76"/>
    </row>
    <row r="39" spans="1:26" ht="25.5" x14ac:dyDescent="0.2">
      <c r="A39" s="386" t="s">
        <v>69</v>
      </c>
      <c r="B39" s="383">
        <v>1072</v>
      </c>
      <c r="C39" s="389">
        <v>2015</v>
      </c>
      <c r="D39" s="392" t="s">
        <v>518</v>
      </c>
      <c r="E39" s="136" t="s">
        <v>816</v>
      </c>
      <c r="F39" s="85" t="s">
        <v>287</v>
      </c>
      <c r="G39" s="76"/>
      <c r="H39" s="76"/>
      <c r="I39" s="76"/>
      <c r="J39" s="76"/>
      <c r="K39" s="76"/>
      <c r="L39" s="76"/>
      <c r="M39" s="76"/>
      <c r="N39" s="76"/>
      <c r="O39" s="76"/>
      <c r="P39" s="76"/>
      <c r="Q39" s="76"/>
      <c r="R39" s="76"/>
      <c r="S39" s="76"/>
      <c r="T39" s="76"/>
      <c r="U39" s="76"/>
      <c r="V39" s="76"/>
      <c r="W39" s="76"/>
      <c r="X39" s="76"/>
      <c r="Y39" s="76"/>
      <c r="Z39" s="76"/>
    </row>
    <row r="40" spans="1:26" ht="76.5" x14ac:dyDescent="0.2">
      <c r="A40" s="387"/>
      <c r="B40" s="384"/>
      <c r="C40" s="390"/>
      <c r="D40" s="393"/>
      <c r="E40" s="136" t="s">
        <v>817</v>
      </c>
      <c r="F40" s="85" t="s">
        <v>818</v>
      </c>
      <c r="G40" s="76"/>
      <c r="H40" s="76"/>
      <c r="I40" s="76"/>
      <c r="J40" s="76"/>
      <c r="K40" s="76"/>
      <c r="L40" s="76"/>
      <c r="M40" s="76"/>
      <c r="N40" s="76"/>
      <c r="O40" s="76"/>
      <c r="P40" s="76"/>
      <c r="Q40" s="76"/>
      <c r="R40" s="76"/>
      <c r="S40" s="76"/>
      <c r="T40" s="76"/>
      <c r="U40" s="76"/>
      <c r="V40" s="76"/>
      <c r="W40" s="76"/>
      <c r="X40" s="76"/>
      <c r="Y40" s="76"/>
      <c r="Z40" s="76"/>
    </row>
    <row r="41" spans="1:26" ht="40.5" customHeight="1" x14ac:dyDescent="0.2">
      <c r="A41" s="387"/>
      <c r="B41" s="384"/>
      <c r="C41" s="390"/>
      <c r="D41" s="393"/>
      <c r="E41" s="136" t="s">
        <v>819</v>
      </c>
      <c r="F41" s="85" t="s">
        <v>820</v>
      </c>
      <c r="G41" s="76"/>
      <c r="H41" s="76"/>
      <c r="I41" s="76"/>
      <c r="J41" s="76"/>
      <c r="K41" s="76"/>
      <c r="L41" s="76"/>
      <c r="M41" s="76"/>
      <c r="N41" s="76"/>
      <c r="O41" s="76"/>
      <c r="P41" s="76"/>
      <c r="Q41" s="76"/>
      <c r="R41" s="76"/>
      <c r="S41" s="76"/>
      <c r="T41" s="76"/>
      <c r="U41" s="76"/>
      <c r="V41" s="76"/>
      <c r="W41" s="76"/>
      <c r="X41" s="76"/>
      <c r="Y41" s="76"/>
      <c r="Z41" s="76"/>
    </row>
    <row r="42" spans="1:26" ht="49.5" customHeight="1" x14ac:dyDescent="0.2">
      <c r="A42" s="387"/>
      <c r="B42" s="384"/>
      <c r="C42" s="390"/>
      <c r="D42" s="393"/>
      <c r="E42" s="136" t="s">
        <v>821</v>
      </c>
      <c r="F42" s="85" t="s">
        <v>822</v>
      </c>
      <c r="G42" s="76"/>
      <c r="H42" s="76"/>
      <c r="I42" s="76"/>
      <c r="J42" s="76"/>
      <c r="K42" s="76"/>
      <c r="L42" s="76"/>
      <c r="M42" s="76"/>
      <c r="N42" s="76"/>
      <c r="O42" s="76"/>
      <c r="P42" s="76"/>
      <c r="Q42" s="76"/>
      <c r="R42" s="76"/>
      <c r="S42" s="76"/>
      <c r="T42" s="76"/>
      <c r="U42" s="76"/>
      <c r="V42" s="76"/>
      <c r="W42" s="76"/>
      <c r="X42" s="76"/>
      <c r="Y42" s="76"/>
      <c r="Z42" s="76"/>
    </row>
    <row r="43" spans="1:26" ht="34.5" customHeight="1" x14ac:dyDescent="0.2">
      <c r="A43" s="387"/>
      <c r="B43" s="384"/>
      <c r="C43" s="390"/>
      <c r="D43" s="393"/>
      <c r="E43" s="136" t="s">
        <v>823</v>
      </c>
      <c r="F43" s="85" t="s">
        <v>824</v>
      </c>
      <c r="G43" s="76"/>
      <c r="H43" s="76"/>
      <c r="I43" s="76"/>
      <c r="J43" s="76"/>
      <c r="K43" s="76"/>
      <c r="L43" s="76"/>
      <c r="M43" s="76"/>
      <c r="N43" s="76"/>
      <c r="O43" s="76"/>
      <c r="P43" s="76"/>
      <c r="Q43" s="76"/>
      <c r="R43" s="76"/>
      <c r="S43" s="76"/>
      <c r="T43" s="76"/>
      <c r="U43" s="76"/>
      <c r="V43" s="76"/>
      <c r="W43" s="76"/>
      <c r="X43" s="76"/>
      <c r="Y43" s="76"/>
      <c r="Z43" s="76"/>
    </row>
    <row r="44" spans="1:26" ht="57.75" customHeight="1" x14ac:dyDescent="0.2">
      <c r="A44" s="387"/>
      <c r="B44" s="384"/>
      <c r="C44" s="390"/>
      <c r="D44" s="393"/>
      <c r="E44" s="122" t="s">
        <v>825</v>
      </c>
      <c r="F44" s="85" t="s">
        <v>826</v>
      </c>
      <c r="G44" s="76"/>
      <c r="H44" s="76"/>
      <c r="I44" s="76"/>
      <c r="J44" s="76"/>
      <c r="K44" s="76"/>
      <c r="L44" s="76"/>
      <c r="M44" s="76"/>
      <c r="N44" s="76"/>
      <c r="O44" s="76"/>
      <c r="P44" s="76"/>
      <c r="Q44" s="76"/>
      <c r="R44" s="76"/>
      <c r="S44" s="76"/>
      <c r="T44" s="76"/>
      <c r="U44" s="76"/>
      <c r="V44" s="76"/>
      <c r="W44" s="76"/>
      <c r="X44" s="76"/>
      <c r="Y44" s="76"/>
      <c r="Z44" s="76"/>
    </row>
    <row r="45" spans="1:26" ht="47.25" customHeight="1" x14ac:dyDescent="0.2">
      <c r="A45" s="388"/>
      <c r="B45" s="385"/>
      <c r="C45" s="391"/>
      <c r="D45" s="394"/>
      <c r="E45" s="122" t="s">
        <v>827</v>
      </c>
      <c r="F45" s="85" t="s">
        <v>828</v>
      </c>
      <c r="G45" s="76"/>
      <c r="H45" s="76"/>
      <c r="I45" s="76"/>
      <c r="J45" s="76"/>
      <c r="K45" s="76"/>
      <c r="L45" s="76"/>
      <c r="M45" s="76"/>
      <c r="N45" s="76"/>
      <c r="O45" s="76"/>
      <c r="P45" s="76"/>
      <c r="Q45" s="76"/>
      <c r="R45" s="76"/>
      <c r="S45" s="76"/>
      <c r="T45" s="76"/>
      <c r="U45" s="76"/>
      <c r="V45" s="76"/>
      <c r="W45" s="76"/>
      <c r="X45" s="76"/>
      <c r="Y45" s="76"/>
      <c r="Z45" s="76"/>
    </row>
    <row r="46" spans="1:26" ht="85.5" customHeight="1" x14ac:dyDescent="0.2">
      <c r="A46" s="117" t="s">
        <v>69</v>
      </c>
      <c r="B46" s="75">
        <v>44</v>
      </c>
      <c r="C46" s="75">
        <v>2015</v>
      </c>
      <c r="D46" s="85" t="s">
        <v>829</v>
      </c>
      <c r="E46" s="136" t="s">
        <v>103</v>
      </c>
      <c r="F46" s="85" t="s">
        <v>830</v>
      </c>
      <c r="G46" s="76"/>
      <c r="H46" s="76"/>
      <c r="I46" s="76"/>
      <c r="J46" s="76"/>
      <c r="K46" s="76"/>
      <c r="L46" s="76"/>
      <c r="M46" s="76"/>
      <c r="N46" s="76"/>
      <c r="O46" s="76"/>
      <c r="P46" s="76"/>
      <c r="Q46" s="76"/>
      <c r="R46" s="76"/>
      <c r="S46" s="76"/>
      <c r="T46" s="76"/>
      <c r="U46" s="76"/>
      <c r="V46" s="76"/>
      <c r="W46" s="76"/>
      <c r="X46" s="76"/>
      <c r="Y46" s="76"/>
      <c r="Z46" s="76"/>
    </row>
    <row r="47" spans="1:26" ht="48" customHeight="1" x14ac:dyDescent="0.2">
      <c r="A47" s="117" t="s">
        <v>69</v>
      </c>
      <c r="B47" s="75">
        <v>1507</v>
      </c>
      <c r="C47" s="75">
        <v>2014</v>
      </c>
      <c r="D47" s="85" t="s">
        <v>831</v>
      </c>
      <c r="E47" s="136" t="s">
        <v>103</v>
      </c>
      <c r="F47" s="85" t="s">
        <v>832</v>
      </c>
      <c r="G47" s="76"/>
      <c r="H47" s="76"/>
      <c r="I47" s="76"/>
      <c r="J47" s="76"/>
      <c r="K47" s="76"/>
      <c r="L47" s="76"/>
      <c r="M47" s="76"/>
      <c r="N47" s="76"/>
      <c r="O47" s="76"/>
      <c r="P47" s="76"/>
      <c r="Q47" s="76"/>
      <c r="R47" s="76"/>
      <c r="S47" s="76"/>
      <c r="T47" s="76"/>
      <c r="U47" s="76"/>
      <c r="V47" s="76"/>
      <c r="W47" s="76"/>
      <c r="X47" s="76"/>
      <c r="Y47" s="76"/>
      <c r="Z47" s="76"/>
    </row>
    <row r="48" spans="1:26" ht="51" x14ac:dyDescent="0.2">
      <c r="A48" s="117" t="s">
        <v>69</v>
      </c>
      <c r="B48" s="75">
        <v>1477</v>
      </c>
      <c r="C48" s="75">
        <v>2014</v>
      </c>
      <c r="D48" s="85" t="s">
        <v>307</v>
      </c>
      <c r="E48" s="122" t="s">
        <v>103</v>
      </c>
      <c r="F48" s="85" t="s">
        <v>833</v>
      </c>
      <c r="G48" s="76"/>
      <c r="H48" s="76"/>
      <c r="I48" s="76"/>
      <c r="J48" s="76"/>
      <c r="K48" s="76"/>
      <c r="L48" s="76"/>
      <c r="M48" s="76"/>
      <c r="N48" s="76"/>
      <c r="O48" s="76"/>
      <c r="P48" s="76"/>
      <c r="Q48" s="76"/>
      <c r="R48" s="76"/>
      <c r="S48" s="76"/>
      <c r="T48" s="76"/>
      <c r="U48" s="76"/>
      <c r="V48" s="76"/>
      <c r="W48" s="76"/>
      <c r="X48" s="76"/>
      <c r="Y48" s="76"/>
      <c r="Z48" s="76"/>
    </row>
    <row r="49" spans="1:26" ht="159.75" customHeight="1" x14ac:dyDescent="0.2">
      <c r="A49" s="117" t="s">
        <v>69</v>
      </c>
      <c r="B49" s="75">
        <v>723</v>
      </c>
      <c r="C49" s="75">
        <v>2013</v>
      </c>
      <c r="D49" s="85" t="s">
        <v>834</v>
      </c>
      <c r="E49" s="122" t="s">
        <v>103</v>
      </c>
      <c r="F49" s="85" t="s">
        <v>835</v>
      </c>
      <c r="G49" s="76"/>
      <c r="H49" s="76"/>
      <c r="I49" s="76"/>
      <c r="J49" s="76"/>
      <c r="K49" s="76"/>
      <c r="L49" s="76"/>
      <c r="M49" s="76"/>
      <c r="N49" s="76"/>
      <c r="O49" s="76"/>
      <c r="P49" s="76"/>
      <c r="Q49" s="76"/>
      <c r="R49" s="76"/>
      <c r="S49" s="76"/>
      <c r="T49" s="76"/>
      <c r="U49" s="76"/>
      <c r="V49" s="76"/>
      <c r="W49" s="76"/>
      <c r="X49" s="76"/>
      <c r="Y49" s="76"/>
      <c r="Z49" s="76"/>
    </row>
    <row r="50" spans="1:26" ht="88.5" customHeight="1" x14ac:dyDescent="0.2">
      <c r="A50" s="117" t="s">
        <v>69</v>
      </c>
      <c r="B50" s="75">
        <v>437</v>
      </c>
      <c r="C50" s="75">
        <v>2012</v>
      </c>
      <c r="D50" s="85" t="s">
        <v>836</v>
      </c>
      <c r="E50" s="136" t="s">
        <v>103</v>
      </c>
      <c r="F50" s="85" t="s">
        <v>837</v>
      </c>
      <c r="G50" s="76"/>
      <c r="H50" s="76"/>
      <c r="I50" s="76"/>
      <c r="J50" s="76"/>
      <c r="K50" s="76"/>
      <c r="L50" s="76"/>
      <c r="M50" s="76"/>
      <c r="N50" s="76"/>
      <c r="O50" s="76"/>
      <c r="P50" s="76"/>
      <c r="Q50" s="76"/>
      <c r="R50" s="76"/>
      <c r="S50" s="76"/>
      <c r="T50" s="76"/>
      <c r="U50" s="76"/>
      <c r="V50" s="76"/>
      <c r="W50" s="76"/>
      <c r="X50" s="76"/>
      <c r="Y50" s="76"/>
      <c r="Z50" s="76"/>
    </row>
    <row r="51" spans="1:26" ht="42.75" customHeight="1" x14ac:dyDescent="0.2">
      <c r="A51" s="117" t="s">
        <v>69</v>
      </c>
      <c r="B51" s="75">
        <v>3905</v>
      </c>
      <c r="C51" s="75">
        <v>2009</v>
      </c>
      <c r="D51" s="85" t="s">
        <v>838</v>
      </c>
      <c r="E51" s="232" t="str">
        <f>HYPERLINK("https://www.alcaldiabogota.gov.co/sisjur/normas/Norma1.jsp?i=37526","Todos")</f>
        <v>Todos</v>
      </c>
      <c r="F51" s="85"/>
      <c r="G51" s="76"/>
      <c r="H51" s="76"/>
      <c r="I51" s="76"/>
      <c r="J51" s="76"/>
      <c r="K51" s="76"/>
      <c r="L51" s="76"/>
      <c r="M51" s="76"/>
      <c r="N51" s="76"/>
      <c r="O51" s="76"/>
      <c r="P51" s="76"/>
      <c r="Q51" s="76"/>
      <c r="R51" s="76"/>
      <c r="S51" s="76"/>
      <c r="T51" s="76"/>
      <c r="U51" s="76"/>
      <c r="V51" s="76"/>
      <c r="W51" s="76"/>
      <c r="X51" s="76"/>
      <c r="Y51" s="76"/>
      <c r="Z51" s="76"/>
    </row>
    <row r="52" spans="1:26" ht="33" customHeight="1" x14ac:dyDescent="0.2">
      <c r="A52" s="117" t="s">
        <v>69</v>
      </c>
      <c r="B52" s="75">
        <v>2271</v>
      </c>
      <c r="C52" s="75">
        <v>2009</v>
      </c>
      <c r="D52" s="85" t="s">
        <v>839</v>
      </c>
      <c r="E52" s="232" t="str">
        <f>HYPERLINK("https://www.alcaldiabogota.gov.co/sisjur/normas/Norma1.jsp?i=36511","Todos")</f>
        <v>Todos</v>
      </c>
      <c r="F52" s="85"/>
      <c r="G52" s="76"/>
      <c r="H52" s="76"/>
      <c r="I52" s="76"/>
      <c r="J52" s="76"/>
      <c r="K52" s="76"/>
      <c r="L52" s="76"/>
      <c r="M52" s="76"/>
      <c r="N52" s="76"/>
      <c r="O52" s="76"/>
      <c r="P52" s="76"/>
      <c r="Q52" s="76"/>
      <c r="R52" s="76"/>
      <c r="S52" s="76"/>
      <c r="T52" s="76"/>
      <c r="U52" s="76"/>
      <c r="V52" s="76"/>
      <c r="W52" s="76"/>
      <c r="X52" s="76"/>
      <c r="Y52" s="76"/>
      <c r="Z52" s="76"/>
    </row>
    <row r="53" spans="1:26" ht="56.25" customHeight="1" x14ac:dyDescent="0.2">
      <c r="A53" s="117" t="s">
        <v>69</v>
      </c>
      <c r="B53" s="75">
        <v>1737</v>
      </c>
      <c r="C53" s="75">
        <v>2009</v>
      </c>
      <c r="D53" s="85" t="s">
        <v>840</v>
      </c>
      <c r="E53" s="232" t="str">
        <f>HYPERLINK("https://www.alcaldiabogota.gov.co/sisjur/normas/Norma1.jsp?i=36211","Todos")</f>
        <v>Todos</v>
      </c>
      <c r="F53" s="85"/>
      <c r="G53" s="76"/>
      <c r="H53" s="76"/>
      <c r="I53" s="76"/>
      <c r="J53" s="76"/>
      <c r="K53" s="76"/>
      <c r="L53" s="76"/>
      <c r="M53" s="76"/>
      <c r="N53" s="76"/>
      <c r="O53" s="76"/>
      <c r="P53" s="76"/>
      <c r="Q53" s="76"/>
      <c r="R53" s="76"/>
      <c r="S53" s="76"/>
      <c r="T53" s="76"/>
      <c r="U53" s="76"/>
      <c r="V53" s="76"/>
      <c r="W53" s="76"/>
      <c r="X53" s="76"/>
      <c r="Y53" s="76"/>
      <c r="Z53" s="76"/>
    </row>
    <row r="54" spans="1:26" ht="34.5" customHeight="1" x14ac:dyDescent="0.2">
      <c r="A54" s="117" t="s">
        <v>69</v>
      </c>
      <c r="B54" s="75">
        <v>4968</v>
      </c>
      <c r="C54" s="75">
        <v>2007</v>
      </c>
      <c r="D54" s="85" t="s">
        <v>841</v>
      </c>
      <c r="E54" s="232" t="str">
        <f>HYPERLINK("https://www.alcaldiabogota.gov.co/sisjur/normas/Norma1.jsp?i=28470","Todos")</f>
        <v>Todos</v>
      </c>
      <c r="F54" s="85"/>
      <c r="G54" s="76"/>
      <c r="H54" s="76"/>
      <c r="I54" s="76"/>
      <c r="J54" s="76"/>
      <c r="K54" s="76"/>
      <c r="L54" s="76"/>
      <c r="M54" s="76"/>
      <c r="N54" s="76"/>
      <c r="O54" s="76"/>
      <c r="P54" s="76"/>
      <c r="Q54" s="76"/>
      <c r="R54" s="76"/>
      <c r="S54" s="76"/>
      <c r="T54" s="76"/>
      <c r="U54" s="76"/>
      <c r="V54" s="76"/>
      <c r="W54" s="76"/>
      <c r="X54" s="76"/>
      <c r="Y54" s="76"/>
      <c r="Z54" s="76"/>
    </row>
    <row r="55" spans="1:26" ht="38.25" x14ac:dyDescent="0.2">
      <c r="A55" s="117" t="s">
        <v>69</v>
      </c>
      <c r="B55" s="75">
        <v>4665</v>
      </c>
      <c r="C55" s="75">
        <v>2007</v>
      </c>
      <c r="D55" s="85" t="s">
        <v>842</v>
      </c>
      <c r="E55" s="233" t="str">
        <f>HYPERLINK("https://www.alcaldiabogota.gov.co/sisjur/normas/Norma1.jsp?i=27750","Todos")</f>
        <v>Todos</v>
      </c>
      <c r="F55" s="85"/>
      <c r="G55" s="76"/>
      <c r="H55" s="76"/>
      <c r="I55" s="76"/>
      <c r="J55" s="76"/>
      <c r="K55" s="76"/>
      <c r="L55" s="76"/>
      <c r="M55" s="76"/>
      <c r="N55" s="76"/>
      <c r="O55" s="76"/>
      <c r="P55" s="76"/>
      <c r="Q55" s="76"/>
      <c r="R55" s="76"/>
      <c r="S55" s="76"/>
      <c r="T55" s="76"/>
      <c r="U55" s="76"/>
      <c r="V55" s="76"/>
      <c r="W55" s="76"/>
      <c r="X55" s="76"/>
      <c r="Y55" s="76"/>
      <c r="Z55" s="76"/>
    </row>
    <row r="56" spans="1:26" ht="39" customHeight="1" x14ac:dyDescent="0.2">
      <c r="A56" s="117" t="s">
        <v>69</v>
      </c>
      <c r="B56" s="75">
        <v>1746</v>
      </c>
      <c r="C56" s="75">
        <v>2006</v>
      </c>
      <c r="D56" s="85" t="s">
        <v>256</v>
      </c>
      <c r="E56" s="232" t="str">
        <f>HYPERLINK("https://www.alcaldiabogota.gov.co/sisjur/normas/Norma1.jsp?i=20355","Todos")</f>
        <v>Todos</v>
      </c>
      <c r="F56" s="85"/>
      <c r="G56" s="76"/>
      <c r="H56" s="76"/>
      <c r="I56" s="76"/>
      <c r="J56" s="76"/>
      <c r="K56" s="76"/>
      <c r="L56" s="76"/>
      <c r="M56" s="76"/>
      <c r="N56" s="76"/>
      <c r="O56" s="76"/>
      <c r="P56" s="76"/>
      <c r="Q56" s="76"/>
      <c r="R56" s="76"/>
      <c r="S56" s="76"/>
      <c r="T56" s="76"/>
      <c r="U56" s="76"/>
      <c r="V56" s="76"/>
      <c r="W56" s="76"/>
      <c r="X56" s="76"/>
      <c r="Y56" s="76"/>
      <c r="Z56" s="76"/>
    </row>
    <row r="57" spans="1:26" ht="83.25" customHeight="1" x14ac:dyDescent="0.2">
      <c r="A57" s="117" t="s">
        <v>288</v>
      </c>
      <c r="B57" s="75">
        <v>515</v>
      </c>
      <c r="C57" s="75">
        <v>2006</v>
      </c>
      <c r="D57" s="85" t="s">
        <v>289</v>
      </c>
      <c r="E57" s="136" t="s">
        <v>103</v>
      </c>
      <c r="F57" s="85" t="s">
        <v>843</v>
      </c>
      <c r="G57" s="76"/>
      <c r="H57" s="76"/>
      <c r="I57" s="76"/>
      <c r="J57" s="76"/>
      <c r="K57" s="76"/>
      <c r="L57" s="76"/>
      <c r="M57" s="76"/>
      <c r="N57" s="76"/>
      <c r="O57" s="76"/>
      <c r="P57" s="76"/>
      <c r="Q57" s="76"/>
      <c r="R57" s="76"/>
      <c r="S57" s="76"/>
      <c r="T57" s="76"/>
      <c r="U57" s="76"/>
      <c r="V57" s="76"/>
      <c r="W57" s="76"/>
      <c r="X57" s="76"/>
      <c r="Y57" s="76"/>
      <c r="Z57" s="76"/>
    </row>
    <row r="58" spans="1:26" ht="57.75" customHeight="1" x14ac:dyDescent="0.2">
      <c r="A58" s="117" t="s">
        <v>288</v>
      </c>
      <c r="B58" s="75">
        <v>423</v>
      </c>
      <c r="C58" s="75">
        <v>2006</v>
      </c>
      <c r="D58" s="85" t="s">
        <v>844</v>
      </c>
      <c r="E58" s="136" t="s">
        <v>1155</v>
      </c>
      <c r="F58" s="85" t="s">
        <v>845</v>
      </c>
      <c r="G58" s="76"/>
      <c r="H58" s="76"/>
      <c r="I58" s="76"/>
      <c r="J58" s="76"/>
      <c r="K58" s="76"/>
      <c r="L58" s="76"/>
      <c r="M58" s="76"/>
      <c r="N58" s="76"/>
      <c r="O58" s="76"/>
      <c r="P58" s="76"/>
      <c r="Q58" s="76"/>
      <c r="R58" s="76"/>
      <c r="S58" s="76"/>
      <c r="T58" s="76"/>
      <c r="U58" s="76"/>
      <c r="V58" s="76"/>
      <c r="W58" s="76"/>
      <c r="X58" s="76"/>
      <c r="Y58" s="76"/>
      <c r="Z58" s="76"/>
    </row>
    <row r="59" spans="1:26" ht="93" customHeight="1" x14ac:dyDescent="0.2">
      <c r="A59" s="117" t="s">
        <v>69</v>
      </c>
      <c r="B59" s="75">
        <v>2539</v>
      </c>
      <c r="C59" s="75">
        <v>2005</v>
      </c>
      <c r="D59" s="85" t="s">
        <v>846</v>
      </c>
      <c r="E59" s="232" t="str">
        <f>HYPERLINK("https://www.alcaldiabogota.gov.co/sisjur/normas/Norma1.jsp?i=17318","Todos")</f>
        <v>Todos</v>
      </c>
      <c r="F59" s="85"/>
      <c r="G59" s="76"/>
      <c r="H59" s="76"/>
      <c r="I59" s="76"/>
      <c r="J59" s="76"/>
      <c r="K59" s="76"/>
      <c r="L59" s="76"/>
      <c r="M59" s="76"/>
      <c r="N59" s="76"/>
      <c r="O59" s="76"/>
      <c r="P59" s="76"/>
      <c r="Q59" s="76"/>
      <c r="R59" s="76"/>
      <c r="S59" s="76"/>
      <c r="T59" s="76"/>
      <c r="U59" s="76"/>
      <c r="V59" s="76"/>
      <c r="W59" s="76"/>
      <c r="X59" s="76"/>
      <c r="Y59" s="76"/>
      <c r="Z59" s="76"/>
    </row>
    <row r="60" spans="1:26" ht="47.25" customHeight="1" x14ac:dyDescent="0.2">
      <c r="A60" s="117" t="s">
        <v>69</v>
      </c>
      <c r="B60" s="75">
        <v>1228</v>
      </c>
      <c r="C60" s="75">
        <v>2005</v>
      </c>
      <c r="D60" s="85" t="s">
        <v>847</v>
      </c>
      <c r="E60" s="232" t="str">
        <f>HYPERLINK("https://www.alcaldiabogota.gov.co/sisjur/normas/Norma1.jsp?i=16314","Todos")</f>
        <v>Todos</v>
      </c>
      <c r="F60" s="85"/>
      <c r="G60" s="76"/>
      <c r="H60" s="76"/>
      <c r="I60" s="76"/>
      <c r="J60" s="76"/>
      <c r="K60" s="76"/>
      <c r="L60" s="76"/>
      <c r="M60" s="76"/>
      <c r="N60" s="76"/>
      <c r="O60" s="76"/>
      <c r="P60" s="76"/>
      <c r="Q60" s="76"/>
      <c r="R60" s="76"/>
      <c r="S60" s="76"/>
      <c r="T60" s="76"/>
      <c r="U60" s="76"/>
      <c r="V60" s="76"/>
      <c r="W60" s="76"/>
      <c r="X60" s="76"/>
      <c r="Y60" s="76"/>
      <c r="Z60" s="76"/>
    </row>
    <row r="61" spans="1:26" ht="50.25" customHeight="1" x14ac:dyDescent="0.2">
      <c r="A61" s="117" t="s">
        <v>69</v>
      </c>
      <c r="B61" s="75">
        <v>1227</v>
      </c>
      <c r="C61" s="75">
        <v>2005</v>
      </c>
      <c r="D61" s="85" t="s">
        <v>848</v>
      </c>
      <c r="E61" s="232" t="str">
        <f>HYPERLINK("https://www.alcaldiabogota.gov.co/sisjur/normas/Norma1.jsp?i=16313","Todos")</f>
        <v>Todos</v>
      </c>
      <c r="F61" s="85"/>
      <c r="G61" s="76"/>
      <c r="H61" s="76"/>
      <c r="I61" s="76"/>
      <c r="J61" s="76"/>
      <c r="K61" s="76"/>
      <c r="L61" s="76"/>
      <c r="M61" s="76"/>
      <c r="N61" s="76"/>
      <c r="O61" s="76"/>
      <c r="P61" s="76"/>
      <c r="Q61" s="76"/>
      <c r="R61" s="76"/>
      <c r="S61" s="76"/>
      <c r="T61" s="76"/>
      <c r="U61" s="76"/>
      <c r="V61" s="76"/>
      <c r="W61" s="76"/>
      <c r="X61" s="76"/>
      <c r="Y61" s="76"/>
      <c r="Z61" s="76"/>
    </row>
    <row r="62" spans="1:26" ht="94.5" customHeight="1" x14ac:dyDescent="0.2">
      <c r="A62" s="117" t="s">
        <v>69</v>
      </c>
      <c r="B62" s="75">
        <v>785</v>
      </c>
      <c r="C62" s="75">
        <v>2005</v>
      </c>
      <c r="D62" s="85" t="s">
        <v>849</v>
      </c>
      <c r="E62" s="232" t="str">
        <f>HYPERLINK("https://www.alcaldiabogota.gov.co/sisjur/normas/Norma1.jsp?i=16127","Todos")</f>
        <v>Todos</v>
      </c>
      <c r="F62" s="85"/>
      <c r="G62" s="76"/>
      <c r="H62" s="76"/>
      <c r="I62" s="76"/>
      <c r="J62" s="76"/>
      <c r="K62" s="76"/>
      <c r="L62" s="76"/>
      <c r="M62" s="76"/>
      <c r="N62" s="76"/>
      <c r="O62" s="76"/>
      <c r="P62" s="76"/>
      <c r="Q62" s="76"/>
      <c r="R62" s="76"/>
      <c r="S62" s="76"/>
      <c r="T62" s="76"/>
      <c r="U62" s="76"/>
      <c r="V62" s="76"/>
      <c r="W62" s="76"/>
      <c r="X62" s="76"/>
      <c r="Y62" s="76"/>
      <c r="Z62" s="76"/>
    </row>
    <row r="63" spans="1:26" ht="79.5" customHeight="1" x14ac:dyDescent="0.2">
      <c r="A63" s="117" t="s">
        <v>69</v>
      </c>
      <c r="B63" s="75">
        <v>760</v>
      </c>
      <c r="C63" s="75">
        <v>2005</v>
      </c>
      <c r="D63" s="85" t="s">
        <v>850</v>
      </c>
      <c r="E63" s="232" t="str">
        <f>HYPERLINK("https://www.alcaldiabogota.gov.co/sisjur/normas/Norma1.jsp?i=16124","Todos")</f>
        <v>Todos</v>
      </c>
      <c r="F63" s="85"/>
      <c r="G63" s="76"/>
      <c r="H63" s="76"/>
      <c r="I63" s="76"/>
      <c r="J63" s="76"/>
      <c r="K63" s="76"/>
      <c r="L63" s="76"/>
      <c r="M63" s="76"/>
      <c r="N63" s="76"/>
      <c r="O63" s="76"/>
      <c r="P63" s="76"/>
      <c r="Q63" s="76"/>
      <c r="R63" s="76"/>
      <c r="S63" s="76"/>
      <c r="T63" s="76"/>
      <c r="U63" s="76"/>
      <c r="V63" s="76"/>
      <c r="W63" s="76"/>
      <c r="X63" s="76"/>
      <c r="Y63" s="76"/>
      <c r="Z63" s="76"/>
    </row>
    <row r="64" spans="1:26" ht="81.75" customHeight="1" x14ac:dyDescent="0.2">
      <c r="A64" s="117" t="s">
        <v>69</v>
      </c>
      <c r="B64" s="75">
        <v>1607</v>
      </c>
      <c r="C64" s="75">
        <v>2002</v>
      </c>
      <c r="D64" s="85" t="s">
        <v>286</v>
      </c>
      <c r="E64" s="136" t="s">
        <v>59</v>
      </c>
      <c r="F64" s="85" t="s">
        <v>851</v>
      </c>
      <c r="G64" s="76"/>
      <c r="H64" s="76"/>
      <c r="I64" s="76"/>
      <c r="J64" s="76"/>
      <c r="K64" s="76"/>
      <c r="L64" s="76"/>
      <c r="M64" s="76"/>
      <c r="N64" s="76"/>
      <c r="O64" s="76"/>
      <c r="P64" s="76"/>
      <c r="Q64" s="76"/>
      <c r="R64" s="76"/>
      <c r="S64" s="76"/>
      <c r="T64" s="76"/>
      <c r="U64" s="76"/>
      <c r="V64" s="76"/>
      <c r="W64" s="76"/>
      <c r="X64" s="76"/>
      <c r="Y64" s="76"/>
      <c r="Z64" s="76"/>
    </row>
    <row r="65" spans="1:26" ht="171.75" customHeight="1" x14ac:dyDescent="0.2">
      <c r="A65" s="117" t="s">
        <v>69</v>
      </c>
      <c r="B65" s="75">
        <v>1406</v>
      </c>
      <c r="C65" s="75">
        <v>1999</v>
      </c>
      <c r="D65" s="85" t="s">
        <v>852</v>
      </c>
      <c r="E65" s="232" t="str">
        <f>HYPERLINK("https://www.bogotajuridica.gov.co/sisjur/normas/Norma1.jsp?i=13585","Todos")</f>
        <v>Todos</v>
      </c>
      <c r="F65" s="85"/>
      <c r="G65" s="76"/>
      <c r="H65" s="76"/>
      <c r="I65" s="76"/>
      <c r="J65" s="76"/>
      <c r="K65" s="76"/>
      <c r="L65" s="76"/>
      <c r="M65" s="76"/>
      <c r="N65" s="76"/>
      <c r="O65" s="76"/>
      <c r="P65" s="76"/>
      <c r="Q65" s="76"/>
      <c r="R65" s="76"/>
      <c r="S65" s="76"/>
      <c r="T65" s="76"/>
      <c r="U65" s="76"/>
      <c r="V65" s="76"/>
      <c r="W65" s="76"/>
      <c r="X65" s="76"/>
      <c r="Y65" s="76"/>
      <c r="Z65" s="76"/>
    </row>
    <row r="66" spans="1:26" ht="69" customHeight="1" x14ac:dyDescent="0.2">
      <c r="A66" s="117" t="s">
        <v>69</v>
      </c>
      <c r="B66" s="75">
        <v>243</v>
      </c>
      <c r="C66" s="75">
        <v>1999</v>
      </c>
      <c r="D66" s="85" t="s">
        <v>853</v>
      </c>
      <c r="E66" s="232" t="str">
        <f>HYPERLINK("https://www.alcaldiabogota.gov.co/sisjur/normas/Norma1.jsp?i=2386","Todos")</f>
        <v>Todos</v>
      </c>
      <c r="F66" s="85"/>
      <c r="G66" s="76"/>
      <c r="H66" s="76"/>
      <c r="I66" s="76"/>
      <c r="J66" s="76"/>
      <c r="K66" s="76"/>
      <c r="L66" s="76"/>
      <c r="M66" s="76"/>
      <c r="N66" s="76"/>
      <c r="O66" s="76"/>
      <c r="P66" s="76"/>
      <c r="Q66" s="76"/>
      <c r="R66" s="76"/>
      <c r="S66" s="76"/>
      <c r="T66" s="76"/>
      <c r="U66" s="76"/>
      <c r="V66" s="76"/>
      <c r="W66" s="76"/>
      <c r="X66" s="76"/>
      <c r="Y66" s="76"/>
      <c r="Z66" s="76"/>
    </row>
    <row r="67" spans="1:26" ht="49.5" customHeight="1" x14ac:dyDescent="0.2">
      <c r="A67" s="117" t="s">
        <v>69</v>
      </c>
      <c r="B67" s="75">
        <v>1530</v>
      </c>
      <c r="C67" s="75">
        <v>1996</v>
      </c>
      <c r="D67" s="85" t="s">
        <v>854</v>
      </c>
      <c r="E67" s="232" t="str">
        <f>HYPERLINK("https://www.alcaldiabogota.gov.co/sisjur/normas/Norma1.jsp?i=8804","Todos")</f>
        <v>Todos</v>
      </c>
      <c r="F67" s="85"/>
      <c r="G67" s="76"/>
      <c r="H67" s="76"/>
      <c r="I67" s="76"/>
      <c r="J67" s="76"/>
      <c r="K67" s="76"/>
      <c r="L67" s="76"/>
      <c r="M67" s="76"/>
      <c r="N67" s="76"/>
      <c r="O67" s="76"/>
      <c r="P67" s="76"/>
      <c r="Q67" s="76"/>
      <c r="R67" s="76"/>
      <c r="S67" s="76"/>
      <c r="T67" s="76"/>
      <c r="U67" s="76"/>
      <c r="V67" s="76"/>
      <c r="W67" s="76"/>
      <c r="X67" s="76"/>
      <c r="Y67" s="76"/>
      <c r="Z67" s="76"/>
    </row>
    <row r="68" spans="1:26" ht="94.5" customHeight="1" x14ac:dyDescent="0.2">
      <c r="A68" s="117" t="s">
        <v>69</v>
      </c>
      <c r="B68" s="75">
        <v>320</v>
      </c>
      <c r="C68" s="75">
        <v>1995</v>
      </c>
      <c r="D68" s="85" t="s">
        <v>855</v>
      </c>
      <c r="E68" s="232" t="str">
        <f>HYPERLINK("https://www.alcaldiabogota.gov.co/sisjur/normas/Norma1.jsp?i=2402","Todos")</f>
        <v>Todos</v>
      </c>
      <c r="F68" s="85"/>
      <c r="G68" s="76"/>
      <c r="H68" s="76"/>
      <c r="I68" s="76"/>
      <c r="J68" s="76"/>
      <c r="K68" s="76"/>
      <c r="L68" s="76"/>
      <c r="M68" s="76"/>
      <c r="N68" s="76"/>
      <c r="O68" s="76"/>
      <c r="P68" s="76"/>
      <c r="Q68" s="76"/>
      <c r="R68" s="76"/>
      <c r="S68" s="76"/>
      <c r="T68" s="76"/>
      <c r="U68" s="76"/>
      <c r="V68" s="76"/>
      <c r="W68" s="76"/>
      <c r="X68" s="76"/>
      <c r="Y68" s="76"/>
      <c r="Z68" s="76"/>
    </row>
    <row r="69" spans="1:26" ht="25.5" x14ac:dyDescent="0.2">
      <c r="A69" s="117" t="s">
        <v>69</v>
      </c>
      <c r="B69" s="75">
        <v>1808</v>
      </c>
      <c r="C69" s="75">
        <v>1994</v>
      </c>
      <c r="D69" s="85" t="s">
        <v>856</v>
      </c>
      <c r="E69" s="232" t="str">
        <f>HYPERLINK("https://www.alcaldiabogota.gov.co/sisjur/normas/Norma1.jsp?i=1295","Todos")</f>
        <v>Todos</v>
      </c>
      <c r="F69" s="85"/>
      <c r="G69" s="76"/>
      <c r="H69" s="76"/>
      <c r="I69" s="76"/>
      <c r="J69" s="76"/>
      <c r="K69" s="76"/>
      <c r="L69" s="76"/>
      <c r="M69" s="76"/>
      <c r="N69" s="76"/>
      <c r="O69" s="76"/>
      <c r="P69" s="76"/>
      <c r="Q69" s="76"/>
      <c r="R69" s="76"/>
      <c r="S69" s="76"/>
      <c r="T69" s="76"/>
      <c r="U69" s="76"/>
      <c r="V69" s="76"/>
      <c r="W69" s="76"/>
      <c r="X69" s="76"/>
      <c r="Y69" s="76"/>
      <c r="Z69" s="76"/>
    </row>
    <row r="70" spans="1:26" ht="51" x14ac:dyDescent="0.2">
      <c r="A70" s="117" t="s">
        <v>69</v>
      </c>
      <c r="B70" s="75">
        <v>2644</v>
      </c>
      <c r="C70" s="75">
        <v>1994</v>
      </c>
      <c r="D70" s="85" t="s">
        <v>857</v>
      </c>
      <c r="E70" s="136" t="s">
        <v>120</v>
      </c>
      <c r="F70" s="85" t="s">
        <v>858</v>
      </c>
      <c r="G70" s="76"/>
      <c r="H70" s="76"/>
      <c r="I70" s="76"/>
      <c r="J70" s="76"/>
      <c r="K70" s="76"/>
      <c r="L70" s="76"/>
      <c r="M70" s="76"/>
      <c r="N70" s="76"/>
      <c r="O70" s="76"/>
      <c r="P70" s="76"/>
      <c r="Q70" s="76"/>
      <c r="R70" s="76"/>
      <c r="S70" s="76"/>
      <c r="T70" s="76"/>
      <c r="U70" s="76"/>
      <c r="V70" s="76"/>
      <c r="W70" s="76"/>
      <c r="X70" s="76"/>
      <c r="Y70" s="76"/>
      <c r="Z70" s="76"/>
    </row>
    <row r="71" spans="1:26" ht="141" customHeight="1" x14ac:dyDescent="0.2">
      <c r="A71" s="117" t="s">
        <v>69</v>
      </c>
      <c r="B71" s="75">
        <v>1295</v>
      </c>
      <c r="C71" s="75">
        <v>1994</v>
      </c>
      <c r="D71" s="85" t="s">
        <v>255</v>
      </c>
      <c r="E71" s="136" t="s">
        <v>1156</v>
      </c>
      <c r="F71" s="85" t="s">
        <v>859</v>
      </c>
      <c r="G71" s="76"/>
      <c r="H71" s="76"/>
      <c r="I71" s="76"/>
      <c r="J71" s="76"/>
      <c r="K71" s="76"/>
      <c r="L71" s="76"/>
      <c r="M71" s="76"/>
      <c r="N71" s="76"/>
      <c r="O71" s="76"/>
      <c r="P71" s="76"/>
      <c r="Q71" s="76"/>
      <c r="R71" s="76"/>
      <c r="S71" s="76"/>
      <c r="T71" s="76"/>
      <c r="U71" s="76"/>
      <c r="V71" s="76"/>
      <c r="W71" s="76"/>
      <c r="X71" s="76"/>
      <c r="Y71" s="76"/>
      <c r="Z71" s="76"/>
    </row>
    <row r="72" spans="1:26" ht="38.25" x14ac:dyDescent="0.2">
      <c r="A72" s="117" t="s">
        <v>69</v>
      </c>
      <c r="B72" s="75">
        <v>1133</v>
      </c>
      <c r="C72" s="75">
        <v>1994</v>
      </c>
      <c r="D72" s="85" t="s">
        <v>860</v>
      </c>
      <c r="E72" s="232" t="str">
        <f>HYPERLINK("https://www.alcaldiabogota.gov.co/sisjur/normas/Norma1.jsp?i=1496","Todos")</f>
        <v>Todos</v>
      </c>
      <c r="F72" s="85"/>
      <c r="G72" s="76"/>
      <c r="H72" s="76"/>
      <c r="I72" s="76"/>
      <c r="J72" s="76"/>
      <c r="K72" s="76"/>
      <c r="L72" s="76"/>
      <c r="M72" s="76"/>
      <c r="N72" s="76"/>
      <c r="O72" s="76"/>
      <c r="P72" s="76"/>
      <c r="Q72" s="76"/>
      <c r="R72" s="76"/>
      <c r="S72" s="76"/>
      <c r="T72" s="76"/>
      <c r="U72" s="76"/>
      <c r="V72" s="76"/>
      <c r="W72" s="76"/>
      <c r="X72" s="76"/>
      <c r="Y72" s="76"/>
      <c r="Z72" s="76"/>
    </row>
    <row r="73" spans="1:26" ht="69" customHeight="1" x14ac:dyDescent="0.2">
      <c r="A73" s="117" t="s">
        <v>69</v>
      </c>
      <c r="B73" s="75">
        <v>1108</v>
      </c>
      <c r="C73" s="75">
        <v>1994</v>
      </c>
      <c r="D73" s="85" t="s">
        <v>861</v>
      </c>
      <c r="E73" s="136" t="s">
        <v>862</v>
      </c>
      <c r="F73" s="85" t="s">
        <v>863</v>
      </c>
      <c r="G73" s="76"/>
      <c r="H73" s="76"/>
      <c r="I73" s="76"/>
      <c r="J73" s="76"/>
      <c r="K73" s="76"/>
      <c r="L73" s="76"/>
      <c r="M73" s="76"/>
      <c r="N73" s="76"/>
      <c r="O73" s="76"/>
      <c r="P73" s="76"/>
      <c r="Q73" s="76"/>
      <c r="R73" s="76"/>
      <c r="S73" s="76"/>
      <c r="T73" s="76"/>
      <c r="U73" s="76"/>
      <c r="V73" s="76"/>
      <c r="W73" s="76"/>
      <c r="X73" s="76"/>
      <c r="Y73" s="76"/>
      <c r="Z73" s="76"/>
    </row>
    <row r="74" spans="1:26" ht="25.5" x14ac:dyDescent="0.2">
      <c r="A74" s="117" t="s">
        <v>69</v>
      </c>
      <c r="B74" s="75">
        <v>692</v>
      </c>
      <c r="C74" s="75">
        <v>1994</v>
      </c>
      <c r="D74" s="85" t="s">
        <v>864</v>
      </c>
      <c r="E74" s="232" t="str">
        <f>HYPERLINK("https://www.alcaldiabogota.gov.co/sisjur/normas/Norma1.jsp?i=6779","Todos")</f>
        <v>Todos</v>
      </c>
      <c r="F74" s="85"/>
      <c r="G74" s="76"/>
      <c r="H74" s="76"/>
      <c r="I74" s="76"/>
      <c r="J74" s="76"/>
      <c r="K74" s="76"/>
      <c r="L74" s="76"/>
      <c r="M74" s="76"/>
      <c r="N74" s="76"/>
      <c r="O74" s="76"/>
      <c r="P74" s="76"/>
      <c r="Q74" s="76"/>
      <c r="R74" s="76"/>
      <c r="S74" s="76"/>
      <c r="T74" s="76"/>
      <c r="U74" s="76"/>
      <c r="V74" s="76"/>
      <c r="W74" s="76"/>
      <c r="X74" s="76"/>
      <c r="Y74" s="76"/>
      <c r="Z74" s="76"/>
    </row>
    <row r="75" spans="1:26" ht="51" x14ac:dyDescent="0.2">
      <c r="A75" s="117" t="s">
        <v>69</v>
      </c>
      <c r="B75" s="75">
        <v>471</v>
      </c>
      <c r="C75" s="75">
        <v>1990</v>
      </c>
      <c r="D75" s="85" t="s">
        <v>865</v>
      </c>
      <c r="E75" s="232" t="str">
        <f>HYPERLINK("https://www.alcaldiabogota.gov.co/sisjur/normas/Norma1.jsp?i=1735","Todos")</f>
        <v>Todos</v>
      </c>
      <c r="F75" s="85"/>
      <c r="G75" s="76"/>
      <c r="H75" s="76"/>
      <c r="I75" s="76"/>
      <c r="J75" s="76"/>
      <c r="K75" s="76"/>
      <c r="L75" s="76"/>
      <c r="M75" s="76"/>
      <c r="N75" s="76"/>
      <c r="O75" s="76"/>
      <c r="P75" s="76"/>
      <c r="Q75" s="76"/>
      <c r="R75" s="76"/>
      <c r="S75" s="76"/>
      <c r="T75" s="76"/>
      <c r="U75" s="76"/>
      <c r="V75" s="76"/>
      <c r="W75" s="76"/>
      <c r="X75" s="76"/>
      <c r="Y75" s="76"/>
      <c r="Z75" s="76"/>
    </row>
    <row r="76" spans="1:26" ht="88.5" customHeight="1" x14ac:dyDescent="0.2">
      <c r="A76" s="117" t="s">
        <v>69</v>
      </c>
      <c r="B76" s="75">
        <v>2177</v>
      </c>
      <c r="C76" s="75">
        <v>1989</v>
      </c>
      <c r="D76" s="85" t="s">
        <v>285</v>
      </c>
      <c r="E76" s="136" t="s">
        <v>1157</v>
      </c>
      <c r="F76" s="85" t="s">
        <v>866</v>
      </c>
      <c r="G76" s="76"/>
      <c r="H76" s="76"/>
      <c r="I76" s="76"/>
      <c r="J76" s="76"/>
      <c r="K76" s="76"/>
      <c r="L76" s="76"/>
      <c r="M76" s="76"/>
      <c r="N76" s="76"/>
      <c r="O76" s="76"/>
      <c r="P76" s="76"/>
      <c r="Q76" s="76"/>
      <c r="R76" s="76"/>
      <c r="S76" s="76"/>
      <c r="T76" s="76"/>
      <c r="U76" s="76"/>
      <c r="V76" s="76"/>
      <c r="W76" s="76"/>
      <c r="X76" s="76"/>
      <c r="Y76" s="76"/>
      <c r="Z76" s="76"/>
    </row>
    <row r="77" spans="1:26" ht="89.25" x14ac:dyDescent="0.2">
      <c r="A77" s="117" t="s">
        <v>69</v>
      </c>
      <c r="B77" s="75">
        <v>614</v>
      </c>
      <c r="C77" s="75">
        <v>1984</v>
      </c>
      <c r="D77" s="85" t="s">
        <v>284</v>
      </c>
      <c r="E77" s="136" t="s">
        <v>1158</v>
      </c>
      <c r="F77" s="85" t="s">
        <v>867</v>
      </c>
      <c r="G77" s="76"/>
      <c r="H77" s="76"/>
      <c r="I77" s="76"/>
      <c r="J77" s="76"/>
      <c r="K77" s="76"/>
      <c r="L77" s="76"/>
      <c r="M77" s="76"/>
      <c r="N77" s="76"/>
      <c r="O77" s="76"/>
      <c r="P77" s="76"/>
      <c r="Q77" s="76"/>
      <c r="R77" s="76"/>
      <c r="S77" s="76"/>
      <c r="T77" s="76"/>
      <c r="U77" s="76"/>
      <c r="V77" s="76"/>
      <c r="W77" s="76"/>
      <c r="X77" s="76"/>
      <c r="Y77" s="76"/>
      <c r="Z77" s="76"/>
    </row>
    <row r="78" spans="1:26" ht="63.75" x14ac:dyDescent="0.2">
      <c r="A78" s="117" t="s">
        <v>69</v>
      </c>
      <c r="B78" s="75">
        <v>1045</v>
      </c>
      <c r="C78" s="75">
        <v>1978</v>
      </c>
      <c r="D78" s="85" t="s">
        <v>868</v>
      </c>
      <c r="E78" s="232" t="str">
        <f>HYPERLINK("https://www.bogotajuridica.gov.co/sisjur/normas/Norma1.jsp?i=1466","Todos")</f>
        <v>Todos</v>
      </c>
      <c r="F78" s="85"/>
      <c r="G78" s="76"/>
      <c r="H78" s="76"/>
      <c r="I78" s="76"/>
      <c r="J78" s="76"/>
      <c r="K78" s="76"/>
      <c r="L78" s="76"/>
      <c r="M78" s="76"/>
      <c r="N78" s="76"/>
      <c r="O78" s="76"/>
      <c r="P78" s="76"/>
      <c r="Q78" s="76"/>
      <c r="R78" s="76"/>
      <c r="S78" s="76"/>
      <c r="T78" s="76"/>
      <c r="U78" s="76"/>
      <c r="V78" s="76"/>
      <c r="W78" s="76"/>
      <c r="X78" s="76"/>
      <c r="Y78" s="76"/>
      <c r="Z78" s="76"/>
    </row>
    <row r="79" spans="1:26" ht="141" customHeight="1" x14ac:dyDescent="0.2">
      <c r="A79" s="117" t="s">
        <v>69</v>
      </c>
      <c r="B79" s="75">
        <v>1042</v>
      </c>
      <c r="C79" s="75">
        <v>1978</v>
      </c>
      <c r="D79" s="85" t="s">
        <v>869</v>
      </c>
      <c r="E79" s="232" t="str">
        <f>HYPERLINK("https://www.bogotajuridica.gov.co/sisjur/normas/Norma1.jsp?i=1467","Todos")</f>
        <v>Todos</v>
      </c>
      <c r="F79" s="85"/>
      <c r="G79" s="76"/>
      <c r="H79" s="76"/>
      <c r="I79" s="76"/>
      <c r="J79" s="76"/>
      <c r="K79" s="76"/>
      <c r="L79" s="76"/>
      <c r="M79" s="76"/>
      <c r="N79" s="76"/>
      <c r="O79" s="76"/>
      <c r="P79" s="76"/>
      <c r="Q79" s="76"/>
      <c r="R79" s="76"/>
      <c r="S79" s="76"/>
      <c r="T79" s="76"/>
      <c r="U79" s="76"/>
      <c r="V79" s="76"/>
      <c r="W79" s="76"/>
      <c r="X79" s="76"/>
      <c r="Y79" s="76"/>
      <c r="Z79" s="76"/>
    </row>
    <row r="80" spans="1:26" ht="36.75" customHeight="1" x14ac:dyDescent="0.2">
      <c r="A80" s="117" t="s">
        <v>69</v>
      </c>
      <c r="B80" s="75">
        <v>691</v>
      </c>
      <c r="C80" s="75">
        <v>1978</v>
      </c>
      <c r="D80" s="85" t="s">
        <v>870</v>
      </c>
      <c r="E80" s="232" t="str">
        <f>HYPERLINK("https://www.alcaldiabogota.gov.co/sisjur/normas/Norma1.jsp?i=1667","Todos")</f>
        <v>Todos</v>
      </c>
      <c r="F80" s="85"/>
      <c r="G80" s="76"/>
      <c r="H80" s="76"/>
      <c r="I80" s="76"/>
      <c r="J80" s="76"/>
      <c r="K80" s="76"/>
      <c r="L80" s="76"/>
      <c r="M80" s="76"/>
      <c r="N80" s="76"/>
      <c r="O80" s="76"/>
      <c r="P80" s="76"/>
      <c r="Q80" s="76"/>
      <c r="R80" s="76"/>
      <c r="S80" s="76"/>
      <c r="T80" s="76"/>
      <c r="U80" s="76"/>
      <c r="V80" s="76"/>
      <c r="W80" s="76"/>
      <c r="X80" s="76"/>
      <c r="Y80" s="76"/>
      <c r="Z80" s="76"/>
    </row>
    <row r="81" spans="1:26" ht="75" customHeight="1" x14ac:dyDescent="0.2">
      <c r="A81" s="117" t="s">
        <v>77</v>
      </c>
      <c r="B81" s="75" t="s">
        <v>1222</v>
      </c>
      <c r="C81" s="75">
        <v>2018</v>
      </c>
      <c r="D81" s="85" t="s">
        <v>871</v>
      </c>
      <c r="E81" s="232" t="str">
        <f>HYPERLINK("https://www.alcaldiabogota.gov.co/sisjur/normas/Norma1.jsp?i=81153#23","Todos")</f>
        <v>Todos</v>
      </c>
      <c r="F81" s="85"/>
      <c r="G81" s="76"/>
      <c r="H81" s="76"/>
      <c r="I81" s="76"/>
      <c r="J81" s="76"/>
      <c r="K81" s="76"/>
      <c r="L81" s="76"/>
      <c r="M81" s="76"/>
      <c r="N81" s="76"/>
      <c r="O81" s="76"/>
      <c r="P81" s="76"/>
      <c r="Q81" s="76"/>
      <c r="R81" s="76"/>
      <c r="S81" s="76"/>
      <c r="T81" s="76"/>
      <c r="U81" s="76"/>
      <c r="V81" s="76"/>
      <c r="W81" s="76"/>
      <c r="X81" s="76"/>
      <c r="Y81" s="76"/>
      <c r="Z81" s="76"/>
    </row>
    <row r="82" spans="1:26" ht="35.25" customHeight="1" x14ac:dyDescent="0.2">
      <c r="A82" s="117" t="s">
        <v>77</v>
      </c>
      <c r="B82" s="75">
        <v>336</v>
      </c>
      <c r="C82" s="75">
        <v>2008</v>
      </c>
      <c r="D82" s="85" t="s">
        <v>872</v>
      </c>
      <c r="E82" s="232" t="str">
        <f>HYPERLINK("https://www.alcaldiabogota.gov.co/sisjur/normas/Norma1.jsp?i=32779","Todos")</f>
        <v>Todos</v>
      </c>
      <c r="F82" s="85"/>
      <c r="G82" s="76"/>
      <c r="H82" s="76"/>
      <c r="I82" s="76"/>
      <c r="J82" s="76"/>
      <c r="K82" s="76"/>
      <c r="L82" s="76"/>
      <c r="M82" s="76"/>
      <c r="N82" s="76"/>
      <c r="O82" s="76"/>
      <c r="P82" s="76"/>
      <c r="Q82" s="76"/>
      <c r="R82" s="76"/>
      <c r="S82" s="76"/>
      <c r="T82" s="76"/>
      <c r="U82" s="76"/>
      <c r="V82" s="76"/>
      <c r="W82" s="76"/>
      <c r="X82" s="76"/>
      <c r="Y82" s="76"/>
      <c r="Z82" s="76"/>
    </row>
    <row r="83" spans="1:26" ht="38.25" x14ac:dyDescent="0.2">
      <c r="A83" s="117" t="s">
        <v>77</v>
      </c>
      <c r="B83" s="75">
        <v>276</v>
      </c>
      <c r="C83" s="75">
        <v>2007</v>
      </c>
      <c r="D83" s="85" t="s">
        <v>873</v>
      </c>
      <c r="E83" s="232" t="str">
        <f>HYPERLINK("https://www.alcaldiabogota.gov.co/sisjur/normas/Norma1.jsp?i=22960","Todos")</f>
        <v>Todos</v>
      </c>
      <c r="F83" s="85"/>
      <c r="G83" s="76"/>
      <c r="H83" s="76"/>
      <c r="I83" s="76"/>
      <c r="J83" s="76"/>
      <c r="K83" s="76"/>
      <c r="L83" s="76"/>
      <c r="M83" s="76"/>
      <c r="N83" s="76"/>
      <c r="O83" s="76"/>
      <c r="P83" s="76"/>
      <c r="Q83" s="76"/>
      <c r="R83" s="76"/>
      <c r="S83" s="76"/>
      <c r="T83" s="76"/>
      <c r="U83" s="76"/>
      <c r="V83" s="76"/>
      <c r="W83" s="76"/>
      <c r="X83" s="76"/>
      <c r="Y83" s="76"/>
      <c r="Z83" s="76"/>
    </row>
    <row r="84" spans="1:26" ht="94.5" customHeight="1" x14ac:dyDescent="0.2">
      <c r="A84" s="117" t="s">
        <v>77</v>
      </c>
      <c r="B84" s="75">
        <v>199</v>
      </c>
      <c r="C84" s="75">
        <v>2005</v>
      </c>
      <c r="D84" s="85" t="s">
        <v>874</v>
      </c>
      <c r="E84" s="232" t="str">
        <f>HYPERLINK("https://www.alcaldiabogota.gov.co/sisjur/normas/Norma1.jsp?i=18568","Todos")</f>
        <v>Todos</v>
      </c>
      <c r="F84" s="85"/>
      <c r="G84" s="76"/>
      <c r="H84" s="76"/>
      <c r="I84" s="76"/>
      <c r="J84" s="76"/>
      <c r="K84" s="76"/>
      <c r="L84" s="76"/>
      <c r="M84" s="76"/>
      <c r="N84" s="76"/>
      <c r="O84" s="76"/>
      <c r="P84" s="76"/>
      <c r="Q84" s="76"/>
      <c r="R84" s="76"/>
      <c r="S84" s="76"/>
      <c r="T84" s="76"/>
      <c r="U84" s="76"/>
      <c r="V84" s="76"/>
      <c r="W84" s="76"/>
      <c r="X84" s="76"/>
      <c r="Y84" s="76"/>
      <c r="Z84" s="76"/>
    </row>
    <row r="85" spans="1:26" ht="107.25" customHeight="1" x14ac:dyDescent="0.2">
      <c r="A85" s="117" t="s">
        <v>77</v>
      </c>
      <c r="B85" s="75">
        <v>92</v>
      </c>
      <c r="C85" s="75">
        <v>2003</v>
      </c>
      <c r="D85" s="85" t="s">
        <v>875</v>
      </c>
      <c r="E85" s="232" t="str">
        <f>HYPERLINK("https://www.alcaldiabogota.gov.co/sisjur/normas/Norma1.jsp?i=8550","Todos")</f>
        <v>Todos</v>
      </c>
      <c r="F85" s="85"/>
      <c r="G85" s="76"/>
      <c r="H85" s="76"/>
      <c r="I85" s="76"/>
      <c r="J85" s="76"/>
      <c r="K85" s="76"/>
      <c r="L85" s="76"/>
      <c r="M85" s="76"/>
      <c r="N85" s="76"/>
      <c r="O85" s="76"/>
      <c r="P85" s="76"/>
      <c r="Q85" s="76"/>
      <c r="R85" s="76"/>
      <c r="S85" s="76"/>
      <c r="T85" s="76"/>
      <c r="U85" s="76"/>
      <c r="V85" s="76"/>
      <c r="W85" s="76"/>
      <c r="X85" s="76"/>
      <c r="Y85" s="76"/>
      <c r="Z85" s="76"/>
    </row>
    <row r="86" spans="1:26" ht="64.5" customHeight="1" x14ac:dyDescent="0.2">
      <c r="A86" s="117" t="s">
        <v>77</v>
      </c>
      <c r="B86" s="75">
        <v>9</v>
      </c>
      <c r="C86" s="75">
        <v>1999</v>
      </c>
      <c r="D86" s="85" t="s">
        <v>876</v>
      </c>
      <c r="E86" s="232" t="str">
        <f>HYPERLINK("https://www.alcaldiabogota.gov.co/sisjur/normas/Norma1.jsp?i=529","Todos")</f>
        <v>Todos</v>
      </c>
      <c r="F86" s="85"/>
      <c r="G86" s="76"/>
      <c r="H86" s="76"/>
      <c r="I86" s="76"/>
      <c r="J86" s="76"/>
      <c r="K86" s="76"/>
      <c r="L86" s="76"/>
      <c r="M86" s="76"/>
      <c r="N86" s="76"/>
      <c r="O86" s="76"/>
      <c r="P86" s="76"/>
      <c r="Q86" s="76"/>
      <c r="R86" s="76"/>
      <c r="S86" s="76"/>
      <c r="T86" s="76"/>
      <c r="U86" s="76"/>
      <c r="V86" s="76"/>
      <c r="W86" s="76"/>
      <c r="X86" s="76"/>
      <c r="Y86" s="76"/>
      <c r="Z86" s="76"/>
    </row>
    <row r="87" spans="1:26" ht="114.75" customHeight="1" x14ac:dyDescent="0.2">
      <c r="A87" s="117" t="s">
        <v>77</v>
      </c>
      <c r="B87" s="75">
        <v>37</v>
      </c>
      <c r="C87" s="75">
        <v>1993</v>
      </c>
      <c r="D87" s="85" t="s">
        <v>877</v>
      </c>
      <c r="E87" s="232" t="str">
        <f>HYPERLINK("https://www.alcaldiabogota.gov.co/sisjur/normas/Norma1.jsp?i=1998","Todos")</f>
        <v>Todos</v>
      </c>
      <c r="F87" s="85"/>
      <c r="G87" s="76"/>
      <c r="H87" s="76"/>
      <c r="I87" s="76"/>
      <c r="J87" s="76"/>
      <c r="K87" s="76"/>
      <c r="L87" s="76"/>
      <c r="M87" s="76"/>
      <c r="N87" s="76"/>
      <c r="O87" s="76"/>
      <c r="P87" s="76"/>
      <c r="Q87" s="76"/>
      <c r="R87" s="76"/>
      <c r="S87" s="76"/>
      <c r="T87" s="76"/>
      <c r="U87" s="76"/>
      <c r="V87" s="76"/>
      <c r="W87" s="76"/>
      <c r="X87" s="76"/>
      <c r="Y87" s="76"/>
      <c r="Z87" s="76"/>
    </row>
    <row r="88" spans="1:26" ht="45.75" customHeight="1" x14ac:dyDescent="0.2">
      <c r="A88" s="117" t="s">
        <v>77</v>
      </c>
      <c r="B88" s="75">
        <v>83</v>
      </c>
      <c r="C88" s="75">
        <v>1920</v>
      </c>
      <c r="D88" s="85" t="s">
        <v>878</v>
      </c>
      <c r="E88" s="232" t="str">
        <f>HYPERLINK("https://www.bogotajuridica.gov.co/sisjur/normas/Norma1.jsp?i=1992","Todos")</f>
        <v>Todos</v>
      </c>
      <c r="F88" s="85"/>
      <c r="G88" s="76"/>
      <c r="H88" s="76"/>
      <c r="I88" s="76"/>
      <c r="J88" s="76"/>
      <c r="K88" s="76"/>
      <c r="L88" s="76"/>
      <c r="M88" s="76"/>
      <c r="N88" s="76"/>
      <c r="O88" s="76"/>
      <c r="P88" s="76"/>
      <c r="Q88" s="76"/>
      <c r="R88" s="76"/>
      <c r="S88" s="76"/>
      <c r="T88" s="76"/>
      <c r="U88" s="76"/>
      <c r="V88" s="76"/>
      <c r="W88" s="76"/>
      <c r="X88" s="76"/>
      <c r="Y88" s="76"/>
      <c r="Z88" s="76"/>
    </row>
    <row r="89" spans="1:26" ht="352.5" customHeight="1" x14ac:dyDescent="0.2">
      <c r="A89" s="117" t="s">
        <v>82</v>
      </c>
      <c r="B89" s="75">
        <v>312</v>
      </c>
      <c r="C89" s="75">
        <v>2019</v>
      </c>
      <c r="D89" s="85" t="s">
        <v>879</v>
      </c>
      <c r="E89" s="136" t="s">
        <v>880</v>
      </c>
      <c r="F89" s="85" t="s">
        <v>881</v>
      </c>
      <c r="G89" s="76"/>
      <c r="H89" s="76"/>
      <c r="I89" s="76"/>
      <c r="J89" s="76"/>
      <c r="K89" s="76"/>
      <c r="L89" s="76"/>
      <c r="M89" s="76"/>
      <c r="N89" s="76"/>
      <c r="O89" s="76"/>
      <c r="P89" s="76"/>
      <c r="Q89" s="76"/>
      <c r="R89" s="76"/>
      <c r="S89" s="76"/>
      <c r="T89" s="76"/>
      <c r="U89" s="76"/>
      <c r="V89" s="76"/>
      <c r="W89" s="76"/>
      <c r="X89" s="76"/>
      <c r="Y89" s="76"/>
      <c r="Z89" s="76"/>
    </row>
    <row r="90" spans="1:26" ht="51" x14ac:dyDescent="0.2">
      <c r="A90" s="117" t="s">
        <v>245</v>
      </c>
      <c r="B90" s="75">
        <v>13</v>
      </c>
      <c r="C90" s="75">
        <v>2019</v>
      </c>
      <c r="D90" s="85" t="s">
        <v>883</v>
      </c>
      <c r="E90" s="272" t="s">
        <v>103</v>
      </c>
      <c r="F90" s="85"/>
      <c r="G90" s="76"/>
      <c r="H90" s="76"/>
      <c r="I90" s="76"/>
      <c r="J90" s="76"/>
      <c r="K90" s="76"/>
      <c r="L90" s="76"/>
      <c r="M90" s="76"/>
      <c r="N90" s="76"/>
      <c r="O90" s="76"/>
      <c r="P90" s="76"/>
      <c r="Q90" s="76"/>
      <c r="R90" s="76"/>
      <c r="S90" s="76"/>
      <c r="T90" s="76"/>
      <c r="U90" s="76"/>
      <c r="V90" s="76"/>
      <c r="W90" s="76"/>
      <c r="X90" s="76"/>
      <c r="Y90" s="76"/>
      <c r="Z90" s="76"/>
    </row>
    <row r="91" spans="1:26" ht="63.75" x14ac:dyDescent="0.2">
      <c r="A91" s="117" t="s">
        <v>245</v>
      </c>
      <c r="B91" s="75">
        <v>25</v>
      </c>
      <c r="C91" s="75">
        <v>2019</v>
      </c>
      <c r="D91" s="85" t="s">
        <v>882</v>
      </c>
      <c r="E91" s="272" t="s">
        <v>103</v>
      </c>
      <c r="F91" s="85"/>
      <c r="G91" s="76"/>
      <c r="H91" s="76"/>
      <c r="I91" s="76"/>
      <c r="J91" s="76"/>
      <c r="K91" s="76"/>
      <c r="L91" s="76"/>
      <c r="M91" s="76"/>
      <c r="N91" s="76"/>
      <c r="O91" s="76"/>
      <c r="P91" s="76"/>
      <c r="Q91" s="76"/>
      <c r="R91" s="76"/>
      <c r="S91" s="76"/>
      <c r="T91" s="76"/>
      <c r="U91" s="76"/>
      <c r="V91" s="76"/>
      <c r="W91" s="76"/>
      <c r="X91" s="76"/>
      <c r="Y91" s="76"/>
      <c r="Z91" s="76"/>
    </row>
    <row r="92" spans="1:26" ht="75.75" customHeight="1" x14ac:dyDescent="0.2">
      <c r="A92" s="117" t="s">
        <v>245</v>
      </c>
      <c r="B92" s="75">
        <v>155</v>
      </c>
      <c r="C92" s="75">
        <v>2018</v>
      </c>
      <c r="D92" s="85" t="s">
        <v>884</v>
      </c>
      <c r="E92" s="273" t="s">
        <v>103</v>
      </c>
      <c r="F92" s="85" t="s">
        <v>885</v>
      </c>
      <c r="G92" s="76"/>
      <c r="H92" s="76"/>
      <c r="I92" s="76"/>
      <c r="J92" s="76"/>
      <c r="K92" s="76"/>
      <c r="L92" s="76"/>
      <c r="M92" s="76"/>
      <c r="N92" s="76"/>
      <c r="O92" s="76"/>
      <c r="P92" s="76"/>
      <c r="Q92" s="76"/>
      <c r="R92" s="76"/>
      <c r="S92" s="76"/>
      <c r="T92" s="76"/>
      <c r="U92" s="76"/>
      <c r="V92" s="76"/>
      <c r="W92" s="76"/>
      <c r="X92" s="76"/>
      <c r="Y92" s="76"/>
      <c r="Z92" s="76"/>
    </row>
    <row r="93" spans="1:26" ht="165.75" customHeight="1" x14ac:dyDescent="0.2">
      <c r="A93" s="117" t="s">
        <v>245</v>
      </c>
      <c r="B93" s="75">
        <v>154</v>
      </c>
      <c r="C93" s="75">
        <v>2018</v>
      </c>
      <c r="D93" s="85" t="s">
        <v>886</v>
      </c>
      <c r="E93" s="273" t="s">
        <v>103</v>
      </c>
      <c r="F93" s="85" t="s">
        <v>887</v>
      </c>
      <c r="G93" s="76"/>
      <c r="H93" s="76"/>
      <c r="I93" s="76"/>
      <c r="J93" s="76"/>
      <c r="K93" s="76"/>
      <c r="L93" s="76"/>
      <c r="M93" s="76"/>
      <c r="N93" s="76"/>
      <c r="O93" s="76"/>
      <c r="P93" s="76"/>
      <c r="Q93" s="76"/>
      <c r="R93" s="76"/>
      <c r="S93" s="76"/>
      <c r="T93" s="76"/>
      <c r="U93" s="76"/>
      <c r="V93" s="76"/>
      <c r="W93" s="76"/>
      <c r="X93" s="76"/>
      <c r="Y93" s="76"/>
      <c r="Z93" s="76"/>
    </row>
    <row r="94" spans="1:26" ht="121.5" customHeight="1" x14ac:dyDescent="0.2">
      <c r="A94" s="117" t="s">
        <v>245</v>
      </c>
      <c r="B94" s="75">
        <v>81</v>
      </c>
      <c r="C94" s="75">
        <v>2018</v>
      </c>
      <c r="D94" s="85" t="s">
        <v>888</v>
      </c>
      <c r="E94" s="273" t="s">
        <v>103</v>
      </c>
      <c r="F94" s="85"/>
      <c r="G94" s="76"/>
      <c r="H94" s="76"/>
      <c r="I94" s="76"/>
      <c r="J94" s="76"/>
      <c r="K94" s="76"/>
      <c r="L94" s="76"/>
      <c r="M94" s="76"/>
      <c r="N94" s="76"/>
      <c r="O94" s="76"/>
      <c r="P94" s="76"/>
      <c r="Q94" s="76"/>
      <c r="R94" s="76"/>
      <c r="S94" s="76"/>
      <c r="T94" s="76"/>
      <c r="U94" s="76"/>
      <c r="V94" s="76"/>
      <c r="W94" s="76"/>
      <c r="X94" s="76"/>
      <c r="Y94" s="76"/>
      <c r="Z94" s="76"/>
    </row>
    <row r="95" spans="1:26" ht="98.25" customHeight="1" x14ac:dyDescent="0.2">
      <c r="A95" s="117" t="s">
        <v>82</v>
      </c>
      <c r="B95" s="75">
        <v>41</v>
      </c>
      <c r="C95" s="75">
        <v>2018</v>
      </c>
      <c r="D95" s="85" t="s">
        <v>889</v>
      </c>
      <c r="E95" s="273" t="s">
        <v>103</v>
      </c>
      <c r="F95" s="85" t="s">
        <v>890</v>
      </c>
      <c r="G95" s="76"/>
      <c r="H95" s="76"/>
      <c r="I95" s="76"/>
      <c r="J95" s="76"/>
      <c r="K95" s="76"/>
      <c r="L95" s="76"/>
      <c r="M95" s="76"/>
      <c r="N95" s="76"/>
      <c r="O95" s="76"/>
      <c r="P95" s="76"/>
      <c r="Q95" s="76"/>
      <c r="R95" s="76"/>
      <c r="S95" s="76"/>
      <c r="T95" s="76"/>
      <c r="U95" s="76"/>
      <c r="V95" s="76"/>
      <c r="W95" s="76"/>
      <c r="X95" s="76"/>
      <c r="Y95" s="76"/>
      <c r="Z95" s="76"/>
    </row>
    <row r="96" spans="1:26" ht="104.25" customHeight="1" x14ac:dyDescent="0.2">
      <c r="A96" s="117" t="s">
        <v>245</v>
      </c>
      <c r="B96" s="75">
        <v>40</v>
      </c>
      <c r="C96" s="75">
        <v>2018</v>
      </c>
      <c r="D96" s="85" t="s">
        <v>891</v>
      </c>
      <c r="E96" s="273" t="s">
        <v>103</v>
      </c>
      <c r="F96" s="85" t="s">
        <v>892</v>
      </c>
      <c r="G96" s="76"/>
      <c r="H96" s="76"/>
      <c r="I96" s="76"/>
      <c r="J96" s="76"/>
      <c r="K96" s="76"/>
      <c r="L96" s="76"/>
      <c r="M96" s="76"/>
      <c r="N96" s="76"/>
      <c r="O96" s="76"/>
      <c r="P96" s="76"/>
      <c r="Q96" s="76"/>
      <c r="R96" s="76"/>
      <c r="S96" s="76"/>
      <c r="T96" s="76"/>
      <c r="U96" s="76"/>
      <c r="V96" s="76"/>
      <c r="W96" s="76"/>
      <c r="X96" s="76"/>
      <c r="Y96" s="76"/>
      <c r="Z96" s="76"/>
    </row>
    <row r="97" spans="1:26" ht="78" customHeight="1" x14ac:dyDescent="0.2">
      <c r="A97" s="117" t="s">
        <v>245</v>
      </c>
      <c r="B97" s="75">
        <v>37</v>
      </c>
      <c r="C97" s="75">
        <v>2018</v>
      </c>
      <c r="D97" s="85" t="s">
        <v>893</v>
      </c>
      <c r="E97" s="273" t="s">
        <v>103</v>
      </c>
      <c r="F97" s="85"/>
      <c r="G97" s="76"/>
      <c r="H97" s="76"/>
      <c r="I97" s="76"/>
      <c r="J97" s="76"/>
      <c r="K97" s="76"/>
      <c r="L97" s="76"/>
      <c r="M97" s="76"/>
      <c r="N97" s="76"/>
      <c r="O97" s="76"/>
      <c r="P97" s="76"/>
      <c r="Q97" s="76"/>
      <c r="R97" s="76"/>
      <c r="S97" s="76"/>
      <c r="T97" s="76"/>
      <c r="U97" s="76"/>
      <c r="V97" s="76"/>
      <c r="W97" s="76"/>
      <c r="X97" s="76"/>
      <c r="Y97" s="76"/>
      <c r="Z97" s="76"/>
    </row>
    <row r="98" spans="1:26" ht="77.25" customHeight="1" x14ac:dyDescent="0.2">
      <c r="A98" s="117" t="s">
        <v>245</v>
      </c>
      <c r="B98" s="75">
        <v>29</v>
      </c>
      <c r="C98" s="75">
        <v>2018</v>
      </c>
      <c r="D98" s="85" t="s">
        <v>894</v>
      </c>
      <c r="E98" s="273" t="s">
        <v>103</v>
      </c>
      <c r="F98" s="85"/>
      <c r="G98" s="76"/>
      <c r="H98" s="76"/>
      <c r="I98" s="76"/>
      <c r="J98" s="76"/>
      <c r="K98" s="76"/>
      <c r="L98" s="76"/>
      <c r="M98" s="76"/>
      <c r="N98" s="76"/>
      <c r="O98" s="76"/>
      <c r="P98" s="76"/>
      <c r="Q98" s="76"/>
      <c r="R98" s="76"/>
      <c r="S98" s="76"/>
      <c r="T98" s="76"/>
      <c r="U98" s="76"/>
      <c r="V98" s="76"/>
      <c r="W98" s="76"/>
      <c r="X98" s="76"/>
      <c r="Y98" s="76"/>
      <c r="Z98" s="76"/>
    </row>
    <row r="99" spans="1:26" ht="56.25" customHeight="1" x14ac:dyDescent="0.2">
      <c r="A99" s="117" t="s">
        <v>82</v>
      </c>
      <c r="B99" s="75">
        <v>25</v>
      </c>
      <c r="C99" s="75">
        <v>2018</v>
      </c>
      <c r="D99" s="85" t="s">
        <v>895</v>
      </c>
      <c r="E99" s="273" t="s">
        <v>103</v>
      </c>
      <c r="F99" s="85"/>
      <c r="G99" s="76"/>
      <c r="H99" s="76"/>
      <c r="I99" s="76"/>
      <c r="J99" s="76"/>
      <c r="K99" s="76"/>
      <c r="L99" s="76"/>
      <c r="M99" s="76"/>
      <c r="N99" s="76"/>
      <c r="O99" s="76"/>
      <c r="P99" s="76"/>
      <c r="Q99" s="76"/>
      <c r="R99" s="76"/>
      <c r="S99" s="76"/>
      <c r="T99" s="76"/>
      <c r="U99" s="76"/>
      <c r="V99" s="76"/>
      <c r="W99" s="76"/>
      <c r="X99" s="76"/>
      <c r="Y99" s="76"/>
      <c r="Z99" s="76"/>
    </row>
    <row r="100" spans="1:26" ht="132.75" customHeight="1" x14ac:dyDescent="0.2">
      <c r="A100" s="117" t="s">
        <v>245</v>
      </c>
      <c r="B100" s="75">
        <v>8</v>
      </c>
      <c r="C100" s="75">
        <v>2018</v>
      </c>
      <c r="D100" s="85" t="s">
        <v>896</v>
      </c>
      <c r="E100" s="273" t="s">
        <v>103</v>
      </c>
      <c r="F100" s="85"/>
      <c r="G100" s="76"/>
      <c r="H100" s="76"/>
      <c r="I100" s="76"/>
      <c r="J100" s="76"/>
      <c r="K100" s="76"/>
      <c r="L100" s="76"/>
      <c r="M100" s="76"/>
      <c r="N100" s="76"/>
      <c r="O100" s="76"/>
      <c r="P100" s="76"/>
      <c r="Q100" s="76"/>
      <c r="R100" s="76"/>
      <c r="S100" s="76"/>
      <c r="T100" s="76"/>
      <c r="U100" s="76"/>
      <c r="V100" s="76"/>
      <c r="W100" s="76"/>
      <c r="X100" s="76"/>
      <c r="Y100" s="76"/>
      <c r="Z100" s="76"/>
    </row>
    <row r="101" spans="1:26" ht="51" x14ac:dyDescent="0.2">
      <c r="A101" s="117" t="s">
        <v>82</v>
      </c>
      <c r="B101" s="75">
        <v>980</v>
      </c>
      <c r="C101" s="75">
        <v>2017</v>
      </c>
      <c r="D101" s="85" t="s">
        <v>897</v>
      </c>
      <c r="E101" s="136" t="s">
        <v>120</v>
      </c>
      <c r="F101" s="85" t="s">
        <v>898</v>
      </c>
      <c r="G101" s="76"/>
      <c r="H101" s="76"/>
      <c r="I101" s="76"/>
      <c r="J101" s="76"/>
      <c r="K101" s="76"/>
      <c r="L101" s="76"/>
      <c r="M101" s="76"/>
      <c r="N101" s="76"/>
      <c r="O101" s="76"/>
      <c r="P101" s="76"/>
      <c r="Q101" s="76"/>
      <c r="R101" s="76"/>
      <c r="S101" s="76"/>
      <c r="T101" s="76"/>
      <c r="U101" s="76"/>
      <c r="V101" s="76"/>
      <c r="W101" s="76"/>
      <c r="X101" s="76"/>
      <c r="Y101" s="76"/>
      <c r="Z101" s="76"/>
    </row>
    <row r="102" spans="1:26" ht="114" customHeight="1" x14ac:dyDescent="0.2">
      <c r="A102" s="117" t="s">
        <v>245</v>
      </c>
      <c r="B102" s="75">
        <v>4</v>
      </c>
      <c r="C102" s="75">
        <v>2017</v>
      </c>
      <c r="D102" s="85" t="s">
        <v>899</v>
      </c>
      <c r="E102" s="273" t="s">
        <v>103</v>
      </c>
      <c r="F102" s="85"/>
      <c r="G102" s="76"/>
      <c r="H102" s="76"/>
      <c r="I102" s="76"/>
      <c r="J102" s="76"/>
      <c r="K102" s="76"/>
      <c r="L102" s="76"/>
      <c r="M102" s="76"/>
      <c r="N102" s="76"/>
      <c r="O102" s="76"/>
      <c r="P102" s="76"/>
      <c r="Q102" s="76"/>
      <c r="R102" s="76"/>
      <c r="S102" s="76"/>
      <c r="T102" s="76"/>
      <c r="U102" s="76"/>
      <c r="V102" s="76"/>
      <c r="W102" s="76"/>
      <c r="X102" s="76"/>
      <c r="Y102" s="76"/>
      <c r="Z102" s="76"/>
    </row>
    <row r="103" spans="1:26" ht="60.75" customHeight="1" x14ac:dyDescent="0.2">
      <c r="A103" s="117" t="s">
        <v>82</v>
      </c>
      <c r="B103" s="75">
        <v>5858</v>
      </c>
      <c r="C103" s="75">
        <v>2016</v>
      </c>
      <c r="D103" s="85" t="s">
        <v>900</v>
      </c>
      <c r="E103" s="138" t="s">
        <v>1153</v>
      </c>
      <c r="F103" s="85" t="s">
        <v>901</v>
      </c>
      <c r="G103" s="76"/>
      <c r="H103" s="76"/>
      <c r="I103" s="76"/>
      <c r="J103" s="76"/>
      <c r="K103" s="76"/>
      <c r="L103" s="76"/>
      <c r="M103" s="76"/>
      <c r="N103" s="76"/>
      <c r="O103" s="76"/>
      <c r="P103" s="76"/>
      <c r="Q103" s="76"/>
      <c r="R103" s="76"/>
      <c r="S103" s="76"/>
      <c r="T103" s="76"/>
      <c r="U103" s="76"/>
      <c r="V103" s="76"/>
      <c r="W103" s="76"/>
      <c r="X103" s="76"/>
      <c r="Y103" s="76"/>
      <c r="Z103" s="76"/>
    </row>
    <row r="104" spans="1:26" ht="28.5" customHeight="1" x14ac:dyDescent="0.2">
      <c r="A104" s="117" t="s">
        <v>82</v>
      </c>
      <c r="B104" s="75">
        <v>2851</v>
      </c>
      <c r="C104" s="75">
        <v>2015</v>
      </c>
      <c r="D104" s="85" t="s">
        <v>902</v>
      </c>
      <c r="E104" s="136" t="s">
        <v>120</v>
      </c>
      <c r="F104" s="85" t="s">
        <v>903</v>
      </c>
      <c r="G104" s="76"/>
      <c r="H104" s="76"/>
      <c r="I104" s="76"/>
      <c r="J104" s="76"/>
      <c r="K104" s="76"/>
      <c r="L104" s="76"/>
      <c r="M104" s="76"/>
      <c r="N104" s="76"/>
      <c r="O104" s="76"/>
      <c r="P104" s="76"/>
      <c r="Q104" s="76"/>
      <c r="R104" s="76"/>
      <c r="S104" s="76"/>
      <c r="T104" s="76"/>
      <c r="U104" s="76"/>
      <c r="V104" s="76"/>
      <c r="W104" s="76"/>
      <c r="X104" s="76"/>
      <c r="Y104" s="76"/>
      <c r="Z104" s="76"/>
    </row>
    <row r="105" spans="1:26" ht="90" customHeight="1" x14ac:dyDescent="0.2">
      <c r="A105" s="117" t="s">
        <v>245</v>
      </c>
      <c r="B105" s="75">
        <v>222</v>
      </c>
      <c r="C105" s="75">
        <v>2015</v>
      </c>
      <c r="D105" s="85" t="s">
        <v>904</v>
      </c>
      <c r="E105" s="232" t="str">
        <f>HYPERLINK("http://www.idep.edu.co/sites/default/files/MANUAL%20DE%20FUNCIONES%20IDEP%20-%20RES%20222%20DE%202015.pdf","Todos")</f>
        <v>Todos</v>
      </c>
      <c r="F105" s="85"/>
      <c r="G105" s="76"/>
      <c r="H105" s="76"/>
      <c r="I105" s="76"/>
      <c r="J105" s="76"/>
      <c r="K105" s="76"/>
      <c r="L105" s="76"/>
      <c r="M105" s="76"/>
      <c r="N105" s="76"/>
      <c r="O105" s="76"/>
      <c r="P105" s="76"/>
      <c r="Q105" s="76"/>
      <c r="R105" s="76"/>
      <c r="S105" s="76"/>
      <c r="T105" s="76"/>
      <c r="U105" s="76"/>
      <c r="V105" s="76"/>
      <c r="W105" s="76"/>
      <c r="X105" s="76"/>
      <c r="Y105" s="76"/>
      <c r="Z105" s="76"/>
    </row>
    <row r="106" spans="1:26" ht="63.75" x14ac:dyDescent="0.2">
      <c r="A106" s="117" t="s">
        <v>82</v>
      </c>
      <c r="B106" s="75">
        <v>1356</v>
      </c>
      <c r="C106" s="75">
        <v>2012</v>
      </c>
      <c r="D106" s="85" t="s">
        <v>302</v>
      </c>
      <c r="E106" s="122" t="s">
        <v>1159</v>
      </c>
      <c r="F106" s="85" t="s">
        <v>905</v>
      </c>
      <c r="G106" s="76"/>
      <c r="H106" s="76"/>
      <c r="I106" s="76"/>
      <c r="J106" s="76"/>
      <c r="K106" s="76"/>
      <c r="L106" s="76"/>
      <c r="M106" s="76"/>
      <c r="N106" s="76"/>
      <c r="O106" s="76"/>
      <c r="P106" s="76"/>
      <c r="Q106" s="76"/>
      <c r="R106" s="76"/>
      <c r="S106" s="76"/>
      <c r="T106" s="76"/>
      <c r="U106" s="76"/>
      <c r="V106" s="76"/>
      <c r="W106" s="76"/>
      <c r="X106" s="76"/>
      <c r="Y106" s="76"/>
      <c r="Z106" s="76"/>
    </row>
    <row r="107" spans="1:26" ht="90" customHeight="1" x14ac:dyDescent="0.2">
      <c r="A107" s="117" t="s">
        <v>82</v>
      </c>
      <c r="B107" s="75">
        <v>652</v>
      </c>
      <c r="C107" s="75">
        <v>2012</v>
      </c>
      <c r="D107" s="85" t="s">
        <v>301</v>
      </c>
      <c r="E107" s="122" t="s">
        <v>1160</v>
      </c>
      <c r="F107" s="85" t="s">
        <v>906</v>
      </c>
      <c r="G107" s="76"/>
      <c r="H107" s="76"/>
      <c r="I107" s="76"/>
      <c r="J107" s="76"/>
      <c r="K107" s="76"/>
      <c r="L107" s="76"/>
      <c r="M107" s="76"/>
      <c r="N107" s="76"/>
      <c r="O107" s="76"/>
      <c r="P107" s="76"/>
      <c r="Q107" s="76"/>
      <c r="R107" s="76"/>
      <c r="S107" s="76"/>
      <c r="T107" s="76"/>
      <c r="U107" s="76"/>
      <c r="V107" s="76"/>
      <c r="W107" s="76"/>
      <c r="X107" s="76"/>
      <c r="Y107" s="76"/>
      <c r="Z107" s="76"/>
    </row>
    <row r="108" spans="1:26" ht="75.75" customHeight="1" x14ac:dyDescent="0.2">
      <c r="A108" s="117" t="s">
        <v>82</v>
      </c>
      <c r="B108" s="75">
        <v>1918</v>
      </c>
      <c r="C108" s="75">
        <v>2009</v>
      </c>
      <c r="D108" s="85" t="s">
        <v>300</v>
      </c>
      <c r="E108" s="139" t="s">
        <v>1161</v>
      </c>
      <c r="F108" s="85" t="s">
        <v>907</v>
      </c>
      <c r="G108" s="76"/>
      <c r="H108" s="76"/>
      <c r="I108" s="76"/>
      <c r="J108" s="76"/>
      <c r="K108" s="76"/>
      <c r="L108" s="76"/>
      <c r="M108" s="76"/>
      <c r="N108" s="76"/>
      <c r="O108" s="76"/>
      <c r="P108" s="76"/>
      <c r="Q108" s="76"/>
      <c r="R108" s="76"/>
      <c r="S108" s="76"/>
      <c r="T108" s="76"/>
      <c r="U108" s="76"/>
      <c r="V108" s="76"/>
      <c r="W108" s="76"/>
      <c r="X108" s="76"/>
      <c r="Y108" s="76"/>
      <c r="Z108" s="76"/>
    </row>
    <row r="109" spans="1:26" ht="102" x14ac:dyDescent="0.2">
      <c r="A109" s="117" t="s">
        <v>82</v>
      </c>
      <c r="B109" s="75">
        <v>2646</v>
      </c>
      <c r="C109" s="75">
        <v>2008</v>
      </c>
      <c r="D109" s="85" t="s">
        <v>326</v>
      </c>
      <c r="E109" s="122" t="s">
        <v>103</v>
      </c>
      <c r="F109" s="85" t="s">
        <v>908</v>
      </c>
      <c r="G109" s="76"/>
      <c r="H109" s="76"/>
      <c r="I109" s="76"/>
      <c r="J109" s="76"/>
      <c r="K109" s="76"/>
      <c r="L109" s="76"/>
      <c r="M109" s="76"/>
      <c r="N109" s="76"/>
      <c r="O109" s="76"/>
      <c r="P109" s="76"/>
      <c r="Q109" s="76"/>
      <c r="R109" s="76"/>
      <c r="S109" s="76"/>
      <c r="T109" s="76"/>
      <c r="U109" s="76"/>
      <c r="V109" s="76"/>
      <c r="W109" s="76"/>
      <c r="X109" s="76"/>
      <c r="Y109" s="76"/>
      <c r="Z109" s="76"/>
    </row>
    <row r="110" spans="1:26" ht="99" customHeight="1" x14ac:dyDescent="0.2">
      <c r="A110" s="117" t="s">
        <v>82</v>
      </c>
      <c r="B110" s="75">
        <v>1956</v>
      </c>
      <c r="C110" s="75">
        <v>2008</v>
      </c>
      <c r="D110" s="85" t="s">
        <v>299</v>
      </c>
      <c r="E110" s="122" t="s">
        <v>1162</v>
      </c>
      <c r="F110" s="85" t="s">
        <v>909</v>
      </c>
      <c r="G110" s="76"/>
      <c r="H110" s="76"/>
      <c r="I110" s="76"/>
      <c r="J110" s="76"/>
      <c r="K110" s="76"/>
      <c r="L110" s="76"/>
      <c r="M110" s="76"/>
      <c r="N110" s="76"/>
      <c r="O110" s="76"/>
      <c r="P110" s="76"/>
      <c r="Q110" s="76"/>
      <c r="R110" s="76"/>
      <c r="S110" s="76"/>
      <c r="T110" s="76"/>
      <c r="U110" s="76"/>
      <c r="V110" s="76"/>
      <c r="W110" s="76"/>
      <c r="X110" s="76"/>
      <c r="Y110" s="76"/>
      <c r="Z110" s="76"/>
    </row>
    <row r="111" spans="1:26" ht="134.25" customHeight="1" x14ac:dyDescent="0.2">
      <c r="A111" s="117" t="s">
        <v>82</v>
      </c>
      <c r="B111" s="75">
        <v>2844</v>
      </c>
      <c r="C111" s="75">
        <v>2007</v>
      </c>
      <c r="D111" s="85" t="s">
        <v>298</v>
      </c>
      <c r="E111" s="122" t="s">
        <v>103</v>
      </c>
      <c r="F111" s="85" t="s">
        <v>910</v>
      </c>
      <c r="G111" s="76"/>
      <c r="H111" s="76"/>
      <c r="I111" s="76"/>
      <c r="J111" s="76"/>
      <c r="K111" s="76"/>
      <c r="L111" s="76"/>
      <c r="M111" s="76"/>
      <c r="N111" s="76"/>
      <c r="O111" s="76"/>
      <c r="P111" s="76"/>
      <c r="Q111" s="76"/>
      <c r="R111" s="76"/>
      <c r="S111" s="76"/>
      <c r="T111" s="76"/>
      <c r="U111" s="76"/>
      <c r="V111" s="76"/>
      <c r="W111" s="76"/>
      <c r="X111" s="76"/>
      <c r="Y111" s="76"/>
      <c r="Z111" s="76"/>
    </row>
    <row r="112" spans="1:26" ht="51" x14ac:dyDescent="0.2">
      <c r="A112" s="117" t="s">
        <v>82</v>
      </c>
      <c r="B112" s="75">
        <v>2346</v>
      </c>
      <c r="C112" s="75">
        <v>2007</v>
      </c>
      <c r="D112" s="85" t="s">
        <v>297</v>
      </c>
      <c r="E112" s="122" t="s">
        <v>103</v>
      </c>
      <c r="F112" s="85" t="s">
        <v>911</v>
      </c>
      <c r="G112" s="76"/>
      <c r="H112" s="76"/>
      <c r="I112" s="76"/>
      <c r="J112" s="76"/>
      <c r="K112" s="76"/>
      <c r="L112" s="76"/>
      <c r="M112" s="76"/>
      <c r="N112" s="76"/>
      <c r="O112" s="76"/>
      <c r="P112" s="76"/>
      <c r="Q112" s="76"/>
      <c r="R112" s="76"/>
      <c r="S112" s="76"/>
      <c r="T112" s="76"/>
      <c r="U112" s="76"/>
      <c r="V112" s="76"/>
      <c r="W112" s="76"/>
      <c r="X112" s="76"/>
      <c r="Y112" s="76"/>
      <c r="Z112" s="76"/>
    </row>
    <row r="113" spans="1:26" ht="156" customHeight="1" x14ac:dyDescent="0.2">
      <c r="A113" s="117" t="s">
        <v>82</v>
      </c>
      <c r="B113" s="75">
        <v>1401</v>
      </c>
      <c r="C113" s="75">
        <v>2007</v>
      </c>
      <c r="D113" s="85" t="s">
        <v>296</v>
      </c>
      <c r="E113" s="122" t="s">
        <v>103</v>
      </c>
      <c r="F113" s="85" t="s">
        <v>912</v>
      </c>
      <c r="G113" s="76"/>
      <c r="H113" s="76"/>
      <c r="I113" s="76"/>
      <c r="J113" s="76"/>
      <c r="K113" s="76"/>
      <c r="L113" s="76"/>
      <c r="M113" s="76"/>
      <c r="N113" s="76"/>
      <c r="O113" s="76"/>
      <c r="P113" s="76"/>
      <c r="Q113" s="76"/>
      <c r="R113" s="76"/>
      <c r="S113" s="76"/>
      <c r="T113" s="76"/>
      <c r="U113" s="76"/>
      <c r="V113" s="76"/>
      <c r="W113" s="76"/>
      <c r="X113" s="76"/>
      <c r="Y113" s="76"/>
      <c r="Z113" s="76"/>
    </row>
    <row r="114" spans="1:26" ht="63" customHeight="1" x14ac:dyDescent="0.2">
      <c r="A114" s="117" t="s">
        <v>82</v>
      </c>
      <c r="B114" s="75">
        <v>705</v>
      </c>
      <c r="C114" s="75">
        <v>2007</v>
      </c>
      <c r="D114" s="85" t="s">
        <v>913</v>
      </c>
      <c r="E114" s="136" t="s">
        <v>59</v>
      </c>
      <c r="F114" s="85" t="s">
        <v>914</v>
      </c>
      <c r="G114" s="76"/>
      <c r="H114" s="76"/>
      <c r="I114" s="76"/>
      <c r="J114" s="76"/>
      <c r="K114" s="76"/>
      <c r="L114" s="76"/>
      <c r="M114" s="76"/>
      <c r="N114" s="76"/>
      <c r="O114" s="76"/>
      <c r="P114" s="76"/>
      <c r="Q114" s="76"/>
      <c r="R114" s="76"/>
      <c r="S114" s="76"/>
      <c r="T114" s="76"/>
      <c r="U114" s="76"/>
      <c r="V114" s="76"/>
      <c r="W114" s="76"/>
      <c r="X114" s="76"/>
      <c r="Y114" s="76"/>
      <c r="Z114" s="76"/>
    </row>
    <row r="115" spans="1:26" ht="38.25" x14ac:dyDescent="0.2">
      <c r="A115" s="117" t="s">
        <v>82</v>
      </c>
      <c r="B115" s="75">
        <v>957</v>
      </c>
      <c r="C115" s="75">
        <v>2005</v>
      </c>
      <c r="D115" s="85" t="s">
        <v>915</v>
      </c>
      <c r="E115" s="136" t="s">
        <v>916</v>
      </c>
      <c r="F115" s="85" t="s">
        <v>917</v>
      </c>
      <c r="G115" s="76"/>
      <c r="H115" s="76"/>
      <c r="I115" s="76"/>
      <c r="J115" s="76"/>
      <c r="K115" s="76"/>
      <c r="L115" s="76"/>
      <c r="M115" s="76"/>
      <c r="N115" s="76"/>
      <c r="O115" s="76"/>
      <c r="P115" s="76"/>
      <c r="Q115" s="76"/>
      <c r="R115" s="76"/>
      <c r="S115" s="76"/>
      <c r="T115" s="76"/>
      <c r="U115" s="76"/>
      <c r="V115" s="76"/>
      <c r="W115" s="76"/>
      <c r="X115" s="76"/>
      <c r="Y115" s="76"/>
      <c r="Z115" s="76"/>
    </row>
    <row r="116" spans="1:26" ht="51" x14ac:dyDescent="0.2">
      <c r="A116" s="117" t="s">
        <v>82</v>
      </c>
      <c r="B116" s="75">
        <v>156</v>
      </c>
      <c r="C116" s="75">
        <v>2005</v>
      </c>
      <c r="D116" s="85" t="s">
        <v>918</v>
      </c>
      <c r="E116" s="136" t="s">
        <v>120</v>
      </c>
      <c r="F116" s="85" t="s">
        <v>919</v>
      </c>
      <c r="G116" s="76"/>
      <c r="H116" s="76"/>
      <c r="I116" s="76"/>
      <c r="J116" s="76"/>
      <c r="K116" s="76"/>
      <c r="L116" s="76"/>
      <c r="M116" s="76"/>
      <c r="N116" s="76"/>
      <c r="O116" s="76"/>
      <c r="P116" s="76"/>
      <c r="Q116" s="76"/>
      <c r="R116" s="76"/>
      <c r="S116" s="76"/>
      <c r="T116" s="76"/>
      <c r="U116" s="76"/>
      <c r="V116" s="76"/>
      <c r="W116" s="76"/>
      <c r="X116" s="76"/>
      <c r="Y116" s="76"/>
      <c r="Z116" s="76"/>
    </row>
    <row r="117" spans="1:26" ht="63.75" x14ac:dyDescent="0.2">
      <c r="A117" s="117" t="s">
        <v>82</v>
      </c>
      <c r="B117" s="75">
        <v>2266</v>
      </c>
      <c r="C117" s="75">
        <v>1998</v>
      </c>
      <c r="D117" s="85" t="s">
        <v>920</v>
      </c>
      <c r="E117" s="232" t="str">
        <f>HYPERLINK("https://docs.supersalud.gov.co/PortalWeb/Juridica/OtraNormativa/RI226698.pdf","Todos")</f>
        <v>Todos</v>
      </c>
      <c r="F117" s="85"/>
      <c r="G117" s="76"/>
      <c r="H117" s="76"/>
      <c r="I117" s="76"/>
      <c r="J117" s="76"/>
      <c r="K117" s="76"/>
      <c r="L117" s="76"/>
      <c r="M117" s="76"/>
      <c r="N117" s="76"/>
      <c r="O117" s="76"/>
      <c r="P117" s="76"/>
      <c r="Q117" s="76"/>
      <c r="R117" s="76"/>
      <c r="S117" s="76"/>
      <c r="T117" s="76"/>
      <c r="U117" s="76"/>
      <c r="V117" s="76"/>
      <c r="W117" s="76"/>
      <c r="X117" s="76"/>
      <c r="Y117" s="76"/>
      <c r="Z117" s="76"/>
    </row>
    <row r="118" spans="1:26" ht="109.5" customHeight="1" x14ac:dyDescent="0.2">
      <c r="A118" s="117" t="s">
        <v>82</v>
      </c>
      <c r="B118" s="75">
        <v>4050</v>
      </c>
      <c r="C118" s="75">
        <v>1994</v>
      </c>
      <c r="D118" s="85" t="s">
        <v>295</v>
      </c>
      <c r="E118" s="122" t="s">
        <v>103</v>
      </c>
      <c r="F118" s="85" t="s">
        <v>921</v>
      </c>
      <c r="G118" s="76"/>
      <c r="H118" s="76"/>
      <c r="I118" s="76"/>
      <c r="J118" s="76"/>
      <c r="K118" s="76"/>
      <c r="L118" s="76"/>
      <c r="M118" s="76"/>
      <c r="N118" s="76"/>
      <c r="O118" s="76"/>
      <c r="P118" s="76"/>
      <c r="Q118" s="76"/>
      <c r="R118" s="76"/>
      <c r="S118" s="76"/>
      <c r="T118" s="76"/>
      <c r="U118" s="76"/>
      <c r="V118" s="76"/>
      <c r="W118" s="76"/>
      <c r="X118" s="76"/>
      <c r="Y118" s="76"/>
      <c r="Z118" s="76"/>
    </row>
    <row r="119" spans="1:26" ht="84" customHeight="1" x14ac:dyDescent="0.2">
      <c r="A119" s="117" t="s">
        <v>82</v>
      </c>
      <c r="B119" s="75">
        <v>4225</v>
      </c>
      <c r="C119" s="75">
        <v>1992</v>
      </c>
      <c r="D119" s="85" t="s">
        <v>294</v>
      </c>
      <c r="E119" s="140" t="s">
        <v>1163</v>
      </c>
      <c r="F119" s="85" t="s">
        <v>922</v>
      </c>
      <c r="G119" s="76"/>
      <c r="H119" s="76"/>
      <c r="I119" s="76"/>
      <c r="J119" s="76"/>
      <c r="K119" s="76"/>
      <c r="L119" s="76"/>
      <c r="M119" s="76"/>
      <c r="N119" s="76"/>
      <c r="O119" s="76"/>
      <c r="P119" s="76"/>
      <c r="Q119" s="76"/>
      <c r="R119" s="76"/>
      <c r="S119" s="76"/>
      <c r="T119" s="76"/>
      <c r="U119" s="76"/>
      <c r="V119" s="76"/>
      <c r="W119" s="76"/>
      <c r="X119" s="76"/>
      <c r="Y119" s="76"/>
      <c r="Z119" s="76"/>
    </row>
    <row r="120" spans="1:26" ht="55.5" customHeight="1" x14ac:dyDescent="0.2">
      <c r="A120" s="117" t="s">
        <v>82</v>
      </c>
      <c r="B120" s="75">
        <v>1075</v>
      </c>
      <c r="C120" s="75">
        <v>1992</v>
      </c>
      <c r="D120" s="85" t="s">
        <v>293</v>
      </c>
      <c r="E120" s="122" t="s">
        <v>103</v>
      </c>
      <c r="F120" s="85" t="s">
        <v>923</v>
      </c>
      <c r="G120" s="76"/>
      <c r="H120" s="76"/>
      <c r="I120" s="76"/>
      <c r="J120" s="76"/>
      <c r="K120" s="76"/>
      <c r="L120" s="76"/>
      <c r="M120" s="76"/>
      <c r="N120" s="76"/>
      <c r="O120" s="76"/>
      <c r="P120" s="76"/>
      <c r="Q120" s="76"/>
      <c r="R120" s="76"/>
      <c r="S120" s="76"/>
      <c r="T120" s="76"/>
      <c r="U120" s="76"/>
      <c r="V120" s="76"/>
      <c r="W120" s="76"/>
      <c r="X120" s="76"/>
      <c r="Y120" s="76"/>
      <c r="Z120" s="76"/>
    </row>
    <row r="121" spans="1:26" ht="87.75" customHeight="1" x14ac:dyDescent="0.2">
      <c r="A121" s="117" t="s">
        <v>82</v>
      </c>
      <c r="B121" s="75">
        <v>1016</v>
      </c>
      <c r="C121" s="75">
        <v>1989</v>
      </c>
      <c r="D121" s="85" t="s">
        <v>292</v>
      </c>
      <c r="E121" s="136" t="s">
        <v>103</v>
      </c>
      <c r="F121" s="85" t="s">
        <v>924</v>
      </c>
      <c r="G121" s="76"/>
      <c r="H121" s="76"/>
      <c r="I121" s="76"/>
      <c r="J121" s="76"/>
      <c r="K121" s="76"/>
      <c r="L121" s="76"/>
      <c r="M121" s="76"/>
      <c r="N121" s="76"/>
      <c r="O121" s="76"/>
      <c r="P121" s="76"/>
      <c r="Q121" s="76"/>
      <c r="R121" s="76"/>
      <c r="S121" s="76"/>
      <c r="T121" s="76"/>
      <c r="U121" s="76"/>
      <c r="V121" s="76"/>
      <c r="W121" s="76"/>
      <c r="X121" s="76"/>
      <c r="Y121" s="76"/>
      <c r="Z121" s="76"/>
    </row>
    <row r="122" spans="1:26" ht="51" x14ac:dyDescent="0.2">
      <c r="A122" s="117" t="s">
        <v>82</v>
      </c>
      <c r="B122" s="75">
        <v>2013</v>
      </c>
      <c r="C122" s="75">
        <v>1986</v>
      </c>
      <c r="D122" s="85" t="s">
        <v>291</v>
      </c>
      <c r="E122" s="136" t="s">
        <v>103</v>
      </c>
      <c r="F122" s="85" t="s">
        <v>925</v>
      </c>
      <c r="G122" s="76"/>
      <c r="H122" s="76"/>
      <c r="I122" s="76"/>
      <c r="J122" s="76"/>
      <c r="K122" s="76"/>
      <c r="L122" s="76"/>
      <c r="M122" s="76"/>
      <c r="N122" s="76"/>
      <c r="O122" s="76"/>
      <c r="P122" s="76"/>
      <c r="Q122" s="76"/>
      <c r="R122" s="76"/>
      <c r="S122" s="76"/>
      <c r="T122" s="76"/>
      <c r="U122" s="76"/>
      <c r="V122" s="76"/>
      <c r="W122" s="76"/>
      <c r="X122" s="76"/>
      <c r="Y122" s="76"/>
      <c r="Z122" s="76"/>
    </row>
    <row r="123" spans="1:26" ht="178.5" x14ac:dyDescent="0.2">
      <c r="A123" s="117" t="s">
        <v>82</v>
      </c>
      <c r="B123" s="75">
        <v>2400</v>
      </c>
      <c r="C123" s="75">
        <v>1979</v>
      </c>
      <c r="D123" s="85" t="s">
        <v>290</v>
      </c>
      <c r="E123" s="122" t="s">
        <v>1164</v>
      </c>
      <c r="F123" s="85" t="s">
        <v>926</v>
      </c>
      <c r="G123" s="76"/>
      <c r="H123" s="76"/>
      <c r="I123" s="76"/>
      <c r="J123" s="76"/>
      <c r="K123" s="76"/>
      <c r="L123" s="76"/>
      <c r="M123" s="76"/>
      <c r="N123" s="76"/>
      <c r="O123" s="76"/>
      <c r="P123" s="76"/>
      <c r="Q123" s="76"/>
      <c r="R123" s="76"/>
      <c r="S123" s="76"/>
      <c r="T123" s="76"/>
      <c r="U123" s="76"/>
      <c r="V123" s="76"/>
      <c r="W123" s="76"/>
      <c r="X123" s="76"/>
      <c r="Y123" s="76"/>
      <c r="Z123" s="76"/>
    </row>
    <row r="124" spans="1:26" ht="88.5" customHeight="1" x14ac:dyDescent="0.2">
      <c r="A124" s="117" t="s">
        <v>1125</v>
      </c>
      <c r="B124" s="75">
        <v>38</v>
      </c>
      <c r="C124" s="75">
        <v>2010</v>
      </c>
      <c r="D124" s="85" t="s">
        <v>304</v>
      </c>
      <c r="E124" s="122" t="s">
        <v>103</v>
      </c>
      <c r="F124" s="85" t="s">
        <v>306</v>
      </c>
      <c r="G124" s="76"/>
      <c r="H124" s="76"/>
      <c r="I124" s="76"/>
      <c r="J124" s="76"/>
      <c r="K124" s="76"/>
      <c r="L124" s="76"/>
      <c r="M124" s="76"/>
      <c r="N124" s="76"/>
      <c r="O124" s="76"/>
      <c r="P124" s="76"/>
      <c r="Q124" s="76"/>
      <c r="R124" s="76"/>
      <c r="S124" s="76"/>
      <c r="T124" s="76"/>
      <c r="U124" s="76"/>
      <c r="V124" s="76"/>
      <c r="W124" s="76"/>
      <c r="X124" s="76"/>
      <c r="Y124" s="76"/>
      <c r="Z124" s="76"/>
    </row>
    <row r="125" spans="1:26" ht="99" customHeight="1" x14ac:dyDescent="0.2">
      <c r="A125" s="117" t="s">
        <v>1125</v>
      </c>
      <c r="B125" s="75">
        <v>1</v>
      </c>
      <c r="C125" s="75">
        <v>2003</v>
      </c>
      <c r="D125" s="85" t="s">
        <v>303</v>
      </c>
      <c r="E125" s="122" t="s">
        <v>1165</v>
      </c>
      <c r="F125" s="85" t="s">
        <v>927</v>
      </c>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76"/>
      <c r="E126" s="76"/>
      <c r="F126" s="141"/>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76"/>
      <c r="E127" s="76"/>
      <c r="F127" s="141"/>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76"/>
      <c r="E128" s="76"/>
      <c r="F128" s="141"/>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76"/>
      <c r="E129" s="76"/>
      <c r="F129" s="141"/>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76"/>
      <c r="E130" s="76"/>
      <c r="F130" s="141"/>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76"/>
      <c r="E131" s="76"/>
      <c r="F131" s="141"/>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76"/>
      <c r="E132" s="76"/>
      <c r="F132" s="141"/>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76"/>
      <c r="E133" s="76"/>
      <c r="F133" s="141"/>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76"/>
      <c r="E134" s="76"/>
      <c r="F134" s="141"/>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76"/>
      <c r="E135" s="76"/>
      <c r="F135" s="141"/>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76"/>
      <c r="E136" s="76"/>
      <c r="F136" s="141"/>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76"/>
      <c r="E137" s="76"/>
      <c r="F137" s="141"/>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76"/>
      <c r="E138" s="76"/>
      <c r="F138" s="141"/>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76"/>
      <c r="E139" s="76"/>
      <c r="F139" s="141"/>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76"/>
      <c r="E140" s="76"/>
      <c r="F140" s="141"/>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141"/>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141"/>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141"/>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141"/>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141"/>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141"/>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141"/>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141"/>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141"/>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141"/>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141"/>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141"/>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141"/>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141"/>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141"/>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141"/>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141"/>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141"/>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141"/>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141"/>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141"/>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141"/>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141"/>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141"/>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141"/>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141"/>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141"/>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141"/>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141"/>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141"/>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141"/>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141"/>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141"/>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141"/>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141"/>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141"/>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141"/>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141"/>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141"/>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141"/>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141"/>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141"/>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141"/>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141"/>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141"/>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141"/>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141"/>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141"/>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141"/>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141"/>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141"/>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141"/>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141"/>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141"/>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141"/>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141"/>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141"/>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141"/>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141"/>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141"/>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141"/>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141"/>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141"/>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141"/>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141"/>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141"/>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141"/>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141"/>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141"/>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141"/>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141"/>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141"/>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141"/>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141"/>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141"/>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141"/>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141"/>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141"/>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141"/>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141"/>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141"/>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141"/>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141"/>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141"/>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141"/>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141"/>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141"/>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141"/>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141"/>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141"/>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141"/>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141"/>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141"/>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141"/>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141"/>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141"/>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141"/>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141"/>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141"/>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141"/>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141"/>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141"/>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141"/>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141"/>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141"/>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141"/>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141"/>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141"/>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141"/>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141"/>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141"/>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141"/>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141"/>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141"/>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141"/>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141"/>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141"/>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141"/>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141"/>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141"/>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141"/>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141"/>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141"/>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141"/>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141"/>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141"/>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141"/>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141"/>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141"/>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141"/>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141"/>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141"/>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141"/>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141"/>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141"/>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141"/>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141"/>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141"/>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141"/>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141"/>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141"/>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141"/>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141"/>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141"/>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141"/>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141"/>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141"/>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141"/>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141"/>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141"/>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141"/>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141"/>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141"/>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141"/>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141"/>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141"/>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141"/>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141"/>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141"/>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141"/>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141"/>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141"/>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141"/>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141"/>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141"/>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141"/>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141"/>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141"/>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141"/>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141"/>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141"/>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141"/>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141"/>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141"/>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141"/>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141"/>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141"/>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141"/>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141"/>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141"/>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141"/>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141"/>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141"/>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141"/>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141"/>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141"/>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141"/>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141"/>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141"/>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141"/>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141"/>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141"/>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141"/>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141"/>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141"/>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141"/>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141"/>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141"/>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141"/>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141"/>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141"/>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141"/>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141"/>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141"/>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141"/>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141"/>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141"/>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141"/>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141"/>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141"/>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141"/>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141"/>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141"/>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141"/>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141"/>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141"/>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141"/>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141"/>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141"/>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141"/>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141"/>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141"/>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141"/>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141"/>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141"/>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141"/>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141"/>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141"/>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141"/>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141"/>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141"/>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141"/>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141"/>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141"/>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141"/>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141"/>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141"/>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141"/>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141"/>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141"/>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141"/>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141"/>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141"/>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141"/>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141"/>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141"/>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141"/>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141"/>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141"/>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141"/>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141"/>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141"/>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141"/>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141"/>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141"/>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141"/>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141"/>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141"/>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141"/>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141"/>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141"/>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141"/>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141"/>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141"/>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141"/>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141"/>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141"/>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141"/>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141"/>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141"/>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141"/>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141"/>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141"/>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141"/>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141"/>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141"/>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141"/>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141"/>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141"/>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141"/>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141"/>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141"/>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141"/>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141"/>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141"/>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141"/>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141"/>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141"/>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141"/>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141"/>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141"/>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141"/>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141"/>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141"/>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141"/>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141"/>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141"/>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141"/>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141"/>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141"/>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141"/>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141"/>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141"/>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141"/>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141"/>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141"/>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141"/>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141"/>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141"/>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141"/>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141"/>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141"/>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141"/>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141"/>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141"/>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141"/>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141"/>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141"/>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141"/>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141"/>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141"/>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141"/>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141"/>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141"/>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141"/>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141"/>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141"/>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141"/>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141"/>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141"/>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141"/>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141"/>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141"/>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141"/>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141"/>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141"/>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141"/>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141"/>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141"/>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141"/>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141"/>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141"/>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141"/>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141"/>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141"/>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141"/>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141"/>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141"/>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141"/>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141"/>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141"/>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141"/>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141"/>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141"/>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141"/>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141"/>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141"/>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141"/>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141"/>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141"/>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141"/>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141"/>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141"/>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141"/>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141"/>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141"/>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141"/>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141"/>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141"/>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141"/>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141"/>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141"/>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141"/>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141"/>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141"/>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141"/>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141"/>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141"/>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141"/>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141"/>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141"/>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141"/>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141"/>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141"/>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141"/>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141"/>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141"/>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141"/>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141"/>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141"/>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141"/>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141"/>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141"/>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141"/>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141"/>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141"/>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141"/>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141"/>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141"/>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141"/>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141"/>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141"/>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141"/>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141"/>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141"/>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141"/>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141"/>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141"/>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141"/>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141"/>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141"/>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141"/>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141"/>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141"/>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141"/>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141"/>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141"/>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141"/>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141"/>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141"/>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141"/>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141"/>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141"/>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141"/>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141"/>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141"/>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141"/>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141"/>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141"/>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141"/>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141"/>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141"/>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141"/>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141"/>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141"/>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141"/>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141"/>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141"/>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141"/>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141"/>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141"/>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141"/>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141"/>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141"/>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141"/>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141"/>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141"/>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141"/>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141"/>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141"/>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141"/>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141"/>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141"/>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141"/>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141"/>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141"/>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141"/>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141"/>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141"/>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141"/>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141"/>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141"/>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141"/>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141"/>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141"/>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141"/>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141"/>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141"/>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141"/>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141"/>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141"/>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141"/>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141"/>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141"/>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141"/>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141"/>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141"/>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141"/>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141"/>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141"/>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141"/>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141"/>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141"/>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141"/>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141"/>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141"/>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141"/>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141"/>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141"/>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141"/>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141"/>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141"/>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141"/>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141"/>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141"/>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141"/>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141"/>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141"/>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141"/>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141"/>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141"/>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141"/>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141"/>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141"/>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141"/>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141"/>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141"/>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141"/>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141"/>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141"/>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141"/>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141"/>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141"/>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141"/>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141"/>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141"/>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141"/>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141"/>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141"/>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141"/>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141"/>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141"/>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141"/>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141"/>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141"/>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141"/>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141"/>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141"/>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141"/>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141"/>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141"/>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141"/>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141"/>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141"/>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141"/>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141"/>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141"/>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141"/>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141"/>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141"/>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141"/>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141"/>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141"/>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141"/>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141"/>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141"/>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141"/>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141"/>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141"/>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141"/>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141"/>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141"/>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141"/>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141"/>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141"/>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141"/>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141"/>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141"/>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141"/>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141"/>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141"/>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141"/>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141"/>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141"/>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141"/>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141"/>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141"/>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141"/>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141"/>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141"/>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141"/>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141"/>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141"/>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141"/>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141"/>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141"/>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141"/>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141"/>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141"/>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141"/>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141"/>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141"/>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141"/>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141"/>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141"/>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141"/>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141"/>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141"/>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141"/>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141"/>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141"/>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141"/>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141"/>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141"/>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141"/>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141"/>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141"/>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141"/>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141"/>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141"/>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141"/>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141"/>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141"/>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141"/>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141"/>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141"/>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141"/>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141"/>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141"/>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141"/>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141"/>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141"/>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141"/>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141"/>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141"/>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141"/>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141"/>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141"/>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141"/>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141"/>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141"/>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141"/>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141"/>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141"/>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141"/>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141"/>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141"/>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141"/>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141"/>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141"/>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141"/>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141"/>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141"/>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141"/>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141"/>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141"/>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141"/>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141"/>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141"/>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141"/>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141"/>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141"/>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141"/>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141"/>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141"/>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141"/>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141"/>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141"/>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141"/>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141"/>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141"/>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141"/>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141"/>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141"/>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141"/>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141"/>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141"/>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141"/>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141"/>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141"/>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141"/>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141"/>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141"/>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141"/>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141"/>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141"/>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141"/>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141"/>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141"/>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141"/>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141"/>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141"/>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141"/>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141"/>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141"/>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141"/>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141"/>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141"/>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141"/>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141"/>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141"/>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141"/>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141"/>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141"/>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141"/>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141"/>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141"/>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141"/>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141"/>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141"/>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141"/>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141"/>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141"/>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141"/>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141"/>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141"/>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141"/>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141"/>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141"/>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141"/>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141"/>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141"/>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141"/>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141"/>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141"/>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141"/>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141"/>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141"/>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141"/>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141"/>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141"/>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141"/>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141"/>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141"/>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141"/>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141"/>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141"/>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141"/>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141"/>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141"/>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141"/>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141"/>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141"/>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141"/>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141"/>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141"/>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141"/>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141"/>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141"/>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141"/>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141"/>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141"/>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141"/>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141"/>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141"/>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141"/>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141"/>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141"/>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141"/>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141"/>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141"/>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141"/>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141"/>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141"/>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141"/>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141"/>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141"/>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141"/>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141"/>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141"/>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141"/>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141"/>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141"/>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141"/>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141"/>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141"/>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141"/>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141"/>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141"/>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141"/>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141"/>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141"/>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141"/>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141"/>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141"/>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141"/>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141"/>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141"/>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141"/>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141"/>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141"/>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141"/>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141"/>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141"/>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141"/>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141"/>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141"/>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141"/>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141"/>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141"/>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141"/>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141"/>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141"/>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141"/>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141"/>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141"/>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141"/>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141"/>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141"/>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141"/>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141"/>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141"/>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141"/>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141"/>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141"/>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141"/>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141"/>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141"/>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141"/>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141"/>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141"/>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141"/>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141"/>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141"/>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141"/>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141"/>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141"/>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141"/>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141"/>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141"/>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141"/>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141"/>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141"/>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141"/>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141"/>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141"/>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141"/>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141"/>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141"/>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141"/>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141"/>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141"/>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141"/>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141"/>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141"/>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141"/>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141"/>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141"/>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141"/>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141"/>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141"/>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141"/>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141"/>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141"/>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141"/>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141"/>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141"/>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141"/>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141"/>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141"/>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141"/>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141"/>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141"/>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141"/>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141"/>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141"/>
      <c r="G986" s="76"/>
      <c r="H986" s="76"/>
      <c r="I986" s="76"/>
      <c r="J986" s="76"/>
      <c r="K986" s="76"/>
      <c r="L986" s="76"/>
      <c r="M986" s="76"/>
      <c r="N986" s="76"/>
      <c r="O986" s="76"/>
      <c r="P986" s="76"/>
      <c r="Q986" s="76"/>
      <c r="R986" s="76"/>
      <c r="S986" s="76"/>
      <c r="T986" s="76"/>
      <c r="U986" s="76"/>
      <c r="V986" s="76"/>
      <c r="W986" s="76"/>
      <c r="X986" s="76"/>
      <c r="Y986" s="76"/>
      <c r="Z986" s="76"/>
    </row>
    <row r="987" spans="1:26" ht="14.25" customHeight="1" x14ac:dyDescent="0.2">
      <c r="A987" s="263"/>
      <c r="B987" s="127"/>
      <c r="C987" s="76"/>
      <c r="D987" s="76"/>
      <c r="E987" s="76"/>
      <c r="F987" s="141"/>
      <c r="G987" s="76"/>
      <c r="H987" s="76"/>
      <c r="I987" s="76"/>
      <c r="J987" s="76"/>
      <c r="K987" s="76"/>
      <c r="L987" s="76"/>
      <c r="M987" s="76"/>
      <c r="N987" s="76"/>
      <c r="O987" s="76"/>
      <c r="P987" s="76"/>
      <c r="Q987" s="76"/>
      <c r="R987" s="76"/>
      <c r="S987" s="76"/>
      <c r="T987" s="76"/>
      <c r="U987" s="76"/>
      <c r="V987" s="76"/>
      <c r="W987" s="76"/>
      <c r="X987" s="76"/>
      <c r="Y987" s="76"/>
      <c r="Z987" s="76"/>
    </row>
    <row r="988" spans="1:26" ht="14.25" customHeight="1" x14ac:dyDescent="0.2">
      <c r="A988" s="263"/>
      <c r="B988" s="127"/>
      <c r="C988" s="76"/>
      <c r="D988" s="76"/>
      <c r="E988" s="76"/>
      <c r="F988" s="141"/>
      <c r="G988" s="76"/>
      <c r="H988" s="76"/>
      <c r="I988" s="76"/>
      <c r="J988" s="76"/>
      <c r="K988" s="76"/>
      <c r="L988" s="76"/>
      <c r="M988" s="76"/>
      <c r="N988" s="76"/>
      <c r="O988" s="76"/>
      <c r="P988" s="76"/>
      <c r="Q988" s="76"/>
      <c r="R988" s="76"/>
      <c r="S988" s="76"/>
      <c r="T988" s="76"/>
      <c r="U988" s="76"/>
      <c r="V988" s="76"/>
      <c r="W988" s="76"/>
      <c r="X988" s="76"/>
      <c r="Y988" s="76"/>
      <c r="Z988" s="76"/>
    </row>
    <row r="989" spans="1:26" ht="14.25" customHeight="1" x14ac:dyDescent="0.2">
      <c r="A989" s="263"/>
      <c r="B989" s="127"/>
      <c r="C989" s="76"/>
      <c r="D989" s="76"/>
      <c r="E989" s="76"/>
      <c r="F989" s="141"/>
      <c r="G989" s="76"/>
      <c r="H989" s="76"/>
      <c r="I989" s="76"/>
      <c r="J989" s="76"/>
      <c r="K989" s="76"/>
      <c r="L989" s="76"/>
      <c r="M989" s="76"/>
      <c r="N989" s="76"/>
      <c r="O989" s="76"/>
      <c r="P989" s="76"/>
      <c r="Q989" s="76"/>
      <c r="R989" s="76"/>
      <c r="S989" s="76"/>
      <c r="T989" s="76"/>
      <c r="U989" s="76"/>
      <c r="V989" s="76"/>
      <c r="W989" s="76"/>
      <c r="X989" s="76"/>
      <c r="Y989" s="76"/>
      <c r="Z989" s="76"/>
    </row>
    <row r="990" spans="1:26" ht="14.25" customHeight="1" x14ac:dyDescent="0.2">
      <c r="A990" s="263"/>
      <c r="B990" s="127"/>
      <c r="C990" s="76"/>
      <c r="D990" s="76"/>
      <c r="E990" s="76"/>
      <c r="F990" s="141"/>
      <c r="G990" s="76"/>
      <c r="H990" s="76"/>
      <c r="I990" s="76"/>
      <c r="J990" s="76"/>
      <c r="K990" s="76"/>
      <c r="L990" s="76"/>
      <c r="M990" s="76"/>
      <c r="N990" s="76"/>
      <c r="O990" s="76"/>
      <c r="P990" s="76"/>
      <c r="Q990" s="76"/>
      <c r="R990" s="76"/>
      <c r="S990" s="76"/>
      <c r="T990" s="76"/>
      <c r="U990" s="76"/>
      <c r="V990" s="76"/>
      <c r="W990" s="76"/>
      <c r="X990" s="76"/>
      <c r="Y990" s="76"/>
      <c r="Z990" s="76"/>
    </row>
    <row r="991" spans="1:26" ht="14.25" customHeight="1" x14ac:dyDescent="0.2">
      <c r="A991" s="263"/>
      <c r="B991" s="127"/>
      <c r="C991" s="76"/>
      <c r="D991" s="76"/>
      <c r="E991" s="76"/>
      <c r="F991" s="141"/>
      <c r="G991" s="76"/>
      <c r="H991" s="76"/>
      <c r="I991" s="76"/>
      <c r="J991" s="76"/>
      <c r="K991" s="76"/>
      <c r="L991" s="76"/>
      <c r="M991" s="76"/>
      <c r="N991" s="76"/>
      <c r="O991" s="76"/>
      <c r="P991" s="76"/>
      <c r="Q991" s="76"/>
      <c r="R991" s="76"/>
      <c r="S991" s="76"/>
      <c r="T991" s="76"/>
      <c r="U991" s="76"/>
      <c r="V991" s="76"/>
      <c r="W991" s="76"/>
      <c r="X991" s="76"/>
      <c r="Y991" s="76"/>
      <c r="Z991" s="76"/>
    </row>
    <row r="992" spans="1:26" ht="14.25" customHeight="1" x14ac:dyDescent="0.2">
      <c r="A992" s="263"/>
      <c r="B992" s="127"/>
      <c r="C992" s="76"/>
      <c r="D992" s="76"/>
      <c r="E992" s="76"/>
      <c r="F992" s="141"/>
      <c r="G992" s="76"/>
      <c r="H992" s="76"/>
      <c r="I992" s="76"/>
      <c r="J992" s="76"/>
      <c r="K992" s="76"/>
      <c r="L992" s="76"/>
      <c r="M992" s="76"/>
      <c r="N992" s="76"/>
      <c r="O992" s="76"/>
      <c r="P992" s="76"/>
      <c r="Q992" s="76"/>
      <c r="R992" s="76"/>
      <c r="S992" s="76"/>
      <c r="T992" s="76"/>
      <c r="U992" s="76"/>
      <c r="V992" s="76"/>
      <c r="W992" s="76"/>
      <c r="X992" s="76"/>
      <c r="Y992" s="76"/>
      <c r="Z992" s="76"/>
    </row>
    <row r="993" spans="1:26" ht="14.25" customHeight="1" x14ac:dyDescent="0.2">
      <c r="A993" s="263"/>
      <c r="B993" s="127"/>
      <c r="C993" s="76"/>
      <c r="D993" s="76"/>
      <c r="E993" s="76"/>
      <c r="F993" s="141"/>
      <c r="G993" s="76"/>
      <c r="H993" s="76"/>
      <c r="I993" s="76"/>
      <c r="J993" s="76"/>
      <c r="K993" s="76"/>
      <c r="L993" s="76"/>
      <c r="M993" s="76"/>
      <c r="N993" s="76"/>
      <c r="O993" s="76"/>
      <c r="P993" s="76"/>
      <c r="Q993" s="76"/>
      <c r="R993" s="76"/>
      <c r="S993" s="76"/>
      <c r="T993" s="76"/>
      <c r="U993" s="76"/>
      <c r="V993" s="76"/>
      <c r="W993" s="76"/>
      <c r="X993" s="76"/>
      <c r="Y993" s="76"/>
      <c r="Z993" s="76"/>
    </row>
    <row r="994" spans="1:26" ht="14.25" customHeight="1" x14ac:dyDescent="0.2">
      <c r="A994" s="263"/>
      <c r="B994" s="127"/>
      <c r="C994" s="76"/>
      <c r="D994" s="76"/>
      <c r="E994" s="76"/>
      <c r="F994" s="141"/>
      <c r="G994" s="76"/>
      <c r="H994" s="76"/>
      <c r="I994" s="76"/>
      <c r="J994" s="76"/>
      <c r="K994" s="76"/>
      <c r="L994" s="76"/>
      <c r="M994" s="76"/>
      <c r="N994" s="76"/>
      <c r="O994" s="76"/>
      <c r="P994" s="76"/>
      <c r="Q994" s="76"/>
      <c r="R994" s="76"/>
      <c r="S994" s="76"/>
      <c r="T994" s="76"/>
      <c r="U994" s="76"/>
      <c r="V994" s="76"/>
      <c r="W994" s="76"/>
      <c r="X994" s="76"/>
      <c r="Y994" s="76"/>
      <c r="Z994" s="76"/>
    </row>
    <row r="995" spans="1:26" ht="14.25" customHeight="1" x14ac:dyDescent="0.2">
      <c r="A995" s="263"/>
      <c r="B995" s="127"/>
      <c r="C995" s="76"/>
      <c r="D995" s="76"/>
      <c r="E995" s="76"/>
      <c r="F995" s="141"/>
      <c r="G995" s="76"/>
      <c r="H995" s="76"/>
      <c r="I995" s="76"/>
      <c r="J995" s="76"/>
      <c r="K995" s="76"/>
      <c r="L995" s="76"/>
      <c r="M995" s="76"/>
      <c r="N995" s="76"/>
      <c r="O995" s="76"/>
      <c r="P995" s="76"/>
      <c r="Q995" s="76"/>
      <c r="R995" s="76"/>
      <c r="S995" s="76"/>
      <c r="T995" s="76"/>
      <c r="U995" s="76"/>
      <c r="V995" s="76"/>
      <c r="W995" s="76"/>
      <c r="X995" s="76"/>
      <c r="Y995" s="76"/>
      <c r="Z995" s="76"/>
    </row>
    <row r="996" spans="1:26" ht="14.25" customHeight="1" x14ac:dyDescent="0.2">
      <c r="A996" s="263"/>
      <c r="B996" s="127"/>
      <c r="C996" s="76"/>
      <c r="D996" s="76"/>
      <c r="E996" s="76"/>
      <c r="F996" s="141"/>
      <c r="G996" s="76"/>
      <c r="H996" s="76"/>
      <c r="I996" s="76"/>
      <c r="J996" s="76"/>
      <c r="K996" s="76"/>
      <c r="L996" s="76"/>
      <c r="M996" s="76"/>
      <c r="N996" s="76"/>
      <c r="O996" s="76"/>
      <c r="P996" s="76"/>
      <c r="Q996" s="76"/>
      <c r="R996" s="76"/>
      <c r="S996" s="76"/>
      <c r="T996" s="76"/>
      <c r="U996" s="76"/>
      <c r="V996" s="76"/>
      <c r="W996" s="76"/>
      <c r="X996" s="76"/>
      <c r="Y996" s="76"/>
      <c r="Z996" s="76"/>
    </row>
    <row r="997" spans="1:26" ht="14.25" customHeight="1" x14ac:dyDescent="0.2">
      <c r="A997" s="263"/>
      <c r="B997" s="127"/>
      <c r="C997" s="76"/>
      <c r="D997" s="76"/>
      <c r="E997" s="76"/>
      <c r="F997" s="141"/>
      <c r="G997" s="76"/>
      <c r="H997" s="76"/>
      <c r="I997" s="76"/>
      <c r="J997" s="76"/>
      <c r="K997" s="76"/>
      <c r="L997" s="76"/>
      <c r="M997" s="76"/>
      <c r="N997" s="76"/>
      <c r="O997" s="76"/>
      <c r="P997" s="76"/>
      <c r="Q997" s="76"/>
      <c r="R997" s="76"/>
      <c r="S997" s="76"/>
      <c r="T997" s="76"/>
      <c r="U997" s="76"/>
      <c r="V997" s="76"/>
      <c r="W997" s="76"/>
      <c r="X997" s="76"/>
      <c r="Y997" s="76"/>
      <c r="Z997" s="76"/>
    </row>
    <row r="998" spans="1:26" ht="14.25" customHeight="1" x14ac:dyDescent="0.2">
      <c r="A998" s="263"/>
      <c r="B998" s="127"/>
      <c r="C998" s="76"/>
      <c r="D998" s="76"/>
      <c r="E998" s="76"/>
      <c r="F998" s="141"/>
      <c r="G998" s="76"/>
      <c r="H998" s="76"/>
      <c r="I998" s="76"/>
      <c r="J998" s="76"/>
      <c r="K998" s="76"/>
      <c r="L998" s="76"/>
      <c r="M998" s="76"/>
      <c r="N998" s="76"/>
      <c r="O998" s="76"/>
      <c r="P998" s="76"/>
      <c r="Q998" s="76"/>
      <c r="R998" s="76"/>
      <c r="S998" s="76"/>
      <c r="T998" s="76"/>
      <c r="U998" s="76"/>
      <c r="V998" s="76"/>
      <c r="W998" s="76"/>
      <c r="X998" s="76"/>
      <c r="Y998" s="76"/>
      <c r="Z998" s="76"/>
    </row>
    <row r="999" spans="1:26" ht="14.25" customHeight="1" x14ac:dyDescent="0.2">
      <c r="A999" s="263"/>
      <c r="B999" s="127"/>
      <c r="C999" s="76"/>
      <c r="D999" s="76"/>
      <c r="E999" s="76"/>
      <c r="F999" s="141"/>
      <c r="G999" s="76"/>
      <c r="H999" s="76"/>
      <c r="I999" s="76"/>
      <c r="J999" s="76"/>
      <c r="K999" s="76"/>
      <c r="L999" s="76"/>
      <c r="M999" s="76"/>
      <c r="N999" s="76"/>
      <c r="O999" s="76"/>
      <c r="P999" s="76"/>
      <c r="Q999" s="76"/>
      <c r="R999" s="76"/>
      <c r="S999" s="76"/>
      <c r="T999" s="76"/>
      <c r="U999" s="76"/>
      <c r="V999" s="76"/>
      <c r="W999" s="76"/>
      <c r="X999" s="76"/>
      <c r="Y999" s="76"/>
      <c r="Z999" s="76"/>
    </row>
    <row r="1000" spans="1:26" ht="14.25" customHeight="1" x14ac:dyDescent="0.2">
      <c r="A1000" s="263"/>
      <c r="B1000" s="127"/>
      <c r="C1000" s="76"/>
      <c r="D1000" s="76"/>
      <c r="E1000" s="76"/>
      <c r="F1000" s="141"/>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14.25" customHeight="1" x14ac:dyDescent="0.2">
      <c r="A1001" s="263"/>
      <c r="B1001" s="127"/>
      <c r="C1001" s="76"/>
      <c r="D1001" s="76"/>
      <c r="E1001" s="76"/>
      <c r="F1001" s="141"/>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14.25" customHeight="1" x14ac:dyDescent="0.2">
      <c r="A1002" s="263"/>
      <c r="B1002" s="127"/>
      <c r="C1002" s="76"/>
      <c r="D1002" s="76"/>
      <c r="E1002" s="76"/>
      <c r="F1002" s="141"/>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14.25" customHeight="1" x14ac:dyDescent="0.2">
      <c r="A1003" s="263"/>
      <c r="B1003" s="127"/>
      <c r="C1003" s="76"/>
      <c r="D1003" s="76"/>
      <c r="E1003" s="76"/>
      <c r="F1003" s="141"/>
      <c r="G1003" s="76"/>
      <c r="H1003" s="76"/>
      <c r="I1003" s="76"/>
      <c r="J1003" s="76"/>
      <c r="K1003" s="76"/>
      <c r="L1003" s="76"/>
      <c r="M1003" s="76"/>
      <c r="N1003" s="76"/>
      <c r="O1003" s="76"/>
      <c r="P1003" s="76"/>
      <c r="Q1003" s="76"/>
      <c r="R1003" s="76"/>
      <c r="S1003" s="76"/>
      <c r="T1003" s="76"/>
      <c r="U1003" s="76"/>
      <c r="V1003" s="76"/>
      <c r="W1003" s="76"/>
      <c r="X1003" s="76"/>
      <c r="Y1003" s="76"/>
      <c r="Z1003" s="76"/>
    </row>
    <row r="1004" spans="1:26" ht="14.25" customHeight="1" x14ac:dyDescent="0.2">
      <c r="A1004" s="263"/>
      <c r="B1004" s="127"/>
      <c r="C1004" s="76"/>
      <c r="D1004" s="76"/>
      <c r="E1004" s="76"/>
      <c r="F1004" s="141"/>
      <c r="G1004" s="76"/>
      <c r="H1004" s="76"/>
      <c r="I1004" s="76"/>
      <c r="J1004" s="76"/>
      <c r="K1004" s="76"/>
      <c r="L1004" s="76"/>
      <c r="M1004" s="76"/>
      <c r="N1004" s="76"/>
      <c r="O1004" s="76"/>
      <c r="P1004" s="76"/>
      <c r="Q1004" s="76"/>
      <c r="R1004" s="76"/>
      <c r="S1004" s="76"/>
      <c r="T1004" s="76"/>
      <c r="U1004" s="76"/>
      <c r="V1004" s="76"/>
      <c r="W1004" s="76"/>
      <c r="X1004" s="76"/>
      <c r="Y1004" s="76"/>
      <c r="Z1004" s="76"/>
    </row>
    <row r="1005" spans="1:26" ht="14.25" customHeight="1" x14ac:dyDescent="0.2">
      <c r="A1005" s="263"/>
      <c r="B1005" s="127"/>
      <c r="C1005" s="76"/>
      <c r="D1005" s="76"/>
      <c r="E1005" s="76"/>
      <c r="F1005" s="141"/>
      <c r="G1005" s="76"/>
      <c r="H1005" s="76"/>
      <c r="I1005" s="76"/>
      <c r="J1005" s="76"/>
      <c r="K1005" s="76"/>
      <c r="L1005" s="76"/>
      <c r="M1005" s="76"/>
      <c r="N1005" s="76"/>
      <c r="O1005" s="76"/>
      <c r="P1005" s="76"/>
      <c r="Q1005" s="76"/>
      <c r="R1005" s="76"/>
      <c r="S1005" s="76"/>
      <c r="T1005" s="76"/>
      <c r="U1005" s="76"/>
      <c r="V1005" s="76"/>
      <c r="W1005" s="76"/>
      <c r="X1005" s="76"/>
      <c r="Y1005" s="76"/>
      <c r="Z1005" s="76"/>
    </row>
    <row r="1006" spans="1:26" ht="14.25" customHeight="1" x14ac:dyDescent="0.2">
      <c r="A1006" s="263"/>
      <c r="B1006" s="127"/>
      <c r="C1006" s="76"/>
      <c r="D1006" s="76"/>
      <c r="E1006" s="76"/>
      <c r="F1006" s="141"/>
      <c r="G1006" s="76"/>
      <c r="H1006" s="76"/>
      <c r="I1006" s="76"/>
      <c r="J1006" s="76"/>
      <c r="K1006" s="76"/>
      <c r="L1006" s="76"/>
      <c r="M1006" s="76"/>
      <c r="N1006" s="76"/>
      <c r="O1006" s="76"/>
      <c r="P1006" s="76"/>
      <c r="Q1006" s="76"/>
      <c r="R1006" s="76"/>
      <c r="S1006" s="76"/>
      <c r="T1006" s="76"/>
      <c r="U1006" s="76"/>
      <c r="V1006" s="76"/>
      <c r="W1006" s="76"/>
      <c r="X1006" s="76"/>
      <c r="Y1006" s="76"/>
      <c r="Z1006" s="76"/>
    </row>
    <row r="1007" spans="1:26" ht="14.25" customHeight="1" x14ac:dyDescent="0.2">
      <c r="A1007" s="263"/>
      <c r="B1007" s="127"/>
      <c r="C1007" s="76"/>
      <c r="D1007" s="76"/>
      <c r="E1007" s="76"/>
      <c r="F1007" s="141"/>
      <c r="G1007" s="76"/>
      <c r="H1007" s="76"/>
      <c r="I1007" s="76"/>
      <c r="J1007" s="76"/>
      <c r="K1007" s="76"/>
      <c r="L1007" s="76"/>
      <c r="M1007" s="76"/>
      <c r="N1007" s="76"/>
      <c r="O1007" s="76"/>
      <c r="P1007" s="76"/>
      <c r="Q1007" s="76"/>
      <c r="R1007" s="76"/>
      <c r="S1007" s="76"/>
      <c r="T1007" s="76"/>
      <c r="U1007" s="76"/>
      <c r="V1007" s="76"/>
      <c r="W1007" s="76"/>
      <c r="X1007" s="76"/>
      <c r="Y1007" s="76"/>
      <c r="Z1007" s="76"/>
    </row>
    <row r="1008" spans="1:26" ht="14.25" customHeight="1" x14ac:dyDescent="0.2">
      <c r="A1008" s="263"/>
      <c r="B1008" s="127"/>
      <c r="C1008" s="76"/>
      <c r="D1008" s="76"/>
      <c r="E1008" s="76"/>
      <c r="F1008" s="141"/>
      <c r="G1008" s="76"/>
      <c r="H1008" s="76"/>
      <c r="I1008" s="76"/>
      <c r="J1008" s="76"/>
      <c r="K1008" s="76"/>
      <c r="L1008" s="76"/>
      <c r="M1008" s="76"/>
      <c r="N1008" s="76"/>
      <c r="O1008" s="76"/>
      <c r="P1008" s="76"/>
      <c r="Q1008" s="76"/>
      <c r="R1008" s="76"/>
      <c r="S1008" s="76"/>
      <c r="T1008" s="76"/>
      <c r="U1008" s="76"/>
      <c r="V1008" s="76"/>
      <c r="W1008" s="76"/>
      <c r="X1008" s="76"/>
      <c r="Y1008" s="76"/>
      <c r="Z1008" s="76"/>
    </row>
    <row r="1009" spans="1:26" ht="14.25" customHeight="1" x14ac:dyDescent="0.2">
      <c r="A1009" s="263"/>
      <c r="B1009" s="127"/>
      <c r="C1009" s="76"/>
      <c r="D1009" s="76"/>
      <c r="E1009" s="76"/>
      <c r="F1009" s="141"/>
      <c r="G1009" s="76"/>
      <c r="H1009" s="76"/>
      <c r="I1009" s="76"/>
      <c r="J1009" s="76"/>
      <c r="K1009" s="76"/>
      <c r="L1009" s="76"/>
      <c r="M1009" s="76"/>
      <c r="N1009" s="76"/>
      <c r="O1009" s="76"/>
      <c r="P1009" s="76"/>
      <c r="Q1009" s="76"/>
      <c r="R1009" s="76"/>
      <c r="S1009" s="76"/>
      <c r="T1009" s="76"/>
      <c r="U1009" s="76"/>
      <c r="V1009" s="76"/>
      <c r="W1009" s="76"/>
      <c r="X1009" s="76"/>
      <c r="Y1009" s="76"/>
      <c r="Z1009" s="76"/>
    </row>
    <row r="1010" spans="1:26" ht="14.25" customHeight="1" x14ac:dyDescent="0.2">
      <c r="A1010" s="263"/>
      <c r="B1010" s="127"/>
      <c r="C1010" s="76"/>
      <c r="D1010" s="76"/>
      <c r="E1010" s="76"/>
      <c r="F1010" s="141"/>
      <c r="G1010" s="76"/>
      <c r="H1010" s="76"/>
      <c r="I1010" s="76"/>
      <c r="J1010" s="76"/>
      <c r="K1010" s="76"/>
      <c r="L1010" s="76"/>
      <c r="M1010" s="76"/>
      <c r="N1010" s="76"/>
      <c r="O1010" s="76"/>
      <c r="P1010" s="76"/>
      <c r="Q1010" s="76"/>
      <c r="R1010" s="76"/>
      <c r="S1010" s="76"/>
      <c r="T1010" s="76"/>
      <c r="U1010" s="76"/>
      <c r="V1010" s="76"/>
      <c r="W1010" s="76"/>
      <c r="X1010" s="76"/>
      <c r="Y1010" s="76"/>
      <c r="Z1010" s="76"/>
    </row>
    <row r="1011" spans="1:26" ht="14.25" customHeight="1" x14ac:dyDescent="0.2">
      <c r="A1011" s="263"/>
      <c r="B1011" s="127"/>
      <c r="C1011" s="76"/>
      <c r="D1011" s="76"/>
      <c r="E1011" s="76"/>
      <c r="F1011" s="141"/>
      <c r="G1011" s="76"/>
      <c r="H1011" s="76"/>
      <c r="I1011" s="76"/>
      <c r="J1011" s="76"/>
      <c r="K1011" s="76"/>
      <c r="L1011" s="76"/>
      <c r="M1011" s="76"/>
      <c r="N1011" s="76"/>
      <c r="O1011" s="76"/>
      <c r="P1011" s="76"/>
      <c r="Q1011" s="76"/>
      <c r="R1011" s="76"/>
      <c r="S1011" s="76"/>
      <c r="T1011" s="76"/>
      <c r="U1011" s="76"/>
      <c r="V1011" s="76"/>
      <c r="W1011" s="76"/>
      <c r="X1011" s="76"/>
      <c r="Y1011" s="76"/>
      <c r="Z1011" s="76"/>
    </row>
    <row r="1012" spans="1:26" ht="14.25" customHeight="1" x14ac:dyDescent="0.2">
      <c r="A1012" s="263"/>
      <c r="B1012" s="127"/>
      <c r="C1012" s="76"/>
      <c r="D1012" s="76"/>
      <c r="E1012" s="76"/>
      <c r="F1012" s="141"/>
      <c r="G1012" s="76"/>
      <c r="H1012" s="76"/>
      <c r="I1012" s="76"/>
      <c r="J1012" s="76"/>
      <c r="K1012" s="76"/>
      <c r="L1012" s="76"/>
      <c r="M1012" s="76"/>
      <c r="N1012" s="76"/>
      <c r="O1012" s="76"/>
      <c r="P1012" s="76"/>
      <c r="Q1012" s="76"/>
      <c r="R1012" s="76"/>
      <c r="S1012" s="76"/>
      <c r="T1012" s="76"/>
      <c r="U1012" s="76"/>
      <c r="V1012" s="76"/>
      <c r="W1012" s="76"/>
      <c r="X1012" s="76"/>
      <c r="Y1012" s="76"/>
      <c r="Z1012" s="76"/>
    </row>
    <row r="1013" spans="1:26" ht="14.25" customHeight="1" x14ac:dyDescent="0.2">
      <c r="A1013" s="263"/>
      <c r="B1013" s="127"/>
      <c r="C1013" s="76"/>
      <c r="D1013" s="76"/>
      <c r="E1013" s="76"/>
      <c r="F1013" s="141"/>
      <c r="G1013" s="76"/>
      <c r="H1013" s="76"/>
      <c r="I1013" s="76"/>
      <c r="J1013" s="76"/>
      <c r="K1013" s="76"/>
      <c r="L1013" s="76"/>
      <c r="M1013" s="76"/>
      <c r="N1013" s="76"/>
      <c r="O1013" s="76"/>
      <c r="P1013" s="76"/>
      <c r="Q1013" s="76"/>
      <c r="R1013" s="76"/>
      <c r="S1013" s="76"/>
      <c r="T1013" s="76"/>
      <c r="U1013" s="76"/>
      <c r="V1013" s="76"/>
      <c r="W1013" s="76"/>
      <c r="X1013" s="76"/>
      <c r="Y1013" s="76"/>
      <c r="Z1013" s="76"/>
    </row>
    <row r="1014" spans="1:26" ht="14.25" customHeight="1" x14ac:dyDescent="0.2">
      <c r="A1014" s="263"/>
      <c r="B1014" s="127"/>
      <c r="C1014" s="76"/>
      <c r="D1014" s="76"/>
      <c r="E1014" s="76"/>
      <c r="F1014" s="141"/>
      <c r="G1014" s="76"/>
      <c r="H1014" s="76"/>
      <c r="I1014" s="76"/>
      <c r="J1014" s="76"/>
      <c r="K1014" s="76"/>
      <c r="L1014" s="76"/>
      <c r="M1014" s="76"/>
      <c r="N1014" s="76"/>
      <c r="O1014" s="76"/>
      <c r="P1014" s="76"/>
      <c r="Q1014" s="76"/>
      <c r="R1014" s="76"/>
      <c r="S1014" s="76"/>
      <c r="T1014" s="76"/>
      <c r="U1014" s="76"/>
      <c r="V1014" s="76"/>
      <c r="W1014" s="76"/>
      <c r="X1014" s="76"/>
      <c r="Y1014" s="76"/>
      <c r="Z1014" s="76"/>
    </row>
    <row r="1015" spans="1:26" ht="14.25" customHeight="1" x14ac:dyDescent="0.2">
      <c r="A1015" s="263"/>
      <c r="B1015" s="127"/>
      <c r="C1015" s="76"/>
      <c r="D1015" s="76"/>
      <c r="E1015" s="76"/>
      <c r="F1015" s="141"/>
      <c r="G1015" s="76"/>
      <c r="H1015" s="76"/>
      <c r="I1015" s="76"/>
      <c r="J1015" s="76"/>
      <c r="K1015" s="76"/>
      <c r="L1015" s="76"/>
      <c r="M1015" s="76"/>
      <c r="N1015" s="76"/>
      <c r="O1015" s="76"/>
      <c r="P1015" s="76"/>
      <c r="Q1015" s="76"/>
      <c r="R1015" s="76"/>
      <c r="S1015" s="76"/>
      <c r="T1015" s="76"/>
      <c r="U1015" s="76"/>
      <c r="V1015" s="76"/>
      <c r="W1015" s="76"/>
      <c r="X1015" s="76"/>
      <c r="Y1015" s="76"/>
      <c r="Z1015" s="76"/>
    </row>
    <row r="1016" spans="1:26" ht="14.25" customHeight="1" x14ac:dyDescent="0.2">
      <c r="A1016" s="263"/>
      <c r="B1016" s="127"/>
      <c r="C1016" s="76"/>
      <c r="D1016" s="76"/>
      <c r="E1016" s="76"/>
      <c r="F1016" s="141"/>
      <c r="G1016" s="76"/>
      <c r="H1016" s="76"/>
      <c r="I1016" s="76"/>
      <c r="J1016" s="76"/>
      <c r="K1016" s="76"/>
      <c r="L1016" s="76"/>
      <c r="M1016" s="76"/>
      <c r="N1016" s="76"/>
      <c r="O1016" s="76"/>
      <c r="P1016" s="76"/>
      <c r="Q1016" s="76"/>
      <c r="R1016" s="76"/>
      <c r="S1016" s="76"/>
      <c r="T1016" s="76"/>
      <c r="U1016" s="76"/>
      <c r="V1016" s="76"/>
      <c r="W1016" s="76"/>
      <c r="X1016" s="76"/>
      <c r="Y1016" s="76"/>
      <c r="Z1016" s="76"/>
    </row>
    <row r="1017" spans="1:26" ht="14.25" customHeight="1" x14ac:dyDescent="0.2">
      <c r="A1017" s="263"/>
      <c r="B1017" s="127"/>
      <c r="C1017" s="76"/>
      <c r="D1017" s="76"/>
      <c r="E1017" s="76"/>
      <c r="F1017" s="141"/>
      <c r="G1017" s="76"/>
      <c r="H1017" s="76"/>
      <c r="I1017" s="76"/>
      <c r="J1017" s="76"/>
      <c r="K1017" s="76"/>
      <c r="L1017" s="76"/>
      <c r="M1017" s="76"/>
      <c r="N1017" s="76"/>
      <c r="O1017" s="76"/>
      <c r="P1017" s="76"/>
      <c r="Q1017" s="76"/>
      <c r="R1017" s="76"/>
      <c r="S1017" s="76"/>
      <c r="T1017" s="76"/>
      <c r="U1017" s="76"/>
      <c r="V1017" s="76"/>
      <c r="W1017" s="76"/>
      <c r="X1017" s="76"/>
      <c r="Y1017" s="76"/>
      <c r="Z1017" s="76"/>
    </row>
    <row r="1018" spans="1:26" ht="14.25" customHeight="1" x14ac:dyDescent="0.2">
      <c r="A1018" s="263"/>
      <c r="B1018" s="127"/>
      <c r="C1018" s="76"/>
      <c r="D1018" s="76"/>
      <c r="E1018" s="76"/>
      <c r="F1018" s="141"/>
      <c r="G1018" s="76"/>
      <c r="H1018" s="76"/>
      <c r="I1018" s="76"/>
      <c r="J1018" s="76"/>
      <c r="K1018" s="76"/>
      <c r="L1018" s="76"/>
      <c r="M1018" s="76"/>
      <c r="N1018" s="76"/>
      <c r="O1018" s="76"/>
      <c r="P1018" s="76"/>
      <c r="Q1018" s="76"/>
      <c r="R1018" s="76"/>
      <c r="S1018" s="76"/>
      <c r="T1018" s="76"/>
      <c r="U1018" s="76"/>
      <c r="V1018" s="76"/>
      <c r="W1018" s="76"/>
      <c r="X1018" s="76"/>
      <c r="Y1018" s="76"/>
      <c r="Z1018" s="76"/>
    </row>
    <row r="1019" spans="1:26" ht="14.25" customHeight="1" x14ac:dyDescent="0.2">
      <c r="A1019" s="263"/>
      <c r="B1019" s="127"/>
      <c r="C1019" s="76"/>
      <c r="D1019" s="76"/>
      <c r="E1019" s="76"/>
      <c r="F1019" s="141"/>
      <c r="G1019" s="76"/>
      <c r="H1019" s="76"/>
      <c r="I1019" s="76"/>
      <c r="J1019" s="76"/>
      <c r="K1019" s="76"/>
      <c r="L1019" s="76"/>
      <c r="M1019" s="76"/>
      <c r="N1019" s="76"/>
      <c r="O1019" s="76"/>
      <c r="P1019" s="76"/>
      <c r="Q1019" s="76"/>
      <c r="R1019" s="76"/>
      <c r="S1019" s="76"/>
      <c r="T1019" s="76"/>
      <c r="U1019" s="76"/>
      <c r="V1019" s="76"/>
      <c r="W1019" s="76"/>
      <c r="X1019" s="76"/>
      <c r="Y1019" s="76"/>
      <c r="Z1019" s="76"/>
    </row>
    <row r="1020" spans="1:26" ht="14.25" customHeight="1" x14ac:dyDescent="0.2">
      <c r="A1020" s="263"/>
      <c r="B1020" s="127"/>
      <c r="C1020" s="76"/>
      <c r="D1020" s="76"/>
      <c r="E1020" s="76"/>
      <c r="F1020" s="141"/>
      <c r="G1020" s="76"/>
      <c r="H1020" s="76"/>
      <c r="I1020" s="76"/>
      <c r="J1020" s="76"/>
      <c r="K1020" s="76"/>
      <c r="L1020" s="76"/>
      <c r="M1020" s="76"/>
      <c r="N1020" s="76"/>
      <c r="O1020" s="76"/>
      <c r="P1020" s="76"/>
      <c r="Q1020" s="76"/>
      <c r="R1020" s="76"/>
      <c r="S1020" s="76"/>
      <c r="T1020" s="76"/>
      <c r="U1020" s="76"/>
      <c r="V1020" s="76"/>
      <c r="W1020" s="76"/>
      <c r="X1020" s="76"/>
      <c r="Y1020" s="76"/>
      <c r="Z1020" s="76"/>
    </row>
    <row r="1021" spans="1:26" ht="14.25" customHeight="1" x14ac:dyDescent="0.2">
      <c r="A1021" s="263"/>
      <c r="B1021" s="127"/>
      <c r="C1021" s="76"/>
      <c r="D1021" s="76"/>
      <c r="E1021" s="76"/>
      <c r="F1021" s="141"/>
      <c r="G1021" s="76"/>
      <c r="H1021" s="76"/>
      <c r="I1021" s="76"/>
      <c r="J1021" s="76"/>
      <c r="K1021" s="76"/>
      <c r="L1021" s="76"/>
      <c r="M1021" s="76"/>
      <c r="N1021" s="76"/>
      <c r="O1021" s="76"/>
      <c r="P1021" s="76"/>
      <c r="Q1021" s="76"/>
      <c r="R1021" s="76"/>
      <c r="S1021" s="76"/>
      <c r="T1021" s="76"/>
      <c r="U1021" s="76"/>
      <c r="V1021" s="76"/>
      <c r="W1021" s="76"/>
      <c r="X1021" s="76"/>
      <c r="Y1021" s="76"/>
      <c r="Z1021" s="76"/>
    </row>
    <row r="1022" spans="1:26" ht="14.25" customHeight="1" x14ac:dyDescent="0.2">
      <c r="A1022" s="263"/>
      <c r="B1022" s="127"/>
      <c r="C1022" s="76"/>
      <c r="D1022" s="76"/>
      <c r="E1022" s="76"/>
      <c r="F1022" s="141"/>
      <c r="G1022" s="76"/>
      <c r="H1022" s="76"/>
      <c r="I1022" s="76"/>
      <c r="J1022" s="76"/>
      <c r="K1022" s="76"/>
      <c r="L1022" s="76"/>
      <c r="M1022" s="76"/>
      <c r="N1022" s="76"/>
      <c r="O1022" s="76"/>
      <c r="P1022" s="76"/>
      <c r="Q1022" s="76"/>
      <c r="R1022" s="76"/>
      <c r="S1022" s="76"/>
      <c r="T1022" s="76"/>
      <c r="U1022" s="76"/>
      <c r="V1022" s="76"/>
      <c r="W1022" s="76"/>
      <c r="X1022" s="76"/>
      <c r="Y1022" s="76"/>
      <c r="Z1022" s="76"/>
    </row>
    <row r="1023" spans="1:26" ht="14.25" customHeight="1" x14ac:dyDescent="0.2">
      <c r="A1023" s="263"/>
      <c r="B1023" s="127"/>
      <c r="C1023" s="76"/>
      <c r="D1023" s="76"/>
      <c r="E1023" s="76"/>
      <c r="F1023" s="141"/>
      <c r="G1023" s="76"/>
      <c r="H1023" s="76"/>
      <c r="I1023" s="76"/>
      <c r="J1023" s="76"/>
      <c r="K1023" s="76"/>
      <c r="L1023" s="76"/>
      <c r="M1023" s="76"/>
      <c r="N1023" s="76"/>
      <c r="O1023" s="76"/>
      <c r="P1023" s="76"/>
      <c r="Q1023" s="76"/>
      <c r="R1023" s="76"/>
      <c r="S1023" s="76"/>
      <c r="T1023" s="76"/>
      <c r="U1023" s="76"/>
      <c r="V1023" s="76"/>
      <c r="W1023" s="76"/>
      <c r="X1023" s="76"/>
      <c r="Y1023" s="76"/>
      <c r="Z1023" s="76"/>
    </row>
    <row r="1024" spans="1:26" ht="14.25" customHeight="1" x14ac:dyDescent="0.2">
      <c r="A1024" s="263"/>
      <c r="B1024" s="127"/>
      <c r="C1024" s="76"/>
      <c r="D1024" s="76"/>
      <c r="E1024" s="76"/>
      <c r="F1024" s="141"/>
      <c r="G1024" s="76"/>
      <c r="H1024" s="76"/>
      <c r="I1024" s="76"/>
      <c r="J1024" s="76"/>
      <c r="K1024" s="76"/>
      <c r="L1024" s="76"/>
      <c r="M1024" s="76"/>
      <c r="N1024" s="76"/>
      <c r="O1024" s="76"/>
      <c r="P1024" s="76"/>
      <c r="Q1024" s="76"/>
      <c r="R1024" s="76"/>
      <c r="S1024" s="76"/>
      <c r="T1024" s="76"/>
      <c r="U1024" s="76"/>
      <c r="V1024" s="76"/>
      <c r="W1024" s="76"/>
      <c r="X1024" s="76"/>
      <c r="Y1024" s="76"/>
      <c r="Z1024" s="76"/>
    </row>
    <row r="1025" spans="1:26" ht="14.25" customHeight="1" x14ac:dyDescent="0.2">
      <c r="A1025" s="263"/>
      <c r="B1025" s="127"/>
      <c r="C1025" s="76"/>
      <c r="D1025" s="76"/>
      <c r="E1025" s="76"/>
      <c r="F1025" s="141"/>
      <c r="G1025" s="76"/>
      <c r="H1025" s="76"/>
      <c r="I1025" s="76"/>
      <c r="J1025" s="76"/>
      <c r="K1025" s="76"/>
      <c r="L1025" s="76"/>
      <c r="M1025" s="76"/>
      <c r="N1025" s="76"/>
      <c r="O1025" s="76"/>
      <c r="P1025" s="76"/>
      <c r="Q1025" s="76"/>
      <c r="R1025" s="76"/>
      <c r="S1025" s="76"/>
      <c r="T1025" s="76"/>
      <c r="U1025" s="76"/>
      <c r="V1025" s="76"/>
      <c r="W1025" s="76"/>
      <c r="X1025" s="76"/>
      <c r="Y1025" s="76"/>
      <c r="Z1025" s="76"/>
    </row>
    <row r="1026" spans="1:26" ht="14.25" customHeight="1" x14ac:dyDescent="0.2">
      <c r="A1026" s="263"/>
      <c r="B1026" s="127"/>
      <c r="C1026" s="76"/>
      <c r="D1026" s="76"/>
      <c r="E1026" s="76"/>
      <c r="F1026" s="141"/>
      <c r="G1026" s="76"/>
      <c r="H1026" s="76"/>
      <c r="I1026" s="76"/>
      <c r="J1026" s="76"/>
      <c r="K1026" s="76"/>
      <c r="L1026" s="76"/>
      <c r="M1026" s="76"/>
      <c r="N1026" s="76"/>
      <c r="O1026" s="76"/>
      <c r="P1026" s="76"/>
      <c r="Q1026" s="76"/>
      <c r="R1026" s="76"/>
      <c r="S1026" s="76"/>
      <c r="T1026" s="76"/>
      <c r="U1026" s="76"/>
      <c r="V1026" s="76"/>
      <c r="W1026" s="76"/>
      <c r="X1026" s="76"/>
      <c r="Y1026" s="76"/>
      <c r="Z1026" s="76"/>
    </row>
    <row r="1027" spans="1:26" ht="14.25" customHeight="1" x14ac:dyDescent="0.2">
      <c r="A1027" s="263"/>
      <c r="B1027" s="127"/>
      <c r="C1027" s="76"/>
      <c r="D1027" s="76"/>
      <c r="E1027" s="76"/>
      <c r="F1027" s="141"/>
      <c r="G1027" s="76"/>
      <c r="H1027" s="76"/>
      <c r="I1027" s="76"/>
      <c r="J1027" s="76"/>
      <c r="K1027" s="76"/>
      <c r="L1027" s="76"/>
      <c r="M1027" s="76"/>
      <c r="N1027" s="76"/>
      <c r="O1027" s="76"/>
      <c r="P1027" s="76"/>
      <c r="Q1027" s="76"/>
      <c r="R1027" s="76"/>
      <c r="S1027" s="76"/>
      <c r="T1027" s="76"/>
      <c r="U1027" s="76"/>
      <c r="V1027" s="76"/>
      <c r="W1027" s="76"/>
      <c r="X1027" s="76"/>
      <c r="Y1027" s="76"/>
      <c r="Z1027" s="76"/>
    </row>
    <row r="1028" spans="1:26" ht="14.25" customHeight="1" x14ac:dyDescent="0.2">
      <c r="A1028" s="263"/>
      <c r="B1028" s="127"/>
      <c r="C1028" s="76"/>
      <c r="D1028" s="76"/>
      <c r="E1028" s="76"/>
      <c r="F1028" s="141"/>
      <c r="G1028" s="76"/>
      <c r="H1028" s="76"/>
      <c r="I1028" s="76"/>
      <c r="J1028" s="76"/>
      <c r="K1028" s="76"/>
      <c r="L1028" s="76"/>
      <c r="M1028" s="76"/>
      <c r="N1028" s="76"/>
      <c r="O1028" s="76"/>
      <c r="P1028" s="76"/>
      <c r="Q1028" s="76"/>
      <c r="R1028" s="76"/>
      <c r="S1028" s="76"/>
      <c r="T1028" s="76"/>
      <c r="U1028" s="76"/>
      <c r="V1028" s="76"/>
      <c r="W1028" s="76"/>
      <c r="X1028" s="76"/>
      <c r="Y1028" s="76"/>
      <c r="Z1028" s="76"/>
    </row>
    <row r="1029" spans="1:26" ht="14.25" customHeight="1" x14ac:dyDescent="0.2">
      <c r="A1029" s="263"/>
      <c r="B1029" s="127"/>
      <c r="C1029" s="76"/>
      <c r="D1029" s="76"/>
      <c r="E1029" s="76"/>
      <c r="F1029" s="141"/>
      <c r="G1029" s="76"/>
      <c r="H1029" s="76"/>
      <c r="I1029" s="76"/>
      <c r="J1029" s="76"/>
      <c r="K1029" s="76"/>
      <c r="L1029" s="76"/>
      <c r="M1029" s="76"/>
      <c r="N1029" s="76"/>
      <c r="O1029" s="76"/>
      <c r="P1029" s="76"/>
      <c r="Q1029" s="76"/>
      <c r="R1029" s="76"/>
      <c r="S1029" s="76"/>
      <c r="T1029" s="76"/>
      <c r="U1029" s="76"/>
      <c r="V1029" s="76"/>
      <c r="W1029" s="76"/>
      <c r="X1029" s="76"/>
      <c r="Y1029" s="76"/>
      <c r="Z1029" s="76"/>
    </row>
    <row r="1030" spans="1:26" ht="14.25" customHeight="1" x14ac:dyDescent="0.2">
      <c r="A1030" s="263"/>
      <c r="B1030" s="127"/>
      <c r="C1030" s="76"/>
      <c r="D1030" s="76"/>
      <c r="E1030" s="76"/>
      <c r="F1030" s="141"/>
      <c r="G1030" s="76"/>
      <c r="H1030" s="76"/>
      <c r="I1030" s="76"/>
      <c r="J1030" s="76"/>
      <c r="K1030" s="76"/>
      <c r="L1030" s="76"/>
      <c r="M1030" s="76"/>
      <c r="N1030" s="76"/>
      <c r="O1030" s="76"/>
      <c r="P1030" s="76"/>
      <c r="Q1030" s="76"/>
      <c r="R1030" s="76"/>
      <c r="S1030" s="76"/>
      <c r="T1030" s="76"/>
      <c r="U1030" s="76"/>
      <c r="V1030" s="76"/>
      <c r="W1030" s="76"/>
      <c r="X1030" s="76"/>
      <c r="Y1030" s="76"/>
      <c r="Z1030" s="76"/>
    </row>
    <row r="1031" spans="1:26" ht="14.25" customHeight="1" x14ac:dyDescent="0.2">
      <c r="A1031" s="263"/>
      <c r="B1031" s="127"/>
      <c r="C1031" s="76"/>
      <c r="D1031" s="76"/>
      <c r="E1031" s="76"/>
      <c r="F1031" s="141"/>
      <c r="G1031" s="76"/>
      <c r="H1031" s="76"/>
      <c r="I1031" s="76"/>
      <c r="J1031" s="76"/>
      <c r="K1031" s="76"/>
      <c r="L1031" s="76"/>
      <c r="M1031" s="76"/>
      <c r="N1031" s="76"/>
      <c r="O1031" s="76"/>
      <c r="P1031" s="76"/>
      <c r="Q1031" s="76"/>
      <c r="R1031" s="76"/>
      <c r="S1031" s="76"/>
      <c r="T1031" s="76"/>
      <c r="U1031" s="76"/>
      <c r="V1031" s="76"/>
      <c r="W1031" s="76"/>
      <c r="X1031" s="76"/>
      <c r="Y1031" s="76"/>
      <c r="Z1031" s="76"/>
    </row>
    <row r="1032" spans="1:26" ht="14.25" customHeight="1" x14ac:dyDescent="0.2">
      <c r="A1032" s="263"/>
      <c r="B1032" s="127"/>
      <c r="C1032" s="76"/>
      <c r="D1032" s="76"/>
      <c r="E1032" s="76"/>
      <c r="F1032" s="141"/>
      <c r="G1032" s="76"/>
      <c r="H1032" s="76"/>
      <c r="I1032" s="76"/>
      <c r="J1032" s="76"/>
      <c r="K1032" s="76"/>
      <c r="L1032" s="76"/>
      <c r="M1032" s="76"/>
      <c r="N1032" s="76"/>
      <c r="O1032" s="76"/>
      <c r="P1032" s="76"/>
      <c r="Q1032" s="76"/>
      <c r="R1032" s="76"/>
      <c r="S1032" s="76"/>
      <c r="T1032" s="76"/>
      <c r="U1032" s="76"/>
      <c r="V1032" s="76"/>
      <c r="W1032" s="76"/>
      <c r="X1032" s="76"/>
      <c r="Y1032" s="76"/>
      <c r="Z1032" s="76"/>
    </row>
    <row r="1033" spans="1:26" ht="14.25" customHeight="1" x14ac:dyDescent="0.2">
      <c r="A1033" s="263"/>
      <c r="B1033" s="127"/>
      <c r="C1033" s="76"/>
      <c r="D1033" s="76"/>
      <c r="E1033" s="76"/>
      <c r="F1033" s="141"/>
      <c r="G1033" s="76"/>
      <c r="H1033" s="76"/>
      <c r="I1033" s="76"/>
      <c r="J1033" s="76"/>
      <c r="K1033" s="76"/>
      <c r="L1033" s="76"/>
      <c r="M1033" s="76"/>
      <c r="N1033" s="76"/>
      <c r="O1033" s="76"/>
      <c r="P1033" s="76"/>
      <c r="Q1033" s="76"/>
      <c r="R1033" s="76"/>
      <c r="S1033" s="76"/>
      <c r="T1033" s="76"/>
      <c r="U1033" s="76"/>
      <c r="V1033" s="76"/>
      <c r="W1033" s="76"/>
      <c r="X1033" s="76"/>
      <c r="Y1033" s="76"/>
      <c r="Z1033" s="76"/>
    </row>
    <row r="1034" spans="1:26" ht="14.25" customHeight="1" x14ac:dyDescent="0.2">
      <c r="A1034" s="263"/>
      <c r="B1034" s="127"/>
      <c r="C1034" s="76"/>
      <c r="D1034" s="76"/>
      <c r="E1034" s="76"/>
      <c r="F1034" s="141"/>
      <c r="G1034" s="76"/>
      <c r="H1034" s="76"/>
      <c r="I1034" s="76"/>
      <c r="J1034" s="76"/>
      <c r="K1034" s="76"/>
      <c r="L1034" s="76"/>
      <c r="M1034" s="76"/>
      <c r="N1034" s="76"/>
      <c r="O1034" s="76"/>
      <c r="P1034" s="76"/>
      <c r="Q1034" s="76"/>
      <c r="R1034" s="76"/>
      <c r="S1034" s="76"/>
      <c r="T1034" s="76"/>
      <c r="U1034" s="76"/>
      <c r="V1034" s="76"/>
      <c r="W1034" s="76"/>
      <c r="X1034" s="76"/>
      <c r="Y1034" s="76"/>
      <c r="Z1034" s="76"/>
    </row>
    <row r="1035" spans="1:26" ht="14.25" customHeight="1" x14ac:dyDescent="0.2">
      <c r="A1035" s="263"/>
      <c r="B1035" s="127"/>
      <c r="C1035" s="76"/>
      <c r="D1035" s="76"/>
      <c r="E1035" s="76"/>
      <c r="F1035" s="141"/>
      <c r="G1035" s="76"/>
      <c r="H1035" s="76"/>
      <c r="I1035" s="76"/>
      <c r="J1035" s="76"/>
      <c r="K1035" s="76"/>
      <c r="L1035" s="76"/>
      <c r="M1035" s="76"/>
      <c r="N1035" s="76"/>
      <c r="O1035" s="76"/>
      <c r="P1035" s="76"/>
      <c r="Q1035" s="76"/>
      <c r="R1035" s="76"/>
      <c r="S1035" s="76"/>
      <c r="T1035" s="76"/>
      <c r="U1035" s="76"/>
      <c r="V1035" s="76"/>
      <c r="W1035" s="76"/>
      <c r="X1035" s="76"/>
      <c r="Y1035" s="76"/>
      <c r="Z1035" s="76"/>
    </row>
    <row r="1036" spans="1:26" ht="14.25" customHeight="1" x14ac:dyDescent="0.2">
      <c r="A1036" s="263"/>
      <c r="B1036" s="127"/>
      <c r="C1036" s="76"/>
      <c r="D1036" s="76"/>
      <c r="E1036" s="76"/>
      <c r="F1036" s="141"/>
      <c r="G1036" s="76"/>
      <c r="H1036" s="76"/>
      <c r="I1036" s="76"/>
      <c r="J1036" s="76"/>
      <c r="K1036" s="76"/>
      <c r="L1036" s="76"/>
      <c r="M1036" s="76"/>
      <c r="N1036" s="76"/>
      <c r="O1036" s="76"/>
      <c r="P1036" s="76"/>
      <c r="Q1036" s="76"/>
      <c r="R1036" s="76"/>
      <c r="S1036" s="76"/>
      <c r="T1036" s="76"/>
      <c r="U1036" s="76"/>
      <c r="V1036" s="76"/>
      <c r="W1036" s="76"/>
      <c r="X1036" s="76"/>
      <c r="Y1036" s="76"/>
      <c r="Z1036" s="76"/>
    </row>
    <row r="1037" spans="1:26" ht="14.25" customHeight="1" x14ac:dyDescent="0.2">
      <c r="A1037" s="263"/>
      <c r="B1037" s="127"/>
      <c r="C1037" s="76"/>
      <c r="D1037" s="76"/>
      <c r="E1037" s="76"/>
      <c r="F1037" s="141"/>
      <c r="G1037" s="76"/>
      <c r="H1037" s="76"/>
      <c r="I1037" s="76"/>
      <c r="J1037" s="76"/>
      <c r="K1037" s="76"/>
      <c r="L1037" s="76"/>
      <c r="M1037" s="76"/>
      <c r="N1037" s="76"/>
      <c r="O1037" s="76"/>
      <c r="P1037" s="76"/>
      <c r="Q1037" s="76"/>
      <c r="R1037" s="76"/>
      <c r="S1037" s="76"/>
      <c r="T1037" s="76"/>
      <c r="U1037" s="76"/>
      <c r="V1037" s="76"/>
      <c r="W1037" s="76"/>
      <c r="X1037" s="76"/>
      <c r="Y1037" s="76"/>
      <c r="Z1037" s="76"/>
    </row>
    <row r="1038" spans="1:26" ht="14.25" customHeight="1" x14ac:dyDescent="0.2">
      <c r="A1038" s="263"/>
      <c r="B1038" s="127"/>
      <c r="C1038" s="76"/>
      <c r="D1038" s="76"/>
      <c r="E1038" s="76"/>
      <c r="F1038" s="141"/>
      <c r="G1038" s="76"/>
      <c r="H1038" s="76"/>
      <c r="I1038" s="76"/>
      <c r="J1038" s="76"/>
      <c r="K1038" s="76"/>
      <c r="L1038" s="76"/>
      <c r="M1038" s="76"/>
      <c r="N1038" s="76"/>
      <c r="O1038" s="76"/>
      <c r="P1038" s="76"/>
      <c r="Q1038" s="76"/>
      <c r="R1038" s="76"/>
      <c r="S1038" s="76"/>
      <c r="T1038" s="76"/>
      <c r="U1038" s="76"/>
      <c r="V1038" s="76"/>
      <c r="W1038" s="76"/>
      <c r="X1038" s="76"/>
      <c r="Y1038" s="76"/>
      <c r="Z1038" s="76"/>
    </row>
    <row r="1039" spans="1:26" ht="14.25" customHeight="1" x14ac:dyDescent="0.2">
      <c r="A1039" s="263"/>
      <c r="B1039" s="127"/>
      <c r="C1039" s="76"/>
      <c r="D1039" s="76"/>
      <c r="E1039" s="76"/>
      <c r="F1039" s="141"/>
      <c r="G1039" s="76"/>
      <c r="H1039" s="76"/>
      <c r="I1039" s="76"/>
      <c r="J1039" s="76"/>
      <c r="K1039" s="76"/>
      <c r="L1039" s="76"/>
      <c r="M1039" s="76"/>
      <c r="N1039" s="76"/>
      <c r="O1039" s="76"/>
      <c r="P1039" s="76"/>
      <c r="Q1039" s="76"/>
      <c r="R1039" s="76"/>
      <c r="S1039" s="76"/>
      <c r="T1039" s="76"/>
      <c r="U1039" s="76"/>
      <c r="V1039" s="76"/>
      <c r="W1039" s="76"/>
      <c r="X1039" s="76"/>
      <c r="Y1039" s="76"/>
      <c r="Z1039" s="76"/>
    </row>
    <row r="1040" spans="1:26" ht="14.25" customHeight="1" x14ac:dyDescent="0.2">
      <c r="A1040" s="263"/>
      <c r="B1040" s="127"/>
      <c r="C1040" s="76"/>
      <c r="D1040" s="76"/>
      <c r="E1040" s="76"/>
      <c r="F1040" s="141"/>
      <c r="G1040" s="76"/>
      <c r="H1040" s="76"/>
      <c r="I1040" s="76"/>
      <c r="J1040" s="76"/>
      <c r="K1040" s="76"/>
      <c r="L1040" s="76"/>
      <c r="M1040" s="76"/>
      <c r="N1040" s="76"/>
      <c r="O1040" s="76"/>
      <c r="P1040" s="76"/>
      <c r="Q1040" s="76"/>
      <c r="R1040" s="76"/>
      <c r="S1040" s="76"/>
      <c r="T1040" s="76"/>
      <c r="U1040" s="76"/>
      <c r="V1040" s="76"/>
      <c r="W1040" s="76"/>
      <c r="X1040" s="76"/>
      <c r="Y1040" s="76"/>
      <c r="Z1040" s="76"/>
    </row>
    <row r="1041" spans="1:26" ht="14.25" customHeight="1" x14ac:dyDescent="0.2">
      <c r="A1041" s="263"/>
      <c r="B1041" s="127"/>
      <c r="C1041" s="76"/>
      <c r="D1041" s="76"/>
      <c r="E1041" s="76"/>
      <c r="F1041" s="141"/>
      <c r="G1041" s="76"/>
      <c r="H1041" s="76"/>
      <c r="I1041" s="76"/>
      <c r="J1041" s="76"/>
      <c r="K1041" s="76"/>
      <c r="L1041" s="76"/>
      <c r="M1041" s="76"/>
      <c r="N1041" s="76"/>
      <c r="O1041" s="76"/>
      <c r="P1041" s="76"/>
      <c r="Q1041" s="76"/>
      <c r="R1041" s="76"/>
      <c r="S1041" s="76"/>
      <c r="T1041" s="76"/>
      <c r="U1041" s="76"/>
      <c r="V1041" s="76"/>
      <c r="W1041" s="76"/>
      <c r="X1041" s="76"/>
      <c r="Y1041" s="76"/>
      <c r="Z1041" s="76"/>
    </row>
    <row r="1042" spans="1:26" ht="14.25" customHeight="1" x14ac:dyDescent="0.2">
      <c r="A1042" s="263"/>
      <c r="B1042" s="127"/>
      <c r="C1042" s="76"/>
      <c r="D1042" s="76"/>
      <c r="E1042" s="76"/>
      <c r="F1042" s="141"/>
      <c r="G1042" s="76"/>
      <c r="H1042" s="76"/>
      <c r="I1042" s="76"/>
      <c r="J1042" s="76"/>
      <c r="K1042" s="76"/>
      <c r="L1042" s="76"/>
      <c r="M1042" s="76"/>
      <c r="N1042" s="76"/>
      <c r="O1042" s="76"/>
      <c r="P1042" s="76"/>
      <c r="Q1042" s="76"/>
      <c r="R1042" s="76"/>
      <c r="S1042" s="76"/>
      <c r="T1042" s="76"/>
      <c r="U1042" s="76"/>
      <c r="V1042" s="76"/>
      <c r="W1042" s="76"/>
      <c r="X1042" s="76"/>
      <c r="Y1042" s="76"/>
      <c r="Z1042" s="76"/>
    </row>
    <row r="1043" spans="1:26" ht="14.25" customHeight="1" x14ac:dyDescent="0.2">
      <c r="A1043" s="263"/>
      <c r="B1043" s="127"/>
      <c r="C1043" s="76"/>
      <c r="D1043" s="76"/>
      <c r="E1043" s="76"/>
      <c r="F1043" s="141"/>
      <c r="G1043" s="76"/>
      <c r="H1043" s="76"/>
      <c r="I1043" s="76"/>
      <c r="J1043" s="76"/>
      <c r="K1043" s="76"/>
      <c r="L1043" s="76"/>
      <c r="M1043" s="76"/>
      <c r="N1043" s="76"/>
      <c r="O1043" s="76"/>
      <c r="P1043" s="76"/>
      <c r="Q1043" s="76"/>
      <c r="R1043" s="76"/>
      <c r="S1043" s="76"/>
      <c r="T1043" s="76"/>
      <c r="U1043" s="76"/>
      <c r="V1043" s="76"/>
      <c r="W1043" s="76"/>
      <c r="X1043" s="76"/>
      <c r="Y1043" s="76"/>
      <c r="Z1043" s="76"/>
    </row>
    <row r="1044" spans="1:26" ht="14.25" customHeight="1" x14ac:dyDescent="0.2">
      <c r="A1044" s="263"/>
      <c r="B1044" s="127"/>
      <c r="C1044" s="76"/>
      <c r="D1044" s="76"/>
      <c r="E1044" s="76"/>
      <c r="F1044" s="141"/>
      <c r="G1044" s="76"/>
      <c r="H1044" s="76"/>
      <c r="I1044" s="76"/>
      <c r="J1044" s="76"/>
      <c r="K1044" s="76"/>
      <c r="L1044" s="76"/>
      <c r="M1044" s="76"/>
      <c r="N1044" s="76"/>
      <c r="O1044" s="76"/>
      <c r="P1044" s="76"/>
      <c r="Q1044" s="76"/>
      <c r="R1044" s="76"/>
      <c r="S1044" s="76"/>
      <c r="T1044" s="76"/>
      <c r="U1044" s="76"/>
      <c r="V1044" s="76"/>
      <c r="W1044" s="76"/>
      <c r="X1044" s="76"/>
      <c r="Y1044" s="76"/>
      <c r="Z1044" s="76"/>
    </row>
    <row r="1045" spans="1:26" ht="14.25" customHeight="1" x14ac:dyDescent="0.2">
      <c r="A1045" s="263"/>
      <c r="B1045" s="127"/>
      <c r="C1045" s="76"/>
      <c r="D1045" s="76"/>
      <c r="E1045" s="76"/>
      <c r="F1045" s="141"/>
      <c r="G1045" s="76"/>
      <c r="H1045" s="76"/>
      <c r="I1045" s="76"/>
      <c r="J1045" s="76"/>
      <c r="K1045" s="76"/>
      <c r="L1045" s="76"/>
      <c r="M1045" s="76"/>
      <c r="N1045" s="76"/>
      <c r="O1045" s="76"/>
      <c r="P1045" s="76"/>
      <c r="Q1045" s="76"/>
      <c r="R1045" s="76"/>
      <c r="S1045" s="76"/>
      <c r="T1045" s="76"/>
      <c r="U1045" s="76"/>
      <c r="V1045" s="76"/>
      <c r="W1045" s="76"/>
      <c r="X1045" s="76"/>
      <c r="Y1045" s="76"/>
      <c r="Z1045" s="76"/>
    </row>
    <row r="1046" spans="1:26" ht="14.25" customHeight="1" x14ac:dyDescent="0.2">
      <c r="A1046" s="263"/>
      <c r="B1046" s="127"/>
      <c r="C1046" s="76"/>
      <c r="D1046" s="76"/>
      <c r="E1046" s="76"/>
      <c r="F1046" s="141"/>
      <c r="G1046" s="76"/>
      <c r="H1046" s="76"/>
      <c r="I1046" s="76"/>
      <c r="J1046" s="76"/>
      <c r="K1046" s="76"/>
      <c r="L1046" s="76"/>
      <c r="M1046" s="76"/>
      <c r="N1046" s="76"/>
      <c r="O1046" s="76"/>
      <c r="P1046" s="76"/>
      <c r="Q1046" s="76"/>
      <c r="R1046" s="76"/>
      <c r="S1046" s="76"/>
      <c r="T1046" s="76"/>
      <c r="U1046" s="76"/>
      <c r="V1046" s="76"/>
      <c r="W1046" s="76"/>
      <c r="X1046" s="76"/>
      <c r="Y1046" s="76"/>
      <c r="Z1046" s="76"/>
    </row>
    <row r="1047" spans="1:26" ht="14.25" customHeight="1" x14ac:dyDescent="0.2">
      <c r="A1047" s="263"/>
      <c r="B1047" s="127"/>
      <c r="C1047" s="76"/>
      <c r="D1047" s="76"/>
      <c r="E1047" s="76"/>
      <c r="F1047" s="141"/>
      <c r="G1047" s="76"/>
      <c r="H1047" s="76"/>
      <c r="I1047" s="76"/>
      <c r="J1047" s="76"/>
      <c r="K1047" s="76"/>
      <c r="L1047" s="76"/>
      <c r="M1047" s="76"/>
      <c r="N1047" s="76"/>
      <c r="O1047" s="76"/>
      <c r="P1047" s="76"/>
      <c r="Q1047" s="76"/>
      <c r="R1047" s="76"/>
      <c r="S1047" s="76"/>
      <c r="T1047" s="76"/>
      <c r="U1047" s="76"/>
      <c r="V1047" s="76"/>
      <c r="W1047" s="76"/>
      <c r="X1047" s="76"/>
      <c r="Y1047" s="76"/>
      <c r="Z1047" s="76"/>
    </row>
    <row r="1048" spans="1:26" ht="14.25" customHeight="1" x14ac:dyDescent="0.2">
      <c r="A1048" s="263"/>
      <c r="B1048" s="127"/>
      <c r="C1048" s="76"/>
      <c r="D1048" s="76"/>
      <c r="E1048" s="76"/>
      <c r="F1048" s="141"/>
      <c r="G1048" s="76"/>
      <c r="H1048" s="76"/>
      <c r="I1048" s="76"/>
      <c r="J1048" s="76"/>
      <c r="K1048" s="76"/>
      <c r="L1048" s="76"/>
      <c r="M1048" s="76"/>
      <c r="N1048" s="76"/>
      <c r="O1048" s="76"/>
      <c r="P1048" s="76"/>
      <c r="Q1048" s="76"/>
      <c r="R1048" s="76"/>
      <c r="S1048" s="76"/>
      <c r="T1048" s="76"/>
      <c r="U1048" s="76"/>
      <c r="V1048" s="76"/>
      <c r="W1048" s="76"/>
      <c r="X1048" s="76"/>
      <c r="Y1048" s="76"/>
      <c r="Z1048" s="76"/>
    </row>
    <row r="1049" spans="1:26" ht="14.25" customHeight="1" x14ac:dyDescent="0.2">
      <c r="A1049" s="263"/>
      <c r="B1049" s="127"/>
      <c r="C1049" s="76"/>
      <c r="D1049" s="76"/>
      <c r="E1049" s="76"/>
      <c r="F1049" s="141"/>
      <c r="G1049" s="76"/>
      <c r="H1049" s="76"/>
      <c r="I1049" s="76"/>
      <c r="J1049" s="76"/>
      <c r="K1049" s="76"/>
      <c r="L1049" s="76"/>
      <c r="M1049" s="76"/>
      <c r="N1049" s="76"/>
      <c r="O1049" s="76"/>
      <c r="P1049" s="76"/>
      <c r="Q1049" s="76"/>
      <c r="R1049" s="76"/>
      <c r="S1049" s="76"/>
      <c r="T1049" s="76"/>
      <c r="U1049" s="76"/>
      <c r="V1049" s="76"/>
      <c r="W1049" s="76"/>
      <c r="X1049" s="76"/>
      <c r="Y1049" s="76"/>
      <c r="Z1049" s="76"/>
    </row>
    <row r="1050" spans="1:26" ht="14.25" customHeight="1" x14ac:dyDescent="0.2">
      <c r="A1050" s="263"/>
      <c r="B1050" s="127"/>
      <c r="C1050" s="76"/>
      <c r="D1050" s="76"/>
      <c r="E1050" s="76"/>
      <c r="F1050" s="141"/>
      <c r="G1050" s="76"/>
      <c r="H1050" s="76"/>
      <c r="I1050" s="76"/>
      <c r="J1050" s="76"/>
      <c r="K1050" s="76"/>
      <c r="L1050" s="76"/>
      <c r="M1050" s="76"/>
      <c r="N1050" s="76"/>
      <c r="O1050" s="76"/>
      <c r="P1050" s="76"/>
      <c r="Q1050" s="76"/>
      <c r="R1050" s="76"/>
      <c r="S1050" s="76"/>
      <c r="T1050" s="76"/>
      <c r="U1050" s="76"/>
      <c r="V1050" s="76"/>
      <c r="W1050" s="76"/>
      <c r="X1050" s="76"/>
      <c r="Y1050" s="76"/>
      <c r="Z1050" s="76"/>
    </row>
    <row r="1051" spans="1:26" ht="14.25" customHeight="1" x14ac:dyDescent="0.2">
      <c r="A1051" s="263"/>
      <c r="B1051" s="127"/>
      <c r="C1051" s="76"/>
      <c r="D1051" s="76"/>
      <c r="E1051" s="76"/>
      <c r="F1051" s="141"/>
      <c r="G1051" s="76"/>
      <c r="H1051" s="76"/>
      <c r="I1051" s="76"/>
      <c r="J1051" s="76"/>
      <c r="K1051" s="76"/>
      <c r="L1051" s="76"/>
      <c r="M1051" s="76"/>
      <c r="N1051" s="76"/>
      <c r="O1051" s="76"/>
      <c r="P1051" s="76"/>
      <c r="Q1051" s="76"/>
      <c r="R1051" s="76"/>
      <c r="S1051" s="76"/>
      <c r="T1051" s="76"/>
      <c r="U1051" s="76"/>
      <c r="V1051" s="76"/>
      <c r="W1051" s="76"/>
      <c r="X1051" s="76"/>
      <c r="Y1051" s="76"/>
      <c r="Z1051" s="76"/>
    </row>
    <row r="1052" spans="1:26" ht="14.25" customHeight="1" x14ac:dyDescent="0.2">
      <c r="A1052" s="263"/>
      <c r="B1052" s="127"/>
      <c r="C1052" s="76"/>
      <c r="D1052" s="76"/>
      <c r="E1052" s="76"/>
      <c r="F1052" s="141"/>
      <c r="G1052" s="76"/>
      <c r="H1052" s="76"/>
      <c r="I1052" s="76"/>
      <c r="J1052" s="76"/>
      <c r="K1052" s="76"/>
      <c r="L1052" s="76"/>
      <c r="M1052" s="76"/>
      <c r="N1052" s="76"/>
      <c r="O1052" s="76"/>
      <c r="P1052" s="76"/>
      <c r="Q1052" s="76"/>
      <c r="R1052" s="76"/>
      <c r="S1052" s="76"/>
      <c r="T1052" s="76"/>
      <c r="U1052" s="76"/>
      <c r="V1052" s="76"/>
      <c r="W1052" s="76"/>
      <c r="X1052" s="76"/>
      <c r="Y1052" s="76"/>
      <c r="Z1052" s="76"/>
    </row>
    <row r="1053" spans="1:26" ht="14.25" customHeight="1" x14ac:dyDescent="0.2">
      <c r="A1053" s="263"/>
      <c r="B1053" s="127"/>
      <c r="C1053" s="76"/>
      <c r="D1053" s="76"/>
      <c r="E1053" s="76"/>
      <c r="F1053" s="141"/>
      <c r="G1053" s="76"/>
      <c r="H1053" s="76"/>
      <c r="I1053" s="76"/>
      <c r="J1053" s="76"/>
      <c r="K1053" s="76"/>
      <c r="L1053" s="76"/>
      <c r="M1053" s="76"/>
      <c r="N1053" s="76"/>
      <c r="O1053" s="76"/>
      <c r="P1053" s="76"/>
      <c r="Q1053" s="76"/>
      <c r="R1053" s="76"/>
      <c r="S1053" s="76"/>
      <c r="T1053" s="76"/>
      <c r="U1053" s="76"/>
      <c r="V1053" s="76"/>
      <c r="W1053" s="76"/>
      <c r="X1053" s="76"/>
      <c r="Y1053" s="76"/>
      <c r="Z1053" s="76"/>
    </row>
    <row r="1054" spans="1:26" ht="14.25" customHeight="1" x14ac:dyDescent="0.2">
      <c r="A1054" s="263"/>
      <c r="B1054" s="127"/>
      <c r="C1054" s="76"/>
      <c r="D1054" s="76"/>
      <c r="E1054" s="76"/>
      <c r="F1054" s="141"/>
      <c r="G1054" s="76"/>
      <c r="H1054" s="76"/>
      <c r="I1054" s="76"/>
      <c r="J1054" s="76"/>
      <c r="K1054" s="76"/>
      <c r="L1054" s="76"/>
      <c r="M1054" s="76"/>
      <c r="N1054" s="76"/>
      <c r="O1054" s="76"/>
      <c r="P1054" s="76"/>
      <c r="Q1054" s="76"/>
      <c r="R1054" s="76"/>
      <c r="S1054" s="76"/>
      <c r="T1054" s="76"/>
      <c r="U1054" s="76"/>
      <c r="V1054" s="76"/>
      <c r="W1054" s="76"/>
      <c r="X1054" s="76"/>
      <c r="Y1054" s="76"/>
      <c r="Z1054" s="76"/>
    </row>
    <row r="1055" spans="1:26" ht="14.25" customHeight="1" x14ac:dyDescent="0.2">
      <c r="A1055" s="263"/>
      <c r="B1055" s="127"/>
      <c r="C1055" s="76"/>
      <c r="D1055" s="76"/>
      <c r="E1055" s="76"/>
      <c r="F1055" s="141"/>
      <c r="G1055" s="76"/>
      <c r="H1055" s="76"/>
      <c r="I1055" s="76"/>
      <c r="J1055" s="76"/>
      <c r="K1055" s="76"/>
      <c r="L1055" s="76"/>
      <c r="M1055" s="76"/>
      <c r="N1055" s="76"/>
      <c r="O1055" s="76"/>
      <c r="P1055" s="76"/>
      <c r="Q1055" s="76"/>
      <c r="R1055" s="76"/>
      <c r="S1055" s="76"/>
      <c r="T1055" s="76"/>
      <c r="U1055" s="76"/>
      <c r="V1055" s="76"/>
      <c r="W1055" s="76"/>
      <c r="X1055" s="76"/>
      <c r="Y1055" s="76"/>
      <c r="Z1055" s="76"/>
    </row>
    <row r="1056" spans="1:26" ht="14.25" customHeight="1" x14ac:dyDescent="0.2">
      <c r="A1056" s="263"/>
      <c r="B1056" s="127"/>
      <c r="C1056" s="76"/>
      <c r="D1056" s="76"/>
      <c r="E1056" s="76"/>
      <c r="F1056" s="141"/>
      <c r="G1056" s="76"/>
      <c r="H1056" s="76"/>
      <c r="I1056" s="76"/>
      <c r="J1056" s="76"/>
      <c r="K1056" s="76"/>
      <c r="L1056" s="76"/>
      <c r="M1056" s="76"/>
      <c r="N1056" s="76"/>
      <c r="O1056" s="76"/>
      <c r="P1056" s="76"/>
      <c r="Q1056" s="76"/>
      <c r="R1056" s="76"/>
      <c r="S1056" s="76"/>
      <c r="T1056" s="76"/>
      <c r="U1056" s="76"/>
      <c r="V1056" s="76"/>
      <c r="W1056" s="76"/>
      <c r="X1056" s="76"/>
      <c r="Y1056" s="76"/>
      <c r="Z1056" s="76"/>
    </row>
    <row r="1057" spans="1:26" ht="14.25" customHeight="1" x14ac:dyDescent="0.2">
      <c r="A1057" s="263"/>
      <c r="B1057" s="127"/>
      <c r="C1057" s="76"/>
      <c r="D1057" s="76"/>
      <c r="E1057" s="76"/>
      <c r="F1057" s="141"/>
      <c r="G1057" s="76"/>
      <c r="H1057" s="76"/>
      <c r="I1057" s="76"/>
      <c r="J1057" s="76"/>
      <c r="K1057" s="76"/>
      <c r="L1057" s="76"/>
      <c r="M1057" s="76"/>
      <c r="N1057" s="76"/>
      <c r="O1057" s="76"/>
      <c r="P1057" s="76"/>
      <c r="Q1057" s="76"/>
      <c r="R1057" s="76"/>
      <c r="S1057" s="76"/>
      <c r="T1057" s="76"/>
      <c r="U1057" s="76"/>
      <c r="V1057" s="76"/>
      <c r="W1057" s="76"/>
      <c r="X1057" s="76"/>
      <c r="Y1057" s="76"/>
      <c r="Z1057" s="76"/>
    </row>
    <row r="1058" spans="1:26" ht="14.25" customHeight="1" x14ac:dyDescent="0.2">
      <c r="A1058" s="263"/>
      <c r="B1058" s="127"/>
      <c r="C1058" s="76"/>
      <c r="D1058" s="76"/>
      <c r="E1058" s="76"/>
      <c r="F1058" s="141"/>
      <c r="G1058" s="76"/>
      <c r="H1058" s="76"/>
      <c r="I1058" s="76"/>
      <c r="J1058" s="76"/>
      <c r="K1058" s="76"/>
      <c r="L1058" s="76"/>
      <c r="M1058" s="76"/>
      <c r="N1058" s="76"/>
      <c r="O1058" s="76"/>
      <c r="P1058" s="76"/>
      <c r="Q1058" s="76"/>
      <c r="R1058" s="76"/>
      <c r="S1058" s="76"/>
      <c r="T1058" s="76"/>
      <c r="U1058" s="76"/>
      <c r="V1058" s="76"/>
      <c r="W1058" s="76"/>
      <c r="X1058" s="76"/>
      <c r="Y1058" s="76"/>
      <c r="Z1058" s="76"/>
    </row>
    <row r="1059" spans="1:26" ht="14.25" customHeight="1" x14ac:dyDescent="0.2">
      <c r="A1059" s="263"/>
      <c r="B1059" s="127"/>
      <c r="C1059" s="76"/>
      <c r="D1059" s="76"/>
      <c r="E1059" s="76"/>
      <c r="F1059" s="141"/>
      <c r="G1059" s="76"/>
      <c r="H1059" s="76"/>
      <c r="I1059" s="76"/>
      <c r="J1059" s="76"/>
      <c r="K1059" s="76"/>
      <c r="L1059" s="76"/>
      <c r="M1059" s="76"/>
      <c r="N1059" s="76"/>
      <c r="O1059" s="76"/>
      <c r="P1059" s="76"/>
      <c r="Q1059" s="76"/>
      <c r="R1059" s="76"/>
      <c r="S1059" s="76"/>
      <c r="T1059" s="76"/>
      <c r="U1059" s="76"/>
      <c r="V1059" s="76"/>
      <c r="W1059" s="76"/>
      <c r="X1059" s="76"/>
      <c r="Y1059" s="76"/>
      <c r="Z1059" s="76"/>
    </row>
    <row r="1060" spans="1:26" ht="14.25" customHeight="1" x14ac:dyDescent="0.2">
      <c r="A1060" s="263"/>
      <c r="B1060" s="127"/>
      <c r="C1060" s="76"/>
      <c r="D1060" s="76"/>
      <c r="E1060" s="76"/>
      <c r="F1060" s="141"/>
      <c r="G1060" s="76"/>
      <c r="H1060" s="76"/>
      <c r="I1060" s="76"/>
      <c r="J1060" s="76"/>
      <c r="K1060" s="76"/>
      <c r="L1060" s="76"/>
      <c r="M1060" s="76"/>
      <c r="N1060" s="76"/>
      <c r="O1060" s="76"/>
      <c r="P1060" s="76"/>
      <c r="Q1060" s="76"/>
      <c r="R1060" s="76"/>
      <c r="S1060" s="76"/>
      <c r="T1060" s="76"/>
      <c r="U1060" s="76"/>
      <c r="V1060" s="76"/>
      <c r="W1060" s="76"/>
      <c r="X1060" s="76"/>
      <c r="Y1060" s="76"/>
      <c r="Z1060" s="76"/>
    </row>
    <row r="1061" spans="1:26" ht="14.25" customHeight="1" x14ac:dyDescent="0.2">
      <c r="A1061" s="263"/>
      <c r="B1061" s="127"/>
      <c r="C1061" s="76"/>
      <c r="D1061" s="76"/>
      <c r="E1061" s="76"/>
      <c r="F1061" s="141"/>
      <c r="G1061" s="76"/>
      <c r="H1061" s="76"/>
      <c r="I1061" s="76"/>
      <c r="J1061" s="76"/>
      <c r="K1061" s="76"/>
      <c r="L1061" s="76"/>
      <c r="M1061" s="76"/>
      <c r="N1061" s="76"/>
      <c r="O1061" s="76"/>
      <c r="P1061" s="76"/>
      <c r="Q1061" s="76"/>
      <c r="R1061" s="76"/>
      <c r="S1061" s="76"/>
      <c r="T1061" s="76"/>
      <c r="U1061" s="76"/>
      <c r="V1061" s="76"/>
      <c r="W1061" s="76"/>
      <c r="X1061" s="76"/>
      <c r="Y1061" s="76"/>
      <c r="Z1061" s="76"/>
    </row>
    <row r="1062" spans="1:26" ht="14.25" customHeight="1" x14ac:dyDescent="0.2">
      <c r="A1062" s="263"/>
      <c r="B1062" s="127"/>
      <c r="C1062" s="76"/>
      <c r="D1062" s="76"/>
      <c r="E1062" s="76"/>
      <c r="F1062" s="141"/>
      <c r="G1062" s="76"/>
      <c r="H1062" s="76"/>
      <c r="I1062" s="76"/>
      <c r="J1062" s="76"/>
      <c r="K1062" s="76"/>
      <c r="L1062" s="76"/>
      <c r="M1062" s="76"/>
      <c r="N1062" s="76"/>
      <c r="O1062" s="76"/>
      <c r="P1062" s="76"/>
      <c r="Q1062" s="76"/>
      <c r="R1062" s="76"/>
      <c r="S1062" s="76"/>
      <c r="T1062" s="76"/>
      <c r="U1062" s="76"/>
      <c r="V1062" s="76"/>
      <c r="W1062" s="76"/>
      <c r="X1062" s="76"/>
      <c r="Y1062" s="76"/>
      <c r="Z1062" s="76"/>
    </row>
    <row r="1063" spans="1:26" ht="14.25" customHeight="1" x14ac:dyDescent="0.2">
      <c r="A1063" s="263"/>
      <c r="B1063" s="127"/>
      <c r="C1063" s="76"/>
      <c r="D1063" s="76"/>
      <c r="E1063" s="76"/>
      <c r="F1063" s="141"/>
      <c r="G1063" s="76"/>
      <c r="H1063" s="76"/>
      <c r="I1063" s="76"/>
      <c r="J1063" s="76"/>
      <c r="K1063" s="76"/>
      <c r="L1063" s="76"/>
      <c r="M1063" s="76"/>
      <c r="N1063" s="76"/>
      <c r="O1063" s="76"/>
      <c r="P1063" s="76"/>
      <c r="Q1063" s="76"/>
      <c r="R1063" s="76"/>
      <c r="S1063" s="76"/>
      <c r="T1063" s="76"/>
      <c r="U1063" s="76"/>
      <c r="V1063" s="76"/>
      <c r="W1063" s="76"/>
      <c r="X1063" s="76"/>
      <c r="Y1063" s="76"/>
      <c r="Z1063" s="76"/>
    </row>
    <row r="1064" spans="1:26" ht="14.25" customHeight="1" x14ac:dyDescent="0.2">
      <c r="A1064" s="263"/>
      <c r="B1064" s="127"/>
      <c r="C1064" s="76"/>
      <c r="D1064" s="76"/>
      <c r="E1064" s="76"/>
      <c r="F1064" s="141"/>
      <c r="G1064" s="76"/>
      <c r="H1064" s="76"/>
      <c r="I1064" s="76"/>
      <c r="J1064" s="76"/>
      <c r="K1064" s="76"/>
      <c r="L1064" s="76"/>
      <c r="M1064" s="76"/>
      <c r="N1064" s="76"/>
      <c r="O1064" s="76"/>
      <c r="P1064" s="76"/>
      <c r="Q1064" s="76"/>
      <c r="R1064" s="76"/>
      <c r="S1064" s="76"/>
      <c r="T1064" s="76"/>
      <c r="U1064" s="76"/>
      <c r="V1064" s="76"/>
      <c r="W1064" s="76"/>
      <c r="X1064" s="76"/>
      <c r="Y1064" s="76"/>
      <c r="Z1064" s="76"/>
    </row>
    <row r="1065" spans="1:26" ht="14.25" customHeight="1" x14ac:dyDescent="0.2">
      <c r="A1065" s="263"/>
      <c r="B1065" s="127"/>
      <c r="C1065" s="76"/>
      <c r="D1065" s="76"/>
      <c r="E1065" s="76"/>
      <c r="F1065" s="141"/>
      <c r="G1065" s="76"/>
      <c r="H1065" s="76"/>
      <c r="I1065" s="76"/>
      <c r="J1065" s="76"/>
      <c r="K1065" s="76"/>
      <c r="L1065" s="76"/>
      <c r="M1065" s="76"/>
      <c r="N1065" s="76"/>
      <c r="O1065" s="76"/>
      <c r="P1065" s="76"/>
      <c r="Q1065" s="76"/>
      <c r="R1065" s="76"/>
      <c r="S1065" s="76"/>
      <c r="T1065" s="76"/>
      <c r="U1065" s="76"/>
      <c r="V1065" s="76"/>
      <c r="W1065" s="76"/>
      <c r="X1065" s="76"/>
      <c r="Y1065" s="76"/>
      <c r="Z1065" s="76"/>
    </row>
    <row r="1066" spans="1:26" ht="14.25" customHeight="1" x14ac:dyDescent="0.2">
      <c r="A1066" s="263"/>
      <c r="B1066" s="127"/>
      <c r="C1066" s="76"/>
      <c r="D1066" s="76"/>
      <c r="E1066" s="76"/>
      <c r="F1066" s="141"/>
      <c r="G1066" s="76"/>
      <c r="H1066" s="76"/>
      <c r="I1066" s="76"/>
      <c r="J1066" s="76"/>
      <c r="K1066" s="76"/>
      <c r="L1066" s="76"/>
      <c r="M1066" s="76"/>
      <c r="N1066" s="76"/>
      <c r="O1066" s="76"/>
      <c r="P1066" s="76"/>
      <c r="Q1066" s="76"/>
      <c r="R1066" s="76"/>
      <c r="S1066" s="76"/>
      <c r="T1066" s="76"/>
      <c r="U1066" s="76"/>
      <c r="V1066" s="76"/>
      <c r="W1066" s="76"/>
      <c r="X1066" s="76"/>
      <c r="Y1066" s="76"/>
      <c r="Z1066" s="76"/>
    </row>
    <row r="1067" spans="1:26" ht="14.25" customHeight="1" x14ac:dyDescent="0.2">
      <c r="A1067" s="263"/>
      <c r="B1067" s="127"/>
      <c r="C1067" s="76"/>
      <c r="D1067" s="76"/>
      <c r="E1067" s="76"/>
      <c r="F1067" s="141"/>
      <c r="G1067" s="76"/>
      <c r="H1067" s="76"/>
      <c r="I1067" s="76"/>
      <c r="J1067" s="76"/>
      <c r="K1067" s="76"/>
      <c r="L1067" s="76"/>
      <c r="M1067" s="76"/>
      <c r="N1067" s="76"/>
      <c r="O1067" s="76"/>
      <c r="P1067" s="76"/>
      <c r="Q1067" s="76"/>
      <c r="R1067" s="76"/>
      <c r="S1067" s="76"/>
      <c r="T1067" s="76"/>
      <c r="U1067" s="76"/>
      <c r="V1067" s="76"/>
      <c r="W1067" s="76"/>
      <c r="X1067" s="76"/>
      <c r="Y1067" s="76"/>
      <c r="Z1067" s="76"/>
    </row>
  </sheetData>
  <mergeCells count="13">
    <mergeCell ref="B39:B45"/>
    <mergeCell ref="A39:A45"/>
    <mergeCell ref="C39:C45"/>
    <mergeCell ref="D39:D45"/>
    <mergeCell ref="A1:A4"/>
    <mergeCell ref="B1:E4"/>
    <mergeCell ref="A5:F6"/>
    <mergeCell ref="A7:A8"/>
    <mergeCell ref="B7:B8"/>
    <mergeCell ref="C7:C8"/>
    <mergeCell ref="D7:D8"/>
    <mergeCell ref="E7:E8"/>
    <mergeCell ref="F7:F8"/>
  </mergeCells>
  <hyperlinks>
    <hyperlink ref="E10" r:id="rId1" display="http://www.alcaldiabogota.gov.co/sisjur/normas/Norma1.jsp?i=51292"/>
    <hyperlink ref="E11" r:id="rId2" display="1, 2,3,4,5,6,7 y 26"/>
    <hyperlink ref="E13" r:id="rId3" display="http://www.alcaldiabogota.gov.co/sisjur/normas/Norma1.jsp?i=47141"/>
    <hyperlink ref="D14" r:id="rId4"/>
    <hyperlink ref="E15" r:id="rId5" display="19 y 20"/>
    <hyperlink ref="E16" r:id="rId6" display="http://www.suin-juriscol.gov.co/viewDocument.asp?ruta=Leyes/1676263"/>
    <hyperlink ref="E18" r:id="rId7" display="https://www.alcaldiabogota.gov.co/sisjur/normas/Norma1.jsp?i=22600"/>
    <hyperlink ref="E19" r:id="rId8" display="TODOS"/>
    <hyperlink ref="E21" r:id="rId9"/>
    <hyperlink ref="E24" r:id="rId10"/>
    <hyperlink ref="D25" r:id="rId11"/>
    <hyperlink ref="E25" r:id="rId12"/>
    <hyperlink ref="D26" r:id="rId13"/>
    <hyperlink ref="E26" r:id="rId14" display="http://suin.gov.co/viewDocument.asp?id=1794245"/>
    <hyperlink ref="E29" r:id="rId15"/>
    <hyperlink ref="E30" r:id="rId16" display="http://www.suin-juriscol.gov.co/viewDocument.asp?ruta=Leyes/1583391"/>
    <hyperlink ref="E31" r:id="rId17" display="http://www.suin-juriscol.gov.co/viewDocument.asp?ruta=Leyes/1582563"/>
    <hyperlink ref="E32" r:id="rId18" display="140 y 142"/>
    <hyperlink ref="E34" r:id="rId19" display="http://www.suin-juriscol.gov.co/viewDocument.asp?ruta=Decretos/30035818"/>
    <hyperlink ref="E35" r:id="rId20" display="https://www.alcaldiabogota.gov.co/sisjur/normas/Norma1.jsp?i=79862"/>
    <hyperlink ref="E36" r:id="rId21" location="1" display="2.2.22.1.5"/>
    <hyperlink ref="E37" r:id="rId22" display="https://www.alcaldiabogota.gov.co/sisjur/normas/Norma1.jsp?i=67905&amp;dt=S"/>
    <hyperlink ref="E38" r:id="rId23"/>
    <hyperlink ref="E39" r:id="rId24"/>
    <hyperlink ref="E40" r:id="rId25"/>
    <hyperlink ref="E41" r:id="rId26"/>
    <hyperlink ref="E42" r:id="rId27"/>
    <hyperlink ref="E43" r:id="rId28"/>
    <hyperlink ref="E44" r:id="rId29"/>
    <hyperlink ref="E45" r:id="rId30"/>
    <hyperlink ref="E46" r:id="rId31" location="0"/>
    <hyperlink ref="E47" r:id="rId32"/>
    <hyperlink ref="E48" r:id="rId33"/>
    <hyperlink ref="E49" r:id="rId34"/>
    <hyperlink ref="E50" r:id="rId35"/>
    <hyperlink ref="D56" r:id="rId36"/>
    <hyperlink ref="E57" r:id="rId37"/>
    <hyperlink ref="E58" r:id="rId38" display="18, 19"/>
    <hyperlink ref="E64" r:id="rId39" display="https://www.alcaldiabogota.gov.co/sisjur/normas/Norma1.jsp?i=5536"/>
    <hyperlink ref="E70" r:id="rId40" display="http://www.suin-juriscol.gov.co/clp/contenidos.dll/Decretos/1475751?fn=document-frame.htm$f=templates$3.0"/>
    <hyperlink ref="E71" r:id="rId41" display="5, 7, 16, 21, 24, 25, 26, 35, 56, 63"/>
    <hyperlink ref="E73" r:id="rId42"/>
    <hyperlink ref="E76" r:id="rId43" display="16, 17"/>
    <hyperlink ref="E77" r:id="rId44" display="24, 25, 26, 28,29, 30, 31"/>
    <hyperlink ref="E89" r:id="rId45"/>
    <hyperlink ref="E101" r:id="rId46" location="1" display="https://www.alcaldiabogota.gov.co/sisjur/normas/Norma1.jsp?i=70993 - 1"/>
    <hyperlink ref="E103" r:id="rId47" location="2" display="https://www.alcaldiabogota.gov.co/sisjur/normas/Norma1.jsp?i=70919 - 2"/>
    <hyperlink ref="E104" r:id="rId48" location="1" display="https://www.alcaldiabogota.gov.co/sisjur/normas/Norma1.jsp?dt=S&amp;i=80437 - 1"/>
    <hyperlink ref="E106" r:id="rId49" display="1,2 y 3"/>
    <hyperlink ref="E107" r:id="rId50" display="1, 2, 6, 7 y 8"/>
    <hyperlink ref="E108" r:id="rId51" display="https://www.alcaldiabogota.gov.co/sisjur/normas/Norma1.jsp?i=36469"/>
    <hyperlink ref="E109" r:id="rId52"/>
    <hyperlink ref="E110" r:id="rId53" display="1 a 4"/>
    <hyperlink ref="E111" r:id="rId54"/>
    <hyperlink ref="E112" r:id="rId55"/>
    <hyperlink ref="E113" r:id="rId56"/>
    <hyperlink ref="E114" r:id="rId57" display="https://www.alcaldiabogota.gov.co/sisjur/normas/Norma1.jsp?i=31885&amp;dt=S"/>
    <hyperlink ref="E115" r:id="rId58"/>
    <hyperlink ref="E116" r:id="rId59" display="https://www.alcaldiabogota.gov.co/sisjur/normas/Norma1.jsp?i=15861&amp;dt=S"/>
    <hyperlink ref="E118" r:id="rId60"/>
    <hyperlink ref="E119" r:id="rId61" display="https://www.icbf.gov.co/cargues/avance/docs/resolucion_minsalud_r4225_92.htm"/>
    <hyperlink ref="E120" r:id="rId62"/>
    <hyperlink ref="E121" r:id="rId63"/>
    <hyperlink ref="E122" r:id="rId64"/>
    <hyperlink ref="E123" r:id="rId65" display="1, 2, 3, 4,7, 11, 13, 14, 16, 17, 23, 29, 38, 79, 121, 170, 176, 177, 178, 202, 205, 220"/>
    <hyperlink ref="E124" r:id="rId66"/>
    <hyperlink ref="E125" r:id="rId67" display="7 y 12"/>
    <hyperlink ref="E33" r:id="rId68"/>
    <hyperlink ref="E90" r:id="rId69"/>
    <hyperlink ref="E91" r:id="rId70"/>
    <hyperlink ref="E92" r:id="rId71"/>
    <hyperlink ref="E93" r:id="rId72"/>
    <hyperlink ref="E94" r:id="rId73"/>
    <hyperlink ref="E95" r:id="rId74"/>
    <hyperlink ref="E96" r:id="rId75"/>
    <hyperlink ref="E97" r:id="rId76"/>
    <hyperlink ref="E98" r:id="rId77"/>
    <hyperlink ref="E100" r:id="rId78"/>
    <hyperlink ref="E99" r:id="rId79"/>
    <hyperlink ref="E102" r:id="rId80" location="overlay-context=content/resoluciones%3Fq%3Dcontent/resoluciones"/>
  </hyperlinks>
  <pageMargins left="0.7" right="0.7" top="0.75" bottom="0.75" header="0.3" footer="0.3"/>
  <pageSetup paperSize="9" orientation="portrait" r:id="rId81"/>
  <ignoredErrors>
    <ignoredError sqref="B81" numberStoredAsText="1"/>
  </ignoredErrors>
  <drawing r:id="rId8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6"/>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9.28515625" style="110" customWidth="1"/>
    <col min="5" max="5" width="20" style="110" customWidth="1"/>
    <col min="6" max="6" width="47.710937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370"/>
      <c r="B1" s="372" t="s">
        <v>631</v>
      </c>
      <c r="C1" s="373"/>
      <c r="D1" s="373"/>
      <c r="E1" s="374"/>
      <c r="F1" s="109" t="s">
        <v>632</v>
      </c>
      <c r="G1" s="76"/>
      <c r="H1" s="76"/>
      <c r="I1" s="81"/>
      <c r="J1" s="81"/>
      <c r="K1" s="81"/>
      <c r="L1" s="81"/>
      <c r="M1" s="81"/>
      <c r="N1" s="81"/>
      <c r="O1" s="81"/>
      <c r="P1" s="81"/>
      <c r="Q1" s="81"/>
      <c r="R1" s="81"/>
      <c r="S1" s="81"/>
      <c r="T1" s="81"/>
      <c r="U1" s="81"/>
      <c r="V1" s="81"/>
      <c r="W1" s="81"/>
      <c r="X1" s="81"/>
      <c r="Y1" s="81"/>
      <c r="Z1" s="81"/>
    </row>
    <row r="2" spans="1:26" ht="24" customHeight="1" x14ac:dyDescent="0.2">
      <c r="A2" s="371"/>
      <c r="B2" s="375"/>
      <c r="C2" s="376"/>
      <c r="D2" s="376"/>
      <c r="E2" s="377"/>
      <c r="F2" s="109" t="s">
        <v>633</v>
      </c>
      <c r="G2" s="76"/>
      <c r="H2" s="76"/>
      <c r="I2" s="81"/>
      <c r="J2" s="81"/>
      <c r="K2" s="81"/>
      <c r="L2" s="81"/>
      <c r="M2" s="81"/>
      <c r="N2" s="81"/>
      <c r="O2" s="81"/>
      <c r="P2" s="81"/>
      <c r="Q2" s="81"/>
      <c r="R2" s="81"/>
      <c r="S2" s="81"/>
      <c r="T2" s="81"/>
      <c r="U2" s="81"/>
      <c r="V2" s="81"/>
      <c r="W2" s="81"/>
      <c r="X2" s="81"/>
      <c r="Y2" s="81"/>
      <c r="Z2" s="81"/>
    </row>
    <row r="3" spans="1:26" ht="24" customHeight="1" x14ac:dyDescent="0.2">
      <c r="A3" s="371"/>
      <c r="B3" s="375"/>
      <c r="C3" s="376"/>
      <c r="D3" s="376"/>
      <c r="E3" s="377"/>
      <c r="F3" s="109" t="s">
        <v>634</v>
      </c>
      <c r="G3" s="76"/>
      <c r="H3" s="76"/>
      <c r="I3" s="81"/>
      <c r="J3" s="81"/>
      <c r="K3" s="81"/>
      <c r="L3" s="81"/>
      <c r="M3" s="81"/>
      <c r="N3" s="81"/>
      <c r="O3" s="81"/>
      <c r="P3" s="81"/>
      <c r="Q3" s="81"/>
      <c r="R3" s="81"/>
      <c r="S3" s="81"/>
      <c r="T3" s="81"/>
      <c r="U3" s="81"/>
      <c r="V3" s="81"/>
      <c r="W3" s="81"/>
      <c r="X3" s="81"/>
      <c r="Y3" s="81"/>
      <c r="Z3" s="81"/>
    </row>
    <row r="4" spans="1:26" ht="24" customHeight="1" x14ac:dyDescent="0.2">
      <c r="A4" s="371"/>
      <c r="B4" s="375"/>
      <c r="C4" s="378"/>
      <c r="D4" s="378"/>
      <c r="E4" s="377"/>
      <c r="F4" s="92" t="s">
        <v>654</v>
      </c>
      <c r="G4" s="76"/>
      <c r="H4" s="76"/>
      <c r="I4" s="81"/>
      <c r="J4" s="81"/>
      <c r="K4" s="81"/>
      <c r="L4" s="81"/>
      <c r="M4" s="81"/>
      <c r="N4" s="81"/>
      <c r="O4" s="81"/>
      <c r="P4" s="81"/>
      <c r="Q4" s="81"/>
      <c r="R4" s="81"/>
      <c r="S4" s="81"/>
      <c r="T4" s="81"/>
      <c r="U4" s="81"/>
      <c r="V4" s="81"/>
      <c r="W4" s="81"/>
      <c r="X4" s="81"/>
      <c r="Y4" s="81"/>
      <c r="Z4" s="81"/>
    </row>
    <row r="5" spans="1:26" ht="12" customHeight="1" x14ac:dyDescent="0.2">
      <c r="A5" s="288" t="s">
        <v>928</v>
      </c>
      <c r="B5" s="379"/>
      <c r="C5" s="379"/>
      <c r="D5" s="379"/>
      <c r="E5" s="379"/>
      <c r="F5" s="379"/>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380"/>
      <c r="B6" s="380"/>
      <c r="C6" s="380"/>
      <c r="D6" s="380"/>
      <c r="E6" s="380"/>
      <c r="F6" s="380"/>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1" t="s">
        <v>8</v>
      </c>
      <c r="B7" s="368" t="s">
        <v>9</v>
      </c>
      <c r="C7" s="368" t="s">
        <v>10</v>
      </c>
      <c r="D7" s="368" t="s">
        <v>89</v>
      </c>
      <c r="E7" s="368" t="s">
        <v>11</v>
      </c>
      <c r="F7" s="368" t="s">
        <v>635</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82"/>
      <c r="B8" s="369"/>
      <c r="C8" s="369"/>
      <c r="D8" s="369"/>
      <c r="E8" s="369"/>
      <c r="F8" s="369"/>
      <c r="G8" s="76"/>
      <c r="H8" s="76"/>
      <c r="I8" s="76"/>
      <c r="J8" s="76"/>
      <c r="K8" s="76"/>
      <c r="L8" s="76"/>
      <c r="M8" s="76"/>
      <c r="N8" s="76"/>
      <c r="O8" s="76"/>
      <c r="P8" s="76"/>
      <c r="Q8" s="76"/>
      <c r="R8" s="76"/>
      <c r="S8" s="76"/>
      <c r="T8" s="76"/>
      <c r="U8" s="76"/>
      <c r="V8" s="76"/>
      <c r="W8" s="76"/>
      <c r="X8" s="76"/>
      <c r="Y8" s="76"/>
      <c r="Z8" s="76"/>
    </row>
    <row r="9" spans="1:26" ht="32.25" customHeight="1" thickTop="1" x14ac:dyDescent="0.2">
      <c r="A9" s="248" t="s">
        <v>30</v>
      </c>
      <c r="B9" s="75" t="s">
        <v>2</v>
      </c>
      <c r="C9" s="75">
        <v>1991</v>
      </c>
      <c r="D9" s="85" t="s">
        <v>929</v>
      </c>
      <c r="E9" s="122" t="str">
        <f>HYPERLINK("https://www.alcaldiabogota.gov.co/sisjur/normas/Norma1.jsp?i=4125","Título  XII, Capítulo cuarto.")</f>
        <v>Título  XII, Capítulo cuarto.</v>
      </c>
      <c r="F9" s="85"/>
      <c r="G9" s="76"/>
      <c r="H9" s="76"/>
      <c r="I9" s="76"/>
      <c r="J9" s="76"/>
      <c r="K9" s="76"/>
      <c r="L9" s="76"/>
      <c r="M9" s="76"/>
      <c r="N9" s="76"/>
      <c r="O9" s="76"/>
      <c r="P9" s="76"/>
      <c r="Q9" s="76"/>
      <c r="R9" s="76"/>
      <c r="S9" s="76"/>
      <c r="T9" s="76"/>
      <c r="U9" s="76"/>
      <c r="V9" s="76"/>
      <c r="W9" s="76"/>
      <c r="X9" s="76"/>
      <c r="Y9" s="76"/>
      <c r="Z9" s="76"/>
    </row>
    <row r="10" spans="1:26" ht="32.25" customHeight="1" x14ac:dyDescent="0.2">
      <c r="A10" s="171" t="s">
        <v>105</v>
      </c>
      <c r="B10" s="75" t="s">
        <v>2</v>
      </c>
      <c r="C10" s="75">
        <v>1991</v>
      </c>
      <c r="D10" s="85" t="s">
        <v>929</v>
      </c>
      <c r="E10" s="122" t="str">
        <f>HYPERLINK("https://www.alcaldiabogota.gov.co/sisjur/normas/Norma1.jsp?i=4125","Artículo 354")</f>
        <v>Artículo 354</v>
      </c>
      <c r="F10" s="85"/>
      <c r="G10" s="76"/>
      <c r="H10" s="76"/>
      <c r="I10" s="76"/>
      <c r="J10" s="76"/>
      <c r="K10" s="76"/>
      <c r="L10" s="76"/>
      <c r="M10" s="76"/>
      <c r="N10" s="76"/>
      <c r="O10" s="76"/>
      <c r="P10" s="76"/>
      <c r="Q10" s="76"/>
      <c r="R10" s="76"/>
      <c r="S10" s="76"/>
      <c r="T10" s="76"/>
      <c r="U10" s="76"/>
      <c r="V10" s="76"/>
      <c r="W10" s="76"/>
      <c r="X10" s="76"/>
      <c r="Y10" s="76"/>
      <c r="Z10" s="76"/>
    </row>
    <row r="11" spans="1:26" ht="80.25" customHeight="1" x14ac:dyDescent="0.2">
      <c r="A11" s="171" t="s">
        <v>105</v>
      </c>
      <c r="B11" s="75">
        <v>1952</v>
      </c>
      <c r="C11" s="75">
        <v>2019</v>
      </c>
      <c r="D11" s="85" t="s">
        <v>930</v>
      </c>
      <c r="E11" s="232" t="str">
        <f>HYPERLINK("https://www.alcaldiabogota.gov.co/sisjur/normas/Norma1.jsp?i=82445#265","Todos")</f>
        <v>Todos</v>
      </c>
      <c r="F11" s="85"/>
      <c r="G11" s="76"/>
      <c r="H11" s="76"/>
      <c r="I11" s="76"/>
      <c r="J11" s="76"/>
      <c r="K11" s="76"/>
      <c r="L11" s="76"/>
      <c r="M11" s="76"/>
      <c r="N11" s="76"/>
      <c r="O11" s="76"/>
      <c r="P11" s="76"/>
      <c r="Q11" s="76"/>
      <c r="R11" s="76"/>
      <c r="S11" s="76"/>
      <c r="T11" s="76"/>
      <c r="U11" s="76"/>
      <c r="V11" s="76"/>
      <c r="W11" s="76"/>
      <c r="X11" s="76"/>
      <c r="Y11" s="76"/>
      <c r="Z11" s="76"/>
    </row>
    <row r="12" spans="1:26" ht="57.75" customHeight="1" x14ac:dyDescent="0.2">
      <c r="A12" s="171" t="s">
        <v>105</v>
      </c>
      <c r="B12" s="123">
        <v>1943</v>
      </c>
      <c r="C12" s="123">
        <v>2018</v>
      </c>
      <c r="D12" s="85" t="s">
        <v>931</v>
      </c>
      <c r="E12" s="239" t="s">
        <v>103</v>
      </c>
      <c r="F12" s="85" t="s">
        <v>932</v>
      </c>
      <c r="G12" s="76"/>
      <c r="H12" s="76"/>
      <c r="I12" s="76"/>
      <c r="J12" s="76"/>
      <c r="K12" s="76"/>
      <c r="L12" s="76"/>
      <c r="M12" s="76"/>
      <c r="N12" s="76"/>
      <c r="O12" s="76"/>
      <c r="P12" s="76"/>
      <c r="Q12" s="76"/>
      <c r="R12" s="76"/>
      <c r="S12" s="76"/>
      <c r="T12" s="76"/>
      <c r="U12" s="76"/>
      <c r="V12" s="76"/>
      <c r="W12" s="76"/>
      <c r="X12" s="76"/>
      <c r="Y12" s="76"/>
      <c r="Z12" s="76"/>
    </row>
    <row r="13" spans="1:26" ht="116.25" customHeight="1" x14ac:dyDescent="0.2">
      <c r="A13" s="171" t="s">
        <v>105</v>
      </c>
      <c r="B13" s="75">
        <v>1314</v>
      </c>
      <c r="C13" s="75">
        <v>2009</v>
      </c>
      <c r="D13" s="85" t="s">
        <v>933</v>
      </c>
      <c r="E13" s="232" t="str">
        <f>HYPERLINK("https://www.alcaldiabogota.gov.co/sisjur/normas/Norma1.jsp?i=36833","Todos")</f>
        <v>Todos</v>
      </c>
      <c r="F13" s="85"/>
      <c r="G13" s="76"/>
      <c r="H13" s="76"/>
      <c r="I13" s="76"/>
      <c r="J13" s="76"/>
      <c r="K13" s="76"/>
      <c r="L13" s="76"/>
      <c r="M13" s="76"/>
      <c r="N13" s="76"/>
      <c r="O13" s="76"/>
      <c r="P13" s="76"/>
      <c r="Q13" s="76"/>
      <c r="R13" s="76"/>
      <c r="S13" s="76"/>
      <c r="T13" s="76"/>
      <c r="U13" s="76"/>
      <c r="V13" s="76"/>
      <c r="W13" s="76"/>
      <c r="X13" s="76"/>
      <c r="Y13" s="76"/>
      <c r="Z13" s="76"/>
    </row>
    <row r="14" spans="1:26" ht="72" customHeight="1" x14ac:dyDescent="0.2">
      <c r="A14" s="171" t="s">
        <v>105</v>
      </c>
      <c r="B14" s="75">
        <v>819</v>
      </c>
      <c r="C14" s="75">
        <v>2003</v>
      </c>
      <c r="D14" s="85" t="s">
        <v>934</v>
      </c>
      <c r="E14" s="232" t="str">
        <f>HYPERLINK("https://www.alcaldiabogota.gov.co/sisjur/normas/Norma1.jsp?i=13712","Todos")</f>
        <v>Todos</v>
      </c>
      <c r="F14" s="85"/>
      <c r="G14" s="76"/>
      <c r="H14" s="76"/>
      <c r="I14" s="76"/>
      <c r="J14" s="76"/>
      <c r="K14" s="76"/>
      <c r="L14" s="76"/>
      <c r="M14" s="76"/>
      <c r="N14" s="76"/>
      <c r="O14" s="76"/>
      <c r="P14" s="76"/>
      <c r="Q14" s="76"/>
      <c r="R14" s="76"/>
      <c r="S14" s="76"/>
      <c r="T14" s="76"/>
      <c r="U14" s="76"/>
      <c r="V14" s="76"/>
      <c r="W14" s="76"/>
      <c r="X14" s="76"/>
      <c r="Y14" s="76"/>
      <c r="Z14" s="76"/>
    </row>
    <row r="15" spans="1:26" ht="127.5" customHeight="1" x14ac:dyDescent="0.2">
      <c r="A15" s="171" t="s">
        <v>105</v>
      </c>
      <c r="B15" s="75">
        <v>617</v>
      </c>
      <c r="C15" s="75">
        <v>2000</v>
      </c>
      <c r="D15" s="85" t="s">
        <v>935</v>
      </c>
      <c r="E15" s="232" t="str">
        <f>HYPERLINK("https://www.alcaldiabogota.gov.co/sisjur/normas/Norma1.jsp?i=3771","Artículos 68 A 93")</f>
        <v>Artículos 68 A 93</v>
      </c>
      <c r="F15" s="85"/>
      <c r="G15" s="76"/>
      <c r="H15" s="76"/>
      <c r="I15" s="76"/>
      <c r="J15" s="76"/>
      <c r="K15" s="76"/>
      <c r="L15" s="76"/>
      <c r="M15" s="76"/>
      <c r="N15" s="76"/>
      <c r="O15" s="76"/>
      <c r="P15" s="76"/>
      <c r="Q15" s="76"/>
      <c r="R15" s="76"/>
      <c r="S15" s="76"/>
      <c r="T15" s="76"/>
      <c r="U15" s="76"/>
      <c r="V15" s="76"/>
      <c r="W15" s="76"/>
      <c r="X15" s="76"/>
      <c r="Y15" s="76"/>
      <c r="Z15" s="76"/>
    </row>
    <row r="16" spans="1:26" ht="150" customHeight="1" x14ac:dyDescent="0.2">
      <c r="A16" s="171" t="s">
        <v>105</v>
      </c>
      <c r="B16" s="75">
        <v>298</v>
      </c>
      <c r="C16" s="75">
        <v>1996</v>
      </c>
      <c r="D16" s="85" t="s">
        <v>936</v>
      </c>
      <c r="E16" s="232" t="str">
        <f>HYPERLINK("https://www.alcaldiabogota.gov.co/sisjur/normas/Norma1.jsp?i=15071","Todos")</f>
        <v>Todos</v>
      </c>
      <c r="F16" s="85"/>
      <c r="G16" s="76"/>
      <c r="H16" s="76"/>
      <c r="I16" s="76"/>
      <c r="J16" s="76"/>
      <c r="K16" s="76"/>
      <c r="L16" s="76"/>
      <c r="M16" s="76"/>
      <c r="N16" s="76"/>
      <c r="O16" s="76"/>
      <c r="P16" s="76"/>
      <c r="Q16" s="76"/>
      <c r="R16" s="76"/>
      <c r="S16" s="76"/>
      <c r="T16" s="76"/>
      <c r="U16" s="76"/>
      <c r="V16" s="76"/>
      <c r="W16" s="76"/>
      <c r="X16" s="76"/>
      <c r="Y16" s="76"/>
      <c r="Z16" s="76"/>
    </row>
    <row r="17" spans="1:26" ht="32.25" customHeight="1" x14ac:dyDescent="0.2">
      <c r="A17" s="171" t="s">
        <v>105</v>
      </c>
      <c r="B17" s="77">
        <v>225</v>
      </c>
      <c r="C17" s="77">
        <v>1995</v>
      </c>
      <c r="D17" s="85" t="s">
        <v>937</v>
      </c>
      <c r="E17" s="240" t="str">
        <f>HYPERLINK("https://www.alcaldiabogota.gov.co/sisjur/normas/Norma1.jsp?i=14940","Todos")</f>
        <v>Todos</v>
      </c>
      <c r="F17" s="85"/>
      <c r="G17" s="76"/>
      <c r="H17" s="76"/>
      <c r="I17" s="76"/>
      <c r="J17" s="76"/>
      <c r="K17" s="76"/>
      <c r="L17" s="76"/>
      <c r="M17" s="76"/>
      <c r="N17" s="76"/>
      <c r="O17" s="76"/>
      <c r="P17" s="76"/>
      <c r="Q17" s="76"/>
      <c r="R17" s="76"/>
      <c r="S17" s="76"/>
      <c r="T17" s="76"/>
      <c r="U17" s="76"/>
      <c r="V17" s="76"/>
      <c r="W17" s="76"/>
      <c r="X17" s="76"/>
      <c r="Y17" s="76"/>
      <c r="Z17" s="76"/>
    </row>
    <row r="18" spans="1:26" ht="78" customHeight="1" x14ac:dyDescent="0.2">
      <c r="A18" s="171" t="s">
        <v>105</v>
      </c>
      <c r="B18" s="75">
        <v>179</v>
      </c>
      <c r="C18" s="75">
        <v>1994</v>
      </c>
      <c r="D18" s="85" t="s">
        <v>938</v>
      </c>
      <c r="E18" s="232" t="str">
        <f>HYPERLINK("https://www.alcaldiabogota.gov.co/sisjur/normas/Norma1.jsp?i=14941","Todos")</f>
        <v>Todos</v>
      </c>
      <c r="F18" s="85" t="s">
        <v>939</v>
      </c>
      <c r="G18" s="76"/>
      <c r="H18" s="76"/>
      <c r="I18" s="76"/>
      <c r="J18" s="76"/>
      <c r="K18" s="76"/>
      <c r="L18" s="76"/>
      <c r="M18" s="76"/>
      <c r="N18" s="76"/>
      <c r="O18" s="76"/>
      <c r="P18" s="76"/>
      <c r="Q18" s="76"/>
      <c r="R18" s="76"/>
      <c r="S18" s="76"/>
      <c r="T18" s="76"/>
      <c r="U18" s="76"/>
      <c r="V18" s="76"/>
      <c r="W18" s="76"/>
      <c r="X18" s="76"/>
      <c r="Y18" s="76"/>
      <c r="Z18" s="76"/>
    </row>
    <row r="19" spans="1:26" ht="39" customHeight="1" x14ac:dyDescent="0.2">
      <c r="A19" s="171" t="s">
        <v>105</v>
      </c>
      <c r="B19" s="77">
        <v>100</v>
      </c>
      <c r="C19" s="77">
        <v>1993</v>
      </c>
      <c r="D19" s="85" t="s">
        <v>940</v>
      </c>
      <c r="E19" s="240" t="str">
        <f>HYPERLINK("https://www.alcaldiabogota.gov.co/sisjur/normas/Norma1.jsp?i=5248","Todos")</f>
        <v>Todos</v>
      </c>
      <c r="F19" s="85"/>
      <c r="G19" s="76"/>
      <c r="H19" s="76"/>
      <c r="I19" s="76"/>
      <c r="J19" s="76"/>
      <c r="K19" s="76"/>
      <c r="L19" s="76"/>
      <c r="M19" s="76"/>
      <c r="N19" s="76"/>
      <c r="O19" s="76"/>
      <c r="P19" s="76"/>
      <c r="Q19" s="76"/>
      <c r="R19" s="76"/>
      <c r="S19" s="76"/>
      <c r="T19" s="76"/>
      <c r="U19" s="76"/>
      <c r="V19" s="76"/>
      <c r="W19" s="76"/>
      <c r="X19" s="76"/>
      <c r="Y19" s="76"/>
      <c r="Z19" s="76"/>
    </row>
    <row r="20" spans="1:26" ht="66.75" customHeight="1" x14ac:dyDescent="0.2">
      <c r="A20" s="171" t="s">
        <v>105</v>
      </c>
      <c r="B20" s="75">
        <v>87</v>
      </c>
      <c r="C20" s="75">
        <v>1993</v>
      </c>
      <c r="D20" s="85" t="s">
        <v>941</v>
      </c>
      <c r="E20" s="232" t="str">
        <f>HYPERLINK("https://www.alcaldiabogota.gov.co/sisjur/normas/Norma1.jsp?i=300","Todos")</f>
        <v>Todos</v>
      </c>
      <c r="F20" s="85"/>
      <c r="G20" s="76"/>
      <c r="H20" s="76"/>
      <c r="I20" s="76"/>
      <c r="J20" s="76"/>
      <c r="K20" s="76"/>
      <c r="L20" s="76"/>
      <c r="M20" s="76"/>
      <c r="N20" s="76"/>
      <c r="O20" s="76"/>
      <c r="P20" s="76"/>
      <c r="Q20" s="76"/>
      <c r="R20" s="76"/>
      <c r="S20" s="76"/>
      <c r="T20" s="76"/>
      <c r="U20" s="76"/>
      <c r="V20" s="76"/>
      <c r="W20" s="76"/>
      <c r="X20" s="76"/>
      <c r="Y20" s="76"/>
      <c r="Z20" s="76"/>
    </row>
    <row r="21" spans="1:26" ht="32.25" customHeight="1" x14ac:dyDescent="0.2">
      <c r="A21" s="171" t="s">
        <v>105</v>
      </c>
      <c r="B21" s="77">
        <v>38</v>
      </c>
      <c r="C21" s="77">
        <v>1989</v>
      </c>
      <c r="D21" s="85" t="s">
        <v>248</v>
      </c>
      <c r="E21" s="240" t="str">
        <f>HYPERLINK("https://www.alcaldiabogota.gov.co/sisjur/normas/Norma1.jsp?i=14811","Todos")</f>
        <v>Todos</v>
      </c>
      <c r="F21" s="85"/>
      <c r="G21" s="76"/>
      <c r="H21" s="76"/>
      <c r="I21" s="76"/>
      <c r="J21" s="76"/>
      <c r="K21" s="76"/>
      <c r="L21" s="76"/>
      <c r="M21" s="76"/>
      <c r="N21" s="76"/>
      <c r="O21" s="76"/>
      <c r="P21" s="76"/>
      <c r="Q21" s="76"/>
      <c r="R21" s="76"/>
      <c r="S21" s="76"/>
      <c r="T21" s="76"/>
      <c r="U21" s="76"/>
      <c r="V21" s="76"/>
      <c r="W21" s="76"/>
      <c r="X21" s="76"/>
      <c r="Y21" s="76"/>
      <c r="Z21" s="76"/>
    </row>
    <row r="22" spans="1:26" ht="143.25" customHeight="1" x14ac:dyDescent="0.2">
      <c r="A22" s="117" t="s">
        <v>69</v>
      </c>
      <c r="B22" s="123">
        <v>1273</v>
      </c>
      <c r="C22" s="123">
        <v>2018</v>
      </c>
      <c r="D22" s="85" t="s">
        <v>943</v>
      </c>
      <c r="E22" s="239" t="s">
        <v>103</v>
      </c>
      <c r="F22" s="85" t="s">
        <v>944</v>
      </c>
      <c r="G22" s="76"/>
      <c r="H22" s="76"/>
      <c r="I22" s="76"/>
      <c r="J22" s="76"/>
      <c r="K22" s="76"/>
      <c r="L22" s="76"/>
      <c r="M22" s="76"/>
      <c r="N22" s="76"/>
      <c r="O22" s="76"/>
      <c r="P22" s="76"/>
      <c r="Q22" s="76"/>
      <c r="R22" s="76"/>
      <c r="S22" s="76"/>
      <c r="T22" s="76"/>
      <c r="U22" s="76"/>
      <c r="V22" s="76"/>
      <c r="W22" s="76"/>
      <c r="X22" s="76"/>
      <c r="Y22" s="76"/>
      <c r="Z22" s="76"/>
    </row>
    <row r="23" spans="1:26" ht="152.25" customHeight="1" x14ac:dyDescent="0.2">
      <c r="A23" s="117" t="s">
        <v>69</v>
      </c>
      <c r="B23" s="77">
        <v>826</v>
      </c>
      <c r="C23" s="77">
        <v>2018</v>
      </c>
      <c r="D23" s="85" t="s">
        <v>945</v>
      </c>
      <c r="E23" s="240" t="str">
        <f>HYPERLINK("https://www.alcaldiabogota.gov.co/sisjur/normas/Norma1.jsp?i=60228","Todos")</f>
        <v>Todos</v>
      </c>
      <c r="F23" s="85"/>
      <c r="G23" s="76"/>
      <c r="H23" s="76"/>
      <c r="I23" s="76"/>
      <c r="J23" s="76"/>
      <c r="K23" s="76"/>
      <c r="L23" s="76"/>
      <c r="M23" s="76"/>
      <c r="N23" s="76"/>
      <c r="O23" s="76"/>
      <c r="P23" s="76"/>
      <c r="Q23" s="76"/>
      <c r="R23" s="76"/>
      <c r="S23" s="76"/>
      <c r="T23" s="76"/>
      <c r="U23" s="76"/>
      <c r="V23" s="76"/>
      <c r="W23" s="76"/>
      <c r="X23" s="76"/>
      <c r="Y23" s="76"/>
      <c r="Z23" s="76"/>
    </row>
    <row r="24" spans="1:26" ht="84.75" customHeight="1" x14ac:dyDescent="0.2">
      <c r="A24" s="117" t="s">
        <v>69</v>
      </c>
      <c r="B24" s="75">
        <v>4836</v>
      </c>
      <c r="C24" s="75">
        <v>2011</v>
      </c>
      <c r="D24" s="85" t="s">
        <v>946</v>
      </c>
      <c r="E24" s="232" t="str">
        <f>HYPERLINK("https://www.alcaldiabogota.gov.co/sisjur/normas/Norma1.jsp?i=45148","Todos")</f>
        <v>Todos</v>
      </c>
      <c r="F24" s="85"/>
      <c r="G24" s="76"/>
      <c r="H24" s="76"/>
      <c r="I24" s="76"/>
      <c r="J24" s="76"/>
      <c r="K24" s="76"/>
      <c r="L24" s="76"/>
      <c r="M24" s="76"/>
      <c r="N24" s="76"/>
      <c r="O24" s="76"/>
      <c r="P24" s="76"/>
      <c r="Q24" s="76"/>
      <c r="R24" s="76"/>
      <c r="S24" s="76"/>
      <c r="T24" s="76"/>
      <c r="U24" s="76"/>
      <c r="V24" s="76"/>
      <c r="W24" s="76"/>
      <c r="X24" s="76"/>
      <c r="Y24" s="76"/>
      <c r="Z24" s="76"/>
    </row>
    <row r="25" spans="1:26" ht="117" customHeight="1" x14ac:dyDescent="0.2">
      <c r="A25" s="117" t="s">
        <v>69</v>
      </c>
      <c r="B25" s="75">
        <v>352</v>
      </c>
      <c r="C25" s="75">
        <v>2002</v>
      </c>
      <c r="D25" s="85" t="s">
        <v>947</v>
      </c>
      <c r="E25" s="232" t="str">
        <f>HYPERLINK("https://www.alcaldiabogota.gov.co/sisjur/normas/Norma1.jsp?i=5437","Todos")</f>
        <v>Todos</v>
      </c>
      <c r="F25" s="85"/>
      <c r="G25" s="76"/>
      <c r="H25" s="76"/>
      <c r="I25" s="76"/>
      <c r="J25" s="76"/>
      <c r="K25" s="76"/>
      <c r="L25" s="76"/>
      <c r="M25" s="76"/>
      <c r="N25" s="76"/>
      <c r="O25" s="76"/>
      <c r="P25" s="76"/>
      <c r="Q25" s="76"/>
      <c r="R25" s="76"/>
      <c r="S25" s="76"/>
      <c r="T25" s="76"/>
      <c r="U25" s="76"/>
      <c r="V25" s="76"/>
      <c r="W25" s="76"/>
      <c r="X25" s="76"/>
      <c r="Y25" s="76"/>
      <c r="Z25" s="76"/>
    </row>
    <row r="26" spans="1:26" ht="67.5" customHeight="1" x14ac:dyDescent="0.2">
      <c r="A26" s="117" t="s">
        <v>69</v>
      </c>
      <c r="B26" s="75">
        <v>714</v>
      </c>
      <c r="C26" s="77">
        <v>1996</v>
      </c>
      <c r="D26" s="85" t="s">
        <v>948</v>
      </c>
      <c r="E26" s="240" t="str">
        <f>HYPERLINK("https://www.alcaldiabogota.gov.co/sisjur/normas/Norma1.jsp?i=1693","Todos")</f>
        <v>Todos</v>
      </c>
      <c r="F26" s="85"/>
      <c r="G26" s="76"/>
      <c r="H26" s="76"/>
      <c r="I26" s="76"/>
      <c r="J26" s="76"/>
      <c r="K26" s="76"/>
      <c r="L26" s="76"/>
      <c r="M26" s="76"/>
      <c r="N26" s="76"/>
      <c r="O26" s="76"/>
      <c r="P26" s="76"/>
      <c r="Q26" s="76"/>
      <c r="R26" s="76"/>
      <c r="S26" s="76"/>
      <c r="T26" s="76"/>
      <c r="U26" s="76"/>
      <c r="V26" s="76"/>
      <c r="W26" s="76"/>
      <c r="X26" s="76"/>
      <c r="Y26" s="76"/>
      <c r="Z26" s="76"/>
    </row>
    <row r="27" spans="1:26" ht="42.75" customHeight="1" x14ac:dyDescent="0.2">
      <c r="A27" s="117" t="s">
        <v>69</v>
      </c>
      <c r="B27" s="77">
        <v>568</v>
      </c>
      <c r="C27" s="77">
        <v>1996</v>
      </c>
      <c r="D27" s="85" t="s">
        <v>949</v>
      </c>
      <c r="E27" s="240" t="str">
        <f>HYPERLINK("https://www.mintic.gov.co/portal/604/articles-3630_documento.pdf","Todos")</f>
        <v>Todos</v>
      </c>
      <c r="F27" s="85"/>
      <c r="G27" s="76"/>
      <c r="H27" s="76"/>
      <c r="I27" s="76"/>
      <c r="J27" s="76"/>
      <c r="K27" s="76"/>
      <c r="L27" s="76"/>
      <c r="M27" s="76"/>
      <c r="N27" s="76"/>
      <c r="O27" s="76"/>
      <c r="P27" s="76"/>
      <c r="Q27" s="76"/>
      <c r="R27" s="76"/>
      <c r="S27" s="76"/>
      <c r="T27" s="76"/>
      <c r="U27" s="76"/>
      <c r="V27" s="76"/>
      <c r="W27" s="76"/>
      <c r="X27" s="76"/>
      <c r="Y27" s="76"/>
      <c r="Z27" s="76"/>
    </row>
    <row r="28" spans="1:26" ht="72.75" customHeight="1" x14ac:dyDescent="0.2">
      <c r="A28" s="117" t="s">
        <v>69</v>
      </c>
      <c r="B28" s="75">
        <v>111</v>
      </c>
      <c r="C28" s="75">
        <v>1996</v>
      </c>
      <c r="D28" s="85" t="s">
        <v>249</v>
      </c>
      <c r="E28" s="232" t="str">
        <f>HYPERLINK("https://www.alcaldiabogota.gov.co/sisjur/normas/Norma1.jsp?i=5306","Todos")</f>
        <v>Todos</v>
      </c>
      <c r="F28" s="85"/>
      <c r="G28" s="76"/>
      <c r="H28" s="76"/>
      <c r="I28" s="76"/>
      <c r="J28" s="76"/>
      <c r="K28" s="76"/>
      <c r="L28" s="76"/>
      <c r="M28" s="76"/>
      <c r="N28" s="76"/>
      <c r="O28" s="76"/>
      <c r="P28" s="76"/>
      <c r="Q28" s="76"/>
      <c r="R28" s="76"/>
      <c r="S28" s="76"/>
      <c r="T28" s="76"/>
      <c r="U28" s="76"/>
      <c r="V28" s="76"/>
      <c r="W28" s="76"/>
      <c r="X28" s="76"/>
      <c r="Y28" s="76"/>
      <c r="Z28" s="76"/>
    </row>
    <row r="29" spans="1:26" ht="75" customHeight="1" x14ac:dyDescent="0.2">
      <c r="A29" s="117" t="s">
        <v>69</v>
      </c>
      <c r="B29" s="75">
        <v>624</v>
      </c>
      <c r="C29" s="75">
        <v>1989</v>
      </c>
      <c r="D29" s="85" t="s">
        <v>950</v>
      </c>
      <c r="E29" s="232" t="str">
        <f>HYPERLINK("https://www.alcaldiabogota.gov.co/sisjur/normas/Norma1.jsp?i=6533","Todos")</f>
        <v>Todos</v>
      </c>
      <c r="F29" s="85"/>
      <c r="G29" s="76"/>
      <c r="H29" s="76"/>
      <c r="I29" s="76"/>
      <c r="J29" s="76"/>
      <c r="K29" s="76"/>
      <c r="L29" s="76"/>
      <c r="M29" s="76"/>
      <c r="N29" s="76"/>
      <c r="O29" s="76"/>
      <c r="P29" s="76"/>
      <c r="Q29" s="76"/>
      <c r="R29" s="76"/>
      <c r="S29" s="76"/>
      <c r="T29" s="76"/>
      <c r="U29" s="76"/>
      <c r="V29" s="76"/>
      <c r="W29" s="76"/>
      <c r="X29" s="76"/>
      <c r="Y29" s="76"/>
      <c r="Z29" s="76"/>
    </row>
    <row r="30" spans="1:26" ht="203.25" customHeight="1" x14ac:dyDescent="0.2">
      <c r="A30" s="117" t="s">
        <v>82</v>
      </c>
      <c r="B30" s="123">
        <v>159</v>
      </c>
      <c r="C30" s="123">
        <v>2018</v>
      </c>
      <c r="D30" s="85" t="s">
        <v>951</v>
      </c>
      <c r="E30" s="241" t="str">
        <f>HYPERLINK("http://www.contaduria.gov.co/wps/wcm/connect/93f8fe49-cc30-4571-bdc4-e3845fc22f8e/Res_159_2018_2.pdf?MOD=AJPERES&amp;CONVERT_TO=url&amp;CACHEID=93f8fe49-cc30-4571-bdc4-e3845fc22f8e","Todos")</f>
        <v>Todos</v>
      </c>
      <c r="F30" s="85"/>
      <c r="G30" s="76"/>
      <c r="H30" s="76"/>
      <c r="I30" s="76"/>
      <c r="J30" s="76"/>
      <c r="K30" s="76"/>
      <c r="L30" s="76"/>
      <c r="M30" s="76"/>
      <c r="N30" s="76"/>
      <c r="O30" s="76"/>
      <c r="P30" s="76"/>
      <c r="Q30" s="76"/>
      <c r="R30" s="76"/>
      <c r="S30" s="76"/>
      <c r="T30" s="76"/>
      <c r="U30" s="76"/>
      <c r="V30" s="76"/>
      <c r="W30" s="76"/>
      <c r="X30" s="76"/>
      <c r="Y30" s="76"/>
      <c r="Z30" s="76"/>
    </row>
    <row r="31" spans="1:26" ht="99" customHeight="1" x14ac:dyDescent="0.2">
      <c r="A31" s="117" t="s">
        <v>82</v>
      </c>
      <c r="B31" s="77">
        <v>182</v>
      </c>
      <c r="C31" s="77">
        <v>2017</v>
      </c>
      <c r="D31" s="85" t="s">
        <v>952</v>
      </c>
      <c r="E31" s="232" t="str">
        <f>HYPERLINK("http://www.contaduria.gov.co/wps/wcm/connect/312ac549-2bed-44ef-8a8a-26c64fa9d499/ResO_182_2017.pdf?MOD=AJPERES&amp;CONVERT_TO=url&amp;CACHEID=312ac549-2bed-44ef-8a8a-26c64fa9d499","Todos")</f>
        <v>Todos</v>
      </c>
      <c r="F31" s="85"/>
      <c r="G31" s="76"/>
      <c r="H31" s="76"/>
      <c r="I31" s="76"/>
      <c r="J31" s="76"/>
      <c r="K31" s="76"/>
      <c r="L31" s="76"/>
      <c r="M31" s="76"/>
      <c r="N31" s="76"/>
      <c r="O31" s="76"/>
      <c r="P31" s="76"/>
      <c r="Q31" s="76"/>
      <c r="R31" s="76"/>
      <c r="S31" s="76"/>
      <c r="T31" s="76"/>
      <c r="U31" s="76"/>
      <c r="V31" s="76"/>
      <c r="W31" s="76"/>
      <c r="X31" s="76"/>
      <c r="Y31" s="76"/>
      <c r="Z31" s="76"/>
    </row>
    <row r="32" spans="1:26" ht="108" customHeight="1" x14ac:dyDescent="0.2">
      <c r="A32" s="117" t="s">
        <v>82</v>
      </c>
      <c r="B32" s="77">
        <v>116</v>
      </c>
      <c r="C32" s="77">
        <v>2017</v>
      </c>
      <c r="D32" s="85" t="s">
        <v>953</v>
      </c>
      <c r="E32" s="232" t="str">
        <f>HYPERLINK("http://www.contaduria.gov.co/wps/wcm/connect/ca2cac7f-954d-43fa-aeef-50f1113bfa93/ResO_116_2017.pdf?MOD=AJPERES&amp;CONVERT_TO=url&amp;CACHEID=ca2cac7f-954d-43fa-aeef-50f1113bfa93","Todos")</f>
        <v>Todos</v>
      </c>
      <c r="F32" s="85"/>
      <c r="G32" s="76"/>
      <c r="H32" s="76"/>
      <c r="I32" s="76"/>
      <c r="J32" s="76"/>
      <c r="K32" s="76"/>
      <c r="L32" s="76"/>
      <c r="M32" s="76"/>
      <c r="N32" s="76"/>
      <c r="O32" s="76"/>
      <c r="P32" s="76"/>
      <c r="Q32" s="76"/>
      <c r="R32" s="76"/>
      <c r="S32" s="76"/>
      <c r="T32" s="76"/>
      <c r="U32" s="76"/>
      <c r="V32" s="76"/>
      <c r="W32" s="76"/>
      <c r="X32" s="76"/>
      <c r="Y32" s="76"/>
      <c r="Z32" s="76"/>
    </row>
    <row r="33" spans="1:26" ht="101.25" customHeight="1" x14ac:dyDescent="0.2">
      <c r="A33" s="117" t="s">
        <v>82</v>
      </c>
      <c r="B33" s="123">
        <v>60</v>
      </c>
      <c r="C33" s="123">
        <v>2017</v>
      </c>
      <c r="D33" s="85" t="s">
        <v>954</v>
      </c>
      <c r="E33" s="239" t="s">
        <v>103</v>
      </c>
      <c r="F33" s="85" t="s">
        <v>955</v>
      </c>
      <c r="G33" s="76"/>
      <c r="H33" s="76"/>
      <c r="I33" s="76"/>
      <c r="J33" s="76"/>
      <c r="K33" s="76"/>
      <c r="L33" s="76"/>
      <c r="M33" s="76"/>
      <c r="N33" s="76"/>
      <c r="O33" s="76"/>
      <c r="P33" s="76"/>
      <c r="Q33" s="76"/>
      <c r="R33" s="76"/>
      <c r="S33" s="76"/>
      <c r="T33" s="76"/>
      <c r="U33" s="76"/>
      <c r="V33" s="76"/>
      <c r="W33" s="76"/>
      <c r="X33" s="76"/>
      <c r="Y33" s="76"/>
      <c r="Z33" s="76"/>
    </row>
    <row r="34" spans="1:26" ht="76.5" customHeight="1" x14ac:dyDescent="0.2">
      <c r="A34" s="117" t="s">
        <v>82</v>
      </c>
      <c r="B34" s="142" t="s">
        <v>364</v>
      </c>
      <c r="C34" s="77">
        <v>2017</v>
      </c>
      <c r="D34" s="85" t="s">
        <v>956</v>
      </c>
      <c r="E34" s="232" t="str">
        <f>HYPERLINK("http://www.contaduria.gov.co/wps/wcm/connect/c93bffe5-b784-450e-bf8f-f1e6445e9863/Res_015_2017.pdf?MOD=AJPERES&amp;CONVERT_TO=url&amp;CACHEID=c93bffe5-b784-450e-bf8f-f1e6445e9863","Todos")</f>
        <v>Todos</v>
      </c>
      <c r="F34" s="85"/>
      <c r="G34" s="76"/>
      <c r="H34" s="76"/>
      <c r="I34" s="76"/>
      <c r="J34" s="76"/>
      <c r="K34" s="76"/>
      <c r="L34" s="76"/>
      <c r="M34" s="76"/>
      <c r="N34" s="76"/>
      <c r="O34" s="76"/>
      <c r="P34" s="76"/>
      <c r="Q34" s="76"/>
      <c r="R34" s="76"/>
      <c r="S34" s="76"/>
      <c r="T34" s="76"/>
      <c r="U34" s="76"/>
      <c r="V34" s="76"/>
      <c r="W34" s="76"/>
      <c r="X34" s="76"/>
      <c r="Y34" s="76"/>
      <c r="Z34" s="76"/>
    </row>
    <row r="35" spans="1:26" ht="63.75" customHeight="1" x14ac:dyDescent="0.2">
      <c r="A35" s="117" t="s">
        <v>82</v>
      </c>
      <c r="B35" s="142" t="s">
        <v>365</v>
      </c>
      <c r="C35" s="77">
        <v>2017</v>
      </c>
      <c r="D35" s="85" t="s">
        <v>957</v>
      </c>
      <c r="E35" s="232" t="str">
        <f>HYPERLINK("http://www.contaduria.gov.co/wps/wcm/connect/a02ff53e-ddfd-4106-b6af-899e17e4fec2/ResO_006.pdf?MOD=AJPERES&amp;CONVERT_TO=url&amp;CACHEID=a02ff53e-ddfd-4106-b6af-899e17e4fec2","Todos")</f>
        <v>Todos</v>
      </c>
      <c r="F35" s="85"/>
      <c r="G35" s="76"/>
      <c r="H35" s="76"/>
      <c r="I35" s="76"/>
      <c r="J35" s="76"/>
      <c r="K35" s="76"/>
      <c r="L35" s="76"/>
      <c r="M35" s="76"/>
      <c r="N35" s="76"/>
      <c r="O35" s="76"/>
      <c r="P35" s="76"/>
      <c r="Q35" s="76"/>
      <c r="R35" s="76"/>
      <c r="S35" s="76"/>
      <c r="T35" s="76"/>
      <c r="U35" s="76"/>
      <c r="V35" s="76"/>
      <c r="W35" s="76"/>
      <c r="X35" s="76"/>
      <c r="Y35" s="76"/>
      <c r="Z35" s="76"/>
    </row>
    <row r="36" spans="1:26" ht="44.25" customHeight="1" x14ac:dyDescent="0.2">
      <c r="A36" s="117" t="s">
        <v>82</v>
      </c>
      <c r="B36" s="75">
        <v>706</v>
      </c>
      <c r="C36" s="75">
        <v>2016</v>
      </c>
      <c r="D36" s="85" t="s">
        <v>958</v>
      </c>
      <c r="E36" s="232" t="str">
        <f>HYPERLINK("https://www.alcaldiabogota.gov.co/sisjur/normas/Norma1.jsp?i=67747","Todos")</f>
        <v>Todos</v>
      </c>
      <c r="F36" s="85"/>
      <c r="G36" s="76"/>
      <c r="H36" s="76"/>
      <c r="I36" s="76"/>
      <c r="J36" s="76"/>
      <c r="K36" s="76"/>
      <c r="L36" s="76"/>
      <c r="M36" s="76"/>
      <c r="N36" s="76"/>
      <c r="O36" s="76"/>
      <c r="P36" s="76"/>
      <c r="Q36" s="76"/>
      <c r="R36" s="76"/>
      <c r="S36" s="76"/>
      <c r="T36" s="76"/>
      <c r="U36" s="76"/>
      <c r="V36" s="76"/>
      <c r="W36" s="76"/>
      <c r="X36" s="76"/>
      <c r="Y36" s="76"/>
      <c r="Z36" s="76"/>
    </row>
    <row r="37" spans="1:26" ht="97.5" customHeight="1" x14ac:dyDescent="0.2">
      <c r="A37" s="117" t="s">
        <v>82</v>
      </c>
      <c r="B37" s="77">
        <v>693</v>
      </c>
      <c r="C37" s="77">
        <v>2016</v>
      </c>
      <c r="D37" s="85" t="s">
        <v>959</v>
      </c>
      <c r="E37" s="232" t="str">
        <f>HYPERLINK("http://legal.legis.com.co/document/Index?obra=legcol&amp;document=legcol_808d353211aa43e2a7bc600aa1e6caba","Todos")</f>
        <v>Todos</v>
      </c>
      <c r="F37" s="85"/>
      <c r="G37" s="76"/>
      <c r="H37" s="76"/>
      <c r="I37" s="76"/>
      <c r="J37" s="76"/>
      <c r="K37" s="76"/>
      <c r="L37" s="76"/>
      <c r="M37" s="76"/>
      <c r="N37" s="76"/>
      <c r="O37" s="76"/>
      <c r="P37" s="76"/>
      <c r="Q37" s="76"/>
      <c r="R37" s="76"/>
      <c r="S37" s="76"/>
      <c r="T37" s="76"/>
      <c r="U37" s="76"/>
      <c r="V37" s="76"/>
      <c r="W37" s="76"/>
      <c r="X37" s="76"/>
      <c r="Y37" s="76"/>
      <c r="Z37" s="76"/>
    </row>
    <row r="38" spans="1:26" ht="43.5" customHeight="1" x14ac:dyDescent="0.2">
      <c r="A38" s="117" t="s">
        <v>82</v>
      </c>
      <c r="B38" s="77">
        <v>468</v>
      </c>
      <c r="C38" s="77">
        <v>2016</v>
      </c>
      <c r="D38" s="85" t="s">
        <v>960</v>
      </c>
      <c r="E38" s="232" t="str">
        <f>HYPERLINK("http://www.contaduria.gov.co/wps/wcm/connect/5007f321-5209-447d-a5fc-7d81e7064870/Resoluci%C3%B3n+468+18+10+18+2016+11-22-09.617.pdf?MOD=AJPERES&amp;CONVERT_TO=url&amp;CACHEID=5007f321-5209-447d-a5fc-7d81e7064870","Todos")</f>
        <v>Todos</v>
      </c>
      <c r="F38" s="85"/>
      <c r="G38" s="76"/>
      <c r="H38" s="76"/>
      <c r="I38" s="76"/>
      <c r="J38" s="76"/>
      <c r="K38" s="76"/>
      <c r="L38" s="76"/>
      <c r="M38" s="76"/>
      <c r="N38" s="76"/>
      <c r="O38" s="76"/>
      <c r="P38" s="76"/>
      <c r="Q38" s="76"/>
      <c r="R38" s="76"/>
      <c r="S38" s="76"/>
      <c r="T38" s="76"/>
      <c r="U38" s="76"/>
      <c r="V38" s="76"/>
      <c r="W38" s="76"/>
      <c r="X38" s="76"/>
      <c r="Y38" s="76"/>
      <c r="Z38" s="76"/>
    </row>
    <row r="39" spans="1:26" ht="84.75" customHeight="1" x14ac:dyDescent="0.2">
      <c r="A39" s="117" t="s">
        <v>82</v>
      </c>
      <c r="B39" s="77">
        <v>87</v>
      </c>
      <c r="C39" s="77">
        <v>2016</v>
      </c>
      <c r="D39" s="85" t="s">
        <v>961</v>
      </c>
      <c r="E39" s="232" t="str">
        <f>HYPERLINK("http://www.contaduria.gov.co/wps/wcm/connect/8188dd6e-e6e4-4536-8fa2-d454cf87f5af/ResO_+087.pdf?MOD=AJPERES&amp;CONVERT_TO=url&amp;CACHEID=8188dd6e-e6e4-4536-8fa2-d454cf87f5af","Todos")</f>
        <v>Todos</v>
      </c>
      <c r="F39" s="85"/>
      <c r="G39" s="76"/>
      <c r="H39" s="76"/>
      <c r="I39" s="76"/>
      <c r="J39" s="76"/>
      <c r="K39" s="76"/>
      <c r="L39" s="76"/>
      <c r="M39" s="76"/>
      <c r="N39" s="76"/>
      <c r="O39" s="76"/>
      <c r="P39" s="76"/>
      <c r="Q39" s="76"/>
      <c r="R39" s="76"/>
      <c r="S39" s="76"/>
      <c r="T39" s="76"/>
      <c r="U39" s="76"/>
      <c r="V39" s="76"/>
      <c r="W39" s="76"/>
      <c r="X39" s="76"/>
      <c r="Y39" s="76"/>
      <c r="Z39" s="76"/>
    </row>
    <row r="40" spans="1:26" ht="58.5" customHeight="1" x14ac:dyDescent="0.2">
      <c r="A40" s="117" t="s">
        <v>82</v>
      </c>
      <c r="B40" s="77">
        <v>533</v>
      </c>
      <c r="C40" s="77">
        <v>2015</v>
      </c>
      <c r="D40" s="85" t="s">
        <v>962</v>
      </c>
      <c r="E40" s="232" t="str">
        <f>HYPERLINK("https://www.redjurista.com/Documents/resolucion_533_de_2015_contaduria_general_de_la_nacion.aspx#/","Todos")</f>
        <v>Todos</v>
      </c>
      <c r="F40" s="85"/>
      <c r="G40" s="76"/>
      <c r="H40" s="76"/>
      <c r="I40" s="76"/>
      <c r="J40" s="76"/>
      <c r="K40" s="76"/>
      <c r="L40" s="76"/>
      <c r="M40" s="76"/>
      <c r="N40" s="76"/>
      <c r="O40" s="76"/>
      <c r="P40" s="76"/>
      <c r="Q40" s="76"/>
      <c r="R40" s="76"/>
      <c r="S40" s="76"/>
      <c r="T40" s="76"/>
      <c r="U40" s="76"/>
      <c r="V40" s="76"/>
      <c r="W40" s="76"/>
      <c r="X40" s="76"/>
      <c r="Y40" s="76"/>
      <c r="Z40" s="76"/>
    </row>
    <row r="41" spans="1:26" ht="45.75" customHeight="1" x14ac:dyDescent="0.2">
      <c r="A41" s="117" t="s">
        <v>82</v>
      </c>
      <c r="B41" s="77">
        <v>620</v>
      </c>
      <c r="C41" s="77">
        <v>2015</v>
      </c>
      <c r="D41" s="85" t="s">
        <v>963</v>
      </c>
      <c r="E41" s="232" t="str">
        <f>HYPERLINK("http://legal.legis.com.co/document/Index?obra=legcol&amp;document=legcol_4ecdbbe29f2049f39c938fafdf013e22","Todos")</f>
        <v>Todos</v>
      </c>
      <c r="F41" s="85"/>
      <c r="G41" s="76"/>
      <c r="H41" s="76"/>
      <c r="I41" s="76"/>
      <c r="J41" s="76"/>
      <c r="K41" s="76"/>
      <c r="L41" s="76"/>
      <c r="M41" s="76"/>
      <c r="N41" s="76"/>
      <c r="O41" s="76"/>
      <c r="P41" s="76"/>
      <c r="Q41" s="76"/>
      <c r="R41" s="76"/>
      <c r="S41" s="76"/>
      <c r="T41" s="76"/>
      <c r="U41" s="76"/>
      <c r="V41" s="76"/>
      <c r="W41" s="76"/>
      <c r="X41" s="76"/>
      <c r="Y41" s="76"/>
      <c r="Z41" s="76"/>
    </row>
    <row r="42" spans="1:26" ht="114.75" customHeight="1" x14ac:dyDescent="0.2">
      <c r="A42" s="238" t="s">
        <v>313</v>
      </c>
      <c r="B42" s="77">
        <v>1</v>
      </c>
      <c r="C42" s="77">
        <v>2014</v>
      </c>
      <c r="D42" s="85" t="s">
        <v>964</v>
      </c>
      <c r="E42" s="240" t="str">
        <f>HYPERLINK("http://cgb.gov.co/inicio/Archivos/sia/resolucion_no_0001_cgr.pdf","Todos")</f>
        <v>Todos</v>
      </c>
      <c r="F42" s="85"/>
      <c r="G42" s="76"/>
      <c r="H42" s="76"/>
      <c r="I42" s="76"/>
      <c r="J42" s="76"/>
      <c r="K42" s="76"/>
      <c r="L42" s="76"/>
      <c r="M42" s="76"/>
      <c r="N42" s="76"/>
      <c r="O42" s="76"/>
      <c r="P42" s="76"/>
      <c r="Q42" s="76"/>
      <c r="R42" s="76"/>
      <c r="S42" s="76"/>
      <c r="T42" s="76"/>
      <c r="U42" s="76"/>
      <c r="V42" s="76"/>
      <c r="W42" s="76"/>
      <c r="X42" s="76"/>
      <c r="Y42" s="76"/>
      <c r="Z42" s="76"/>
    </row>
    <row r="43" spans="1:26" ht="96" customHeight="1" x14ac:dyDescent="0.2">
      <c r="A43" s="238" t="s">
        <v>313</v>
      </c>
      <c r="B43" s="142" t="s">
        <v>363</v>
      </c>
      <c r="C43" s="77">
        <v>2014</v>
      </c>
      <c r="D43" s="85" t="s">
        <v>965</v>
      </c>
      <c r="E43" s="240" t="str">
        <f>HYPERLINK("https://www.alcaldiabogota.gov.co/sisjur/normas/Norma1.jsp?i=57002","Todos")</f>
        <v>Todos</v>
      </c>
      <c r="F43" s="85"/>
      <c r="G43" s="76"/>
      <c r="H43" s="76"/>
      <c r="I43" s="76"/>
      <c r="J43" s="76"/>
      <c r="K43" s="76"/>
      <c r="L43" s="76"/>
      <c r="M43" s="76"/>
      <c r="N43" s="76"/>
      <c r="O43" s="76"/>
      <c r="P43" s="76"/>
      <c r="Q43" s="76"/>
      <c r="R43" s="76"/>
      <c r="S43" s="76"/>
      <c r="T43" s="76"/>
      <c r="U43" s="76"/>
      <c r="V43" s="76"/>
      <c r="W43" s="76"/>
      <c r="X43" s="76"/>
      <c r="Y43" s="76"/>
      <c r="Z43" s="76"/>
    </row>
    <row r="44" spans="1:26" ht="53.25" customHeight="1" x14ac:dyDescent="0.2">
      <c r="A44" s="117" t="s">
        <v>82</v>
      </c>
      <c r="B44" s="75">
        <v>237</v>
      </c>
      <c r="C44" s="75">
        <v>2010</v>
      </c>
      <c r="D44" s="85" t="s">
        <v>966</v>
      </c>
      <c r="E44" s="232" t="str">
        <f>HYPERLINK("https://www.alcaldiabogota.gov.co/sisjur/normas/Norma1.jsp?i=40279#0","Todos")</f>
        <v>Todos</v>
      </c>
      <c r="F44" s="85"/>
      <c r="G44" s="76"/>
      <c r="H44" s="76"/>
      <c r="I44" s="76"/>
      <c r="J44" s="76"/>
      <c r="K44" s="76"/>
      <c r="L44" s="76"/>
      <c r="M44" s="76"/>
      <c r="N44" s="76"/>
      <c r="O44" s="76"/>
      <c r="P44" s="76"/>
      <c r="Q44" s="76"/>
      <c r="R44" s="76"/>
      <c r="S44" s="76"/>
      <c r="T44" s="76"/>
      <c r="U44" s="76"/>
      <c r="V44" s="76"/>
      <c r="W44" s="76"/>
      <c r="X44" s="76"/>
      <c r="Y44" s="76"/>
      <c r="Z44" s="76"/>
    </row>
    <row r="45" spans="1:26" ht="51" customHeight="1" x14ac:dyDescent="0.2">
      <c r="A45" s="117" t="s">
        <v>82</v>
      </c>
      <c r="B45" s="75">
        <v>357</v>
      </c>
      <c r="C45" s="75">
        <v>2008</v>
      </c>
      <c r="D45" s="85" t="s">
        <v>967</v>
      </c>
      <c r="E45" s="232" t="str">
        <f>HYPERLINK("https://www.alcaldiabogota.gov.co/sisjur/normas/Norma1.jsp?i=32142","Todos")</f>
        <v>Todos</v>
      </c>
      <c r="F45" s="85"/>
      <c r="G45" s="76"/>
      <c r="H45" s="76"/>
      <c r="I45" s="76"/>
      <c r="J45" s="76"/>
      <c r="K45" s="76"/>
      <c r="L45" s="76"/>
      <c r="M45" s="76"/>
      <c r="N45" s="76"/>
      <c r="O45" s="76"/>
      <c r="P45" s="76"/>
      <c r="Q45" s="76"/>
      <c r="R45" s="76"/>
      <c r="S45" s="76"/>
      <c r="T45" s="76"/>
      <c r="U45" s="76"/>
      <c r="V45" s="76"/>
      <c r="W45" s="76"/>
      <c r="X45" s="76"/>
      <c r="Y45" s="76"/>
      <c r="Z45" s="76"/>
    </row>
    <row r="46" spans="1:26" ht="57.75" customHeight="1" x14ac:dyDescent="0.2">
      <c r="A46" s="117" t="s">
        <v>82</v>
      </c>
      <c r="B46" s="123" t="s">
        <v>968</v>
      </c>
      <c r="C46" s="123">
        <v>2017</v>
      </c>
      <c r="D46" s="85" t="s">
        <v>969</v>
      </c>
      <c r="E46" s="241" t="str">
        <f>HYPERLINK("http://www.shd.gov.co/shd/sites/default/files/files/tesoreria/Resoluci%C3%B3n%20SDH-295%20de%2024-11-2017%20PAC.pdf","Todos")</f>
        <v>Todos</v>
      </c>
      <c r="F46" s="85"/>
      <c r="G46" s="76"/>
      <c r="H46" s="76"/>
      <c r="I46" s="76"/>
      <c r="J46" s="76"/>
      <c r="K46" s="76"/>
      <c r="L46" s="76"/>
      <c r="M46" s="76"/>
      <c r="N46" s="76"/>
      <c r="O46" s="76"/>
      <c r="P46" s="76"/>
      <c r="Q46" s="76"/>
      <c r="R46" s="76"/>
      <c r="S46" s="76"/>
      <c r="T46" s="76"/>
      <c r="U46" s="76"/>
      <c r="V46" s="76"/>
      <c r="W46" s="76"/>
      <c r="X46" s="76"/>
      <c r="Y46" s="76"/>
      <c r="Z46" s="76"/>
    </row>
    <row r="47" spans="1:26" ht="99" customHeight="1" x14ac:dyDescent="0.2">
      <c r="A47" s="117" t="s">
        <v>1166</v>
      </c>
      <c r="B47" s="123">
        <v>523</v>
      </c>
      <c r="C47" s="75">
        <v>2018</v>
      </c>
      <c r="D47" s="85" t="s">
        <v>771</v>
      </c>
      <c r="E47" s="232" t="str">
        <f>HYPERLINK("http://www.contaduria.gov.co/wps/wcm/connect/8e4f86c6-cffd-4bab-b731-a5bb5747002f/Resoluci%C3%B3n+523+de+2018.pdf?MOD=AJPERES&amp;CONVERT_TO=url&amp;CACHEID=8e4f86c6-cffd-4bab-b731-a5bb5747002f","Todos")</f>
        <v>Todos</v>
      </c>
      <c r="F47" s="85"/>
      <c r="G47" s="76"/>
      <c r="H47" s="76"/>
      <c r="I47" s="76"/>
      <c r="J47" s="76"/>
      <c r="K47" s="76"/>
      <c r="L47" s="76"/>
      <c r="M47" s="76"/>
      <c r="N47" s="76"/>
      <c r="O47" s="76"/>
      <c r="P47" s="76"/>
      <c r="Q47" s="76"/>
      <c r="R47" s="76"/>
      <c r="S47" s="76"/>
      <c r="T47" s="76"/>
      <c r="U47" s="76"/>
      <c r="V47" s="76"/>
      <c r="W47" s="76"/>
      <c r="X47" s="76"/>
      <c r="Y47" s="76"/>
      <c r="Z47" s="76"/>
    </row>
    <row r="48" spans="1:26" ht="32.25" customHeight="1" x14ac:dyDescent="0.2">
      <c r="A48" s="238" t="s">
        <v>252</v>
      </c>
      <c r="B48" s="75" t="s">
        <v>2</v>
      </c>
      <c r="C48" s="75">
        <v>2015</v>
      </c>
      <c r="D48" s="85" t="s">
        <v>942</v>
      </c>
      <c r="E48" s="122" t="str">
        <f>HYPERLINK("http://estatuto.co/","Articulo 617 entre otros.")</f>
        <v>Articulo 617 entre otros.</v>
      </c>
      <c r="F48" s="85"/>
      <c r="G48" s="76"/>
      <c r="H48" s="76"/>
      <c r="I48" s="76"/>
      <c r="J48" s="76"/>
      <c r="K48" s="76"/>
      <c r="L48" s="76"/>
      <c r="M48" s="76"/>
      <c r="N48" s="76"/>
      <c r="O48" s="76"/>
      <c r="P48" s="76"/>
      <c r="Q48" s="76"/>
      <c r="R48" s="76"/>
      <c r="S48" s="76"/>
      <c r="T48" s="76"/>
      <c r="U48" s="76"/>
      <c r="V48" s="76"/>
      <c r="W48" s="76"/>
      <c r="X48" s="76"/>
      <c r="Y48" s="76"/>
      <c r="Z48" s="76"/>
    </row>
    <row r="49" spans="1:26" ht="14.25" customHeight="1" x14ac:dyDescent="0.2">
      <c r="A49" s="263"/>
      <c r="B49" s="127"/>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4.25" customHeight="1" x14ac:dyDescent="0.2">
      <c r="A50" s="263"/>
      <c r="B50" s="127"/>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4.25" customHeight="1" x14ac:dyDescent="0.2">
      <c r="A51" s="263"/>
      <c r="B51" s="127"/>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4.25" customHeight="1" x14ac:dyDescent="0.2">
      <c r="A52" s="263"/>
      <c r="B52" s="127"/>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4.25" customHeight="1" x14ac:dyDescent="0.2">
      <c r="A53" s="263"/>
      <c r="B53" s="127"/>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4.25" customHeight="1" x14ac:dyDescent="0.2">
      <c r="A54" s="263"/>
      <c r="B54" s="127"/>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4.25" customHeight="1" x14ac:dyDescent="0.2">
      <c r="A55" s="263"/>
      <c r="B55" s="127"/>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4.25" customHeight="1" x14ac:dyDescent="0.2">
      <c r="A56" s="263"/>
      <c r="B56" s="127"/>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4.25" customHeight="1" x14ac:dyDescent="0.2">
      <c r="A57" s="263"/>
      <c r="B57" s="127"/>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4.25" customHeight="1" x14ac:dyDescent="0.2">
      <c r="A58" s="263"/>
      <c r="B58" s="127"/>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4.25" customHeight="1" x14ac:dyDescent="0.2">
      <c r="A59" s="263"/>
      <c r="B59" s="127"/>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4.25" customHeight="1" x14ac:dyDescent="0.2">
      <c r="A60" s="263"/>
      <c r="B60" s="127"/>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4.25" customHeight="1" x14ac:dyDescent="0.2">
      <c r="A61" s="263"/>
      <c r="B61" s="127"/>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4.25" customHeight="1" x14ac:dyDescent="0.2">
      <c r="A62" s="263"/>
      <c r="B62" s="127"/>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4.25" customHeight="1" x14ac:dyDescent="0.2">
      <c r="A63" s="263"/>
      <c r="B63" s="127"/>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4.25" customHeight="1" x14ac:dyDescent="0.2">
      <c r="A64" s="263"/>
      <c r="B64" s="127"/>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4.25" customHeight="1" x14ac:dyDescent="0.2">
      <c r="A65" s="263"/>
      <c r="B65" s="127"/>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4.25" customHeight="1" x14ac:dyDescent="0.2">
      <c r="A66" s="263"/>
      <c r="B66" s="127"/>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4.25" customHeight="1" x14ac:dyDescent="0.2">
      <c r="A67" s="263"/>
      <c r="B67" s="127"/>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4.25" customHeight="1" x14ac:dyDescent="0.2">
      <c r="A68" s="263"/>
      <c r="B68" s="127"/>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4.25" customHeight="1" x14ac:dyDescent="0.2">
      <c r="A69" s="263"/>
      <c r="B69" s="127"/>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4.25" customHeight="1" x14ac:dyDescent="0.2">
      <c r="A70" s="263"/>
      <c r="B70" s="127"/>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4.25" customHeight="1" x14ac:dyDescent="0.2">
      <c r="A71" s="263"/>
      <c r="B71" s="127"/>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4.25" customHeight="1" x14ac:dyDescent="0.2">
      <c r="A72" s="263"/>
      <c r="B72" s="127"/>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4.25" customHeight="1" x14ac:dyDescent="0.2">
      <c r="A73" s="263"/>
      <c r="B73" s="127"/>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4.25" customHeight="1" x14ac:dyDescent="0.2">
      <c r="A74" s="263"/>
      <c r="B74" s="127"/>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4.25" customHeight="1" x14ac:dyDescent="0.2">
      <c r="A75" s="263"/>
      <c r="B75" s="127"/>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4.25" customHeight="1" x14ac:dyDescent="0.2">
      <c r="A76" s="263"/>
      <c r="B76" s="127"/>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4.25" customHeight="1" x14ac:dyDescent="0.2">
      <c r="A77" s="263"/>
      <c r="B77" s="127"/>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4.25" customHeight="1" x14ac:dyDescent="0.2">
      <c r="A78" s="263"/>
      <c r="B78" s="127"/>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4.25" customHeight="1" x14ac:dyDescent="0.2">
      <c r="A79" s="263"/>
      <c r="B79" s="127"/>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4.25" customHeight="1" x14ac:dyDescent="0.2">
      <c r="A80" s="263"/>
      <c r="B80" s="127"/>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4.25" customHeight="1" x14ac:dyDescent="0.2">
      <c r="A81" s="263"/>
      <c r="B81" s="127"/>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4.25" customHeight="1" x14ac:dyDescent="0.2">
      <c r="A82" s="263"/>
      <c r="B82" s="127"/>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4.25" customHeight="1" x14ac:dyDescent="0.2">
      <c r="A83" s="263"/>
      <c r="B83" s="127"/>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4.25" customHeight="1" x14ac:dyDescent="0.2">
      <c r="A84" s="263"/>
      <c r="B84" s="127"/>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4.25" customHeight="1" x14ac:dyDescent="0.2">
      <c r="A85" s="263"/>
      <c r="B85" s="127"/>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sheetData>
  <mergeCells count="9">
    <mergeCell ref="A1:A4"/>
    <mergeCell ref="B1:E4"/>
    <mergeCell ref="A5:F6"/>
    <mergeCell ref="A7:A8"/>
    <mergeCell ref="B7:B8"/>
    <mergeCell ref="C7:C8"/>
    <mergeCell ref="D7:D8"/>
    <mergeCell ref="E7:E8"/>
    <mergeCell ref="F7:F8"/>
  </mergeCells>
  <hyperlinks>
    <hyperlink ref="D21" r:id="rId1"/>
    <hyperlink ref="D28" r:id="rId2"/>
    <hyperlink ref="E12" r:id="rId3"/>
    <hyperlink ref="E33" r:id="rId4"/>
    <hyperlink ref="E22" r:id="rId5"/>
  </hyperlinks>
  <pageMargins left="0.7" right="0.7" top="0.75" bottom="0.75" header="0.3" footer="0.3"/>
  <pageSetup orientation="portrait"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6"/>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1.7109375" style="110" customWidth="1"/>
    <col min="5" max="5" width="19.5703125" style="110" customWidth="1"/>
    <col min="6" max="6" width="44.4257812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395"/>
      <c r="B1" s="372" t="s">
        <v>631</v>
      </c>
      <c r="C1" s="373"/>
      <c r="D1" s="373"/>
      <c r="E1" s="374"/>
      <c r="F1" s="109" t="s">
        <v>632</v>
      </c>
      <c r="G1" s="76"/>
      <c r="H1" s="76"/>
      <c r="I1" s="81"/>
      <c r="J1" s="81"/>
      <c r="K1" s="81"/>
      <c r="L1" s="81"/>
      <c r="M1" s="81"/>
      <c r="N1" s="81"/>
      <c r="O1" s="81"/>
      <c r="P1" s="81"/>
      <c r="Q1" s="81"/>
      <c r="R1" s="81"/>
      <c r="S1" s="81"/>
      <c r="T1" s="81"/>
      <c r="U1" s="81"/>
      <c r="V1" s="81"/>
      <c r="W1" s="81"/>
      <c r="X1" s="81"/>
      <c r="Y1" s="81"/>
      <c r="Z1" s="81"/>
    </row>
    <row r="2" spans="1:26" ht="24" customHeight="1" x14ac:dyDescent="0.2">
      <c r="A2" s="371"/>
      <c r="B2" s="375"/>
      <c r="C2" s="376"/>
      <c r="D2" s="376"/>
      <c r="E2" s="377"/>
      <c r="F2" s="109" t="s">
        <v>633</v>
      </c>
      <c r="G2" s="76"/>
      <c r="H2" s="76"/>
      <c r="I2" s="81"/>
      <c r="J2" s="81"/>
      <c r="K2" s="81"/>
      <c r="L2" s="81"/>
      <c r="M2" s="81"/>
      <c r="N2" s="81"/>
      <c r="O2" s="81"/>
      <c r="P2" s="81"/>
      <c r="Q2" s="81"/>
      <c r="R2" s="81"/>
      <c r="S2" s="81"/>
      <c r="T2" s="81"/>
      <c r="U2" s="81"/>
      <c r="V2" s="81"/>
      <c r="W2" s="81"/>
      <c r="X2" s="81"/>
      <c r="Y2" s="81"/>
      <c r="Z2" s="81"/>
    </row>
    <row r="3" spans="1:26" ht="24" customHeight="1" x14ac:dyDescent="0.2">
      <c r="A3" s="371"/>
      <c r="B3" s="375"/>
      <c r="C3" s="376"/>
      <c r="D3" s="376"/>
      <c r="E3" s="377"/>
      <c r="F3" s="109" t="s">
        <v>634</v>
      </c>
      <c r="G3" s="76"/>
      <c r="H3" s="76"/>
      <c r="I3" s="81"/>
      <c r="J3" s="81"/>
      <c r="K3" s="81"/>
      <c r="L3" s="81"/>
      <c r="M3" s="81"/>
      <c r="N3" s="81"/>
      <c r="O3" s="81"/>
      <c r="P3" s="81"/>
      <c r="Q3" s="81"/>
      <c r="R3" s="81"/>
      <c r="S3" s="81"/>
      <c r="T3" s="81"/>
      <c r="U3" s="81"/>
      <c r="V3" s="81"/>
      <c r="W3" s="81"/>
      <c r="X3" s="81"/>
      <c r="Y3" s="81"/>
      <c r="Z3" s="81"/>
    </row>
    <row r="4" spans="1:26" ht="24" customHeight="1" x14ac:dyDescent="0.2">
      <c r="A4" s="371"/>
      <c r="B4" s="375"/>
      <c r="C4" s="378"/>
      <c r="D4" s="378"/>
      <c r="E4" s="377"/>
      <c r="F4" s="92" t="s">
        <v>654</v>
      </c>
      <c r="G4" s="76"/>
      <c r="H4" s="76"/>
      <c r="I4" s="81"/>
      <c r="J4" s="81"/>
      <c r="K4" s="81"/>
      <c r="L4" s="81"/>
      <c r="M4" s="81"/>
      <c r="N4" s="81"/>
      <c r="O4" s="81"/>
      <c r="P4" s="81"/>
      <c r="Q4" s="81"/>
      <c r="R4" s="81"/>
      <c r="S4" s="81"/>
      <c r="T4" s="81"/>
      <c r="U4" s="81"/>
      <c r="V4" s="81"/>
      <c r="W4" s="81"/>
      <c r="X4" s="81"/>
      <c r="Y4" s="81"/>
      <c r="Z4" s="81"/>
    </row>
    <row r="5" spans="1:26" ht="12" customHeight="1" x14ac:dyDescent="0.2">
      <c r="A5" s="288" t="s">
        <v>970</v>
      </c>
      <c r="B5" s="379"/>
      <c r="C5" s="379"/>
      <c r="D5" s="379"/>
      <c r="E5" s="379"/>
      <c r="F5" s="379"/>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380"/>
      <c r="B6" s="380"/>
      <c r="C6" s="380"/>
      <c r="D6" s="380"/>
      <c r="E6" s="380"/>
      <c r="F6" s="380"/>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1" t="s">
        <v>8</v>
      </c>
      <c r="B7" s="368" t="s">
        <v>9</v>
      </c>
      <c r="C7" s="368" t="s">
        <v>10</v>
      </c>
      <c r="D7" s="368" t="s">
        <v>89</v>
      </c>
      <c r="E7" s="368" t="s">
        <v>11</v>
      </c>
      <c r="F7" s="368" t="s">
        <v>635</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82"/>
      <c r="B8" s="369"/>
      <c r="C8" s="369"/>
      <c r="D8" s="369"/>
      <c r="E8" s="369"/>
      <c r="F8" s="369"/>
      <c r="G8" s="76"/>
      <c r="H8" s="76"/>
      <c r="I8" s="76"/>
      <c r="J8" s="76"/>
      <c r="K8" s="76"/>
      <c r="L8" s="76"/>
      <c r="M8" s="76"/>
      <c r="N8" s="76"/>
      <c r="O8" s="76"/>
      <c r="P8" s="76"/>
      <c r="Q8" s="76"/>
      <c r="R8" s="76"/>
      <c r="S8" s="76"/>
      <c r="T8" s="76"/>
      <c r="U8" s="76"/>
      <c r="V8" s="76"/>
      <c r="W8" s="76"/>
      <c r="X8" s="76"/>
      <c r="Y8" s="76"/>
      <c r="Z8" s="76"/>
    </row>
    <row r="9" spans="1:26" ht="109.5" customHeight="1" thickTop="1" x14ac:dyDescent="0.2">
      <c r="A9" s="248" t="s">
        <v>30</v>
      </c>
      <c r="B9" s="143" t="s">
        <v>2</v>
      </c>
      <c r="C9" s="143">
        <v>1991</v>
      </c>
      <c r="D9" s="85" t="s">
        <v>971</v>
      </c>
      <c r="E9" s="234" t="str">
        <f>HYPERLINK("http://www.secretariasenado.gov.co/senado/basedoc/constitucion_politica_1991.html","Arts. 123, 124")</f>
        <v>Arts. 123, 124</v>
      </c>
      <c r="F9" s="85" t="s">
        <v>327</v>
      </c>
      <c r="G9" s="76"/>
      <c r="H9" s="76"/>
      <c r="I9" s="76"/>
      <c r="J9" s="76"/>
      <c r="K9" s="76"/>
      <c r="L9" s="76"/>
      <c r="M9" s="76"/>
      <c r="N9" s="76"/>
      <c r="O9" s="76"/>
      <c r="P9" s="76"/>
      <c r="Q9" s="76"/>
      <c r="R9" s="76"/>
      <c r="S9" s="76"/>
      <c r="T9" s="76"/>
      <c r="U9" s="76"/>
      <c r="V9" s="76"/>
      <c r="W9" s="76"/>
      <c r="X9" s="76"/>
      <c r="Y9" s="76"/>
      <c r="Z9" s="76"/>
    </row>
    <row r="10" spans="1:26" ht="118.5" customHeight="1" x14ac:dyDescent="0.2">
      <c r="A10" s="265" t="s">
        <v>44</v>
      </c>
      <c r="B10" s="75">
        <v>1952</v>
      </c>
      <c r="C10" s="75">
        <v>2019</v>
      </c>
      <c r="D10" s="85" t="s">
        <v>930</v>
      </c>
      <c r="E10" s="232" t="str">
        <f>HYPERLINK("https://www.alcaldiabogota.gov.co/sisjur/normas/Norma1.jsp?i=82445#265","Todos")</f>
        <v>Todos</v>
      </c>
      <c r="F10" s="85"/>
      <c r="G10" s="76"/>
      <c r="H10" s="76"/>
      <c r="I10" s="76"/>
      <c r="J10" s="76"/>
      <c r="K10" s="76"/>
      <c r="L10" s="76"/>
      <c r="M10" s="76"/>
      <c r="N10" s="76"/>
      <c r="O10" s="76"/>
      <c r="P10" s="76"/>
      <c r="Q10" s="76"/>
      <c r="R10" s="76"/>
      <c r="S10" s="76"/>
      <c r="T10" s="76"/>
      <c r="U10" s="76"/>
      <c r="V10" s="76"/>
      <c r="W10" s="76"/>
      <c r="X10" s="76"/>
      <c r="Y10" s="76"/>
      <c r="Z10" s="76"/>
    </row>
    <row r="11" spans="1:26" ht="93.75" customHeight="1" x14ac:dyDescent="0.2">
      <c r="A11" s="265" t="s">
        <v>44</v>
      </c>
      <c r="B11" s="143">
        <v>909</v>
      </c>
      <c r="C11" s="143">
        <v>2004</v>
      </c>
      <c r="D11" s="85" t="s">
        <v>975</v>
      </c>
      <c r="E11" s="234" t="str">
        <f>HYPERLINK("https://www.alcaldiabogota.gov.co/sisjur/normas/Norma1.jsp?i=14861","Todos")</f>
        <v>Todos</v>
      </c>
      <c r="F11" s="85" t="s">
        <v>327</v>
      </c>
      <c r="G11" s="76"/>
      <c r="H11" s="76"/>
      <c r="I11" s="76"/>
      <c r="J11" s="76"/>
      <c r="K11" s="76"/>
      <c r="L11" s="76"/>
      <c r="M11" s="76"/>
      <c r="N11" s="76"/>
      <c r="O11" s="76"/>
      <c r="P11" s="76"/>
      <c r="Q11" s="76"/>
      <c r="R11" s="76"/>
      <c r="S11" s="76"/>
      <c r="T11" s="76"/>
      <c r="U11" s="76"/>
      <c r="V11" s="76"/>
      <c r="W11" s="76"/>
      <c r="X11" s="76"/>
      <c r="Y11" s="76"/>
      <c r="Z11" s="76"/>
    </row>
    <row r="12" spans="1:26" ht="140.25" x14ac:dyDescent="0.2">
      <c r="A12" s="265" t="s">
        <v>44</v>
      </c>
      <c r="B12" s="143">
        <v>906</v>
      </c>
      <c r="C12" s="143">
        <v>2004</v>
      </c>
      <c r="D12" s="85" t="s">
        <v>976</v>
      </c>
      <c r="E12" s="234" t="str">
        <f>HYPERLINK("http://www.funcionpublica.gov.co/eva/gestornormativo/norma.php?i=14787","Todos")</f>
        <v>Todos</v>
      </c>
      <c r="F12" s="85" t="s">
        <v>327</v>
      </c>
      <c r="G12" s="76"/>
      <c r="H12" s="76"/>
      <c r="I12" s="76"/>
      <c r="J12" s="76"/>
      <c r="K12" s="76"/>
      <c r="L12" s="76"/>
      <c r="M12" s="76"/>
      <c r="N12" s="76"/>
      <c r="O12" s="76"/>
      <c r="P12" s="76"/>
      <c r="Q12" s="76"/>
      <c r="R12" s="76"/>
      <c r="S12" s="76"/>
      <c r="T12" s="76"/>
      <c r="U12" s="76"/>
      <c r="V12" s="76"/>
      <c r="W12" s="76"/>
      <c r="X12" s="76"/>
      <c r="Y12" s="76"/>
      <c r="Z12" s="76"/>
    </row>
    <row r="13" spans="1:26" ht="63" customHeight="1" x14ac:dyDescent="0.2">
      <c r="A13" s="265" t="s">
        <v>44</v>
      </c>
      <c r="B13" s="143">
        <v>599</v>
      </c>
      <c r="C13" s="143">
        <v>2000</v>
      </c>
      <c r="D13" s="85" t="s">
        <v>973</v>
      </c>
      <c r="E13" s="234" t="str">
        <f>HYPERLINK("https://www.alcaldiabogota.gov.co/sisjur/normas/Norma1.jsp?i=6388","Todos")</f>
        <v>Todos</v>
      </c>
      <c r="F13" s="85" t="s">
        <v>327</v>
      </c>
      <c r="G13" s="76"/>
      <c r="H13" s="76"/>
      <c r="I13" s="76"/>
      <c r="J13" s="76"/>
      <c r="K13" s="76"/>
      <c r="L13" s="76"/>
      <c r="M13" s="76"/>
      <c r="N13" s="76"/>
      <c r="O13" s="76"/>
      <c r="P13" s="76"/>
      <c r="Q13" s="76"/>
      <c r="R13" s="76"/>
      <c r="S13" s="76"/>
      <c r="T13" s="76"/>
      <c r="U13" s="76"/>
      <c r="V13" s="76"/>
      <c r="W13" s="76"/>
      <c r="X13" s="76"/>
      <c r="Y13" s="76"/>
      <c r="Z13" s="76"/>
    </row>
    <row r="14" spans="1:26" ht="63.75" x14ac:dyDescent="0.2">
      <c r="A14" s="265" t="s">
        <v>44</v>
      </c>
      <c r="B14" s="143">
        <v>600</v>
      </c>
      <c r="C14" s="143">
        <v>2000</v>
      </c>
      <c r="D14" s="85" t="s">
        <v>974</v>
      </c>
      <c r="E14" s="234" t="str">
        <f>HYPERLINK("https://www.alcaldiabogota.gov.co/sisjur/normas/Norma1.jsp?i=6389","Todos")</f>
        <v>Todos</v>
      </c>
      <c r="F14" s="85" t="s">
        <v>327</v>
      </c>
      <c r="G14" s="76"/>
      <c r="H14" s="76"/>
      <c r="I14" s="76"/>
      <c r="J14" s="76"/>
      <c r="K14" s="76"/>
      <c r="L14" s="76"/>
      <c r="M14" s="76"/>
      <c r="N14" s="76"/>
      <c r="O14" s="76"/>
      <c r="P14" s="76"/>
      <c r="Q14" s="76"/>
      <c r="R14" s="76"/>
      <c r="S14" s="76"/>
      <c r="T14" s="76"/>
      <c r="U14" s="76"/>
      <c r="V14" s="76"/>
      <c r="W14" s="76"/>
      <c r="X14" s="76"/>
      <c r="Y14" s="76"/>
      <c r="Z14" s="76"/>
    </row>
    <row r="15" spans="1:26" ht="76.5" x14ac:dyDescent="0.2">
      <c r="A15" s="265" t="s">
        <v>44</v>
      </c>
      <c r="B15" s="143">
        <v>190</v>
      </c>
      <c r="C15" s="143">
        <v>1995</v>
      </c>
      <c r="D15" s="85" t="s">
        <v>972</v>
      </c>
      <c r="E15" s="234" t="str">
        <f>HYPERLINK("https://www.alcaldiabogota.gov.co/sisjur/normas/Norma1.jsp?i=321","Todos")</f>
        <v>Todos</v>
      </c>
      <c r="F15" s="85" t="s">
        <v>327</v>
      </c>
      <c r="G15" s="76"/>
      <c r="H15" s="76"/>
      <c r="I15" s="76"/>
      <c r="J15" s="76"/>
      <c r="K15" s="76"/>
      <c r="L15" s="76"/>
      <c r="M15" s="76"/>
      <c r="N15" s="76"/>
      <c r="O15" s="76"/>
      <c r="P15" s="76"/>
      <c r="Q15" s="76"/>
      <c r="R15" s="76"/>
      <c r="S15" s="76"/>
      <c r="T15" s="76"/>
      <c r="U15" s="76"/>
      <c r="V15" s="76"/>
      <c r="W15" s="76"/>
      <c r="X15" s="76"/>
      <c r="Y15" s="76"/>
      <c r="Z15" s="76"/>
    </row>
    <row r="16" spans="1:26" ht="65.25" customHeight="1" x14ac:dyDescent="0.2">
      <c r="A16" s="265" t="s">
        <v>977</v>
      </c>
      <c r="B16" s="143">
        <v>19</v>
      </c>
      <c r="C16" s="143">
        <v>2012</v>
      </c>
      <c r="D16" s="85" t="s">
        <v>980</v>
      </c>
      <c r="E16" s="234" t="str">
        <f>HYPERLINK("http://www.secretariasenado.gov.co/senado/basedoc/decreto_0019_2012.html","Todos")</f>
        <v>Todos</v>
      </c>
      <c r="F16" s="85" t="s">
        <v>327</v>
      </c>
      <c r="G16" s="76"/>
      <c r="H16" s="76"/>
      <c r="I16" s="76"/>
      <c r="J16" s="76"/>
      <c r="K16" s="76"/>
      <c r="L16" s="76"/>
      <c r="M16" s="76"/>
      <c r="N16" s="76"/>
      <c r="O16" s="76"/>
      <c r="P16" s="76"/>
      <c r="Q16" s="76"/>
      <c r="R16" s="76"/>
      <c r="S16" s="76"/>
      <c r="T16" s="76"/>
      <c r="U16" s="76"/>
      <c r="V16" s="76"/>
      <c r="W16" s="76"/>
      <c r="X16" s="76"/>
      <c r="Y16" s="76"/>
      <c r="Z16" s="76"/>
    </row>
    <row r="17" spans="1:26" ht="106.5" customHeight="1" x14ac:dyDescent="0.2">
      <c r="A17" s="265" t="s">
        <v>977</v>
      </c>
      <c r="B17" s="143">
        <v>1421</v>
      </c>
      <c r="C17" s="143">
        <v>1993</v>
      </c>
      <c r="D17" s="85" t="s">
        <v>978</v>
      </c>
      <c r="E17" s="234" t="str">
        <f>HYPERLINK("https://www.alcaldiabogota.gov.co/sisjur/normas/Norma1.jsp?i=1507","Todos")</f>
        <v>Todos</v>
      </c>
      <c r="F17" s="85" t="s">
        <v>327</v>
      </c>
      <c r="G17" s="76"/>
      <c r="H17" s="76"/>
      <c r="I17" s="76"/>
      <c r="J17" s="76"/>
      <c r="K17" s="76"/>
      <c r="L17" s="76"/>
      <c r="M17" s="76"/>
      <c r="N17" s="76"/>
      <c r="O17" s="76"/>
      <c r="P17" s="76"/>
      <c r="Q17" s="76"/>
      <c r="R17" s="76"/>
      <c r="S17" s="76"/>
      <c r="T17" s="76"/>
      <c r="U17" s="76"/>
      <c r="V17" s="76"/>
      <c r="W17" s="76"/>
      <c r="X17" s="76"/>
      <c r="Y17" s="76"/>
      <c r="Z17" s="76"/>
    </row>
    <row r="18" spans="1:26" ht="81.75" customHeight="1" x14ac:dyDescent="0.2">
      <c r="A18" s="265" t="s">
        <v>981</v>
      </c>
      <c r="B18" s="143">
        <v>1082</v>
      </c>
      <c r="C18" s="143">
        <v>2015</v>
      </c>
      <c r="D18" s="85" t="s">
        <v>982</v>
      </c>
      <c r="E18" s="137" t="str">
        <f>HYPERLINK("https://secretariageneral.gov.co/transparencia/marco-legal/normatividad/decreto-nacional-1082-2015","Parte II, Titulo I")</f>
        <v>Parte II, Titulo I</v>
      </c>
      <c r="F18" s="85" t="s">
        <v>327</v>
      </c>
      <c r="G18" s="76"/>
      <c r="H18" s="76"/>
      <c r="I18" s="76"/>
      <c r="J18" s="76"/>
      <c r="K18" s="76"/>
      <c r="L18" s="76"/>
      <c r="M18" s="76"/>
      <c r="N18" s="76"/>
      <c r="O18" s="76"/>
      <c r="P18" s="76"/>
      <c r="Q18" s="76"/>
      <c r="R18" s="76"/>
      <c r="S18" s="76"/>
      <c r="T18" s="76"/>
      <c r="U18" s="76"/>
      <c r="V18" s="76"/>
      <c r="W18" s="76"/>
      <c r="X18" s="76"/>
      <c r="Y18" s="76"/>
      <c r="Z18" s="76"/>
    </row>
    <row r="19" spans="1:26" ht="102" x14ac:dyDescent="0.2">
      <c r="A19" s="265" t="s">
        <v>288</v>
      </c>
      <c r="B19" s="143">
        <v>284</v>
      </c>
      <c r="C19" s="143">
        <v>2004</v>
      </c>
      <c r="D19" s="85" t="s">
        <v>979</v>
      </c>
      <c r="E19" s="234" t="str">
        <f>HYPERLINK("https://www.bogotajuridica.gov.co/sisjur/normas/Norma1.jsp?i=14800","Todos")</f>
        <v>Todos</v>
      </c>
      <c r="F19" s="85" t="s">
        <v>327</v>
      </c>
      <c r="G19" s="76"/>
      <c r="H19" s="76"/>
      <c r="I19" s="76"/>
      <c r="J19" s="76"/>
      <c r="K19" s="76"/>
      <c r="L19" s="76"/>
      <c r="M19" s="76"/>
      <c r="N19" s="76"/>
      <c r="O19" s="76"/>
      <c r="P19" s="76"/>
      <c r="Q19" s="76"/>
      <c r="R19" s="76"/>
      <c r="S19" s="76"/>
      <c r="T19" s="76"/>
      <c r="U19" s="76"/>
      <c r="V19" s="76"/>
      <c r="W19" s="76"/>
      <c r="X19" s="76"/>
      <c r="Y19" s="76"/>
      <c r="Z19" s="76"/>
    </row>
    <row r="20" spans="1:26" ht="91.5" customHeight="1" x14ac:dyDescent="0.2">
      <c r="A20" s="266" t="s">
        <v>82</v>
      </c>
      <c r="B20" s="143">
        <v>114</v>
      </c>
      <c r="C20" s="143">
        <v>2010</v>
      </c>
      <c r="D20" s="85" t="s">
        <v>984</v>
      </c>
      <c r="E20" s="234" t="str">
        <f>HYPERLINK("https://www.alcaldiabogota.gov.co/sisjur/normas/Norma1.jsp?i=39359","Todos")</f>
        <v>Todos</v>
      </c>
      <c r="F20" s="85" t="s">
        <v>327</v>
      </c>
      <c r="G20" s="76"/>
      <c r="H20" s="76"/>
      <c r="I20" s="76"/>
      <c r="J20" s="76"/>
      <c r="K20" s="76"/>
      <c r="L20" s="76"/>
      <c r="M20" s="76"/>
      <c r="N20" s="76"/>
      <c r="O20" s="76"/>
      <c r="P20" s="76"/>
      <c r="Q20" s="76"/>
      <c r="R20" s="76"/>
      <c r="S20" s="76"/>
      <c r="T20" s="76"/>
      <c r="U20" s="76"/>
      <c r="V20" s="76"/>
      <c r="W20" s="76"/>
      <c r="X20" s="76"/>
      <c r="Y20" s="76"/>
      <c r="Z20" s="76"/>
    </row>
    <row r="21" spans="1:26" ht="102" customHeight="1" x14ac:dyDescent="0.2">
      <c r="A21" s="266" t="s">
        <v>82</v>
      </c>
      <c r="B21" s="144">
        <v>284</v>
      </c>
      <c r="C21" s="144">
        <v>2013</v>
      </c>
      <c r="D21" s="85" t="s">
        <v>1185</v>
      </c>
      <c r="E21" s="235" t="str">
        <f>HYPERLINK("https://www.alcaldiabogota.gov.co/sisjur/normas/Norma1.jsp?i=53327","Todos")</f>
        <v>Todos</v>
      </c>
      <c r="F21" s="85" t="s">
        <v>327</v>
      </c>
      <c r="G21" s="76"/>
      <c r="H21" s="76"/>
      <c r="I21" s="76"/>
      <c r="J21" s="76"/>
      <c r="K21" s="76"/>
      <c r="L21" s="76"/>
      <c r="M21" s="76"/>
      <c r="N21" s="76"/>
      <c r="O21" s="76"/>
      <c r="P21" s="76"/>
      <c r="Q21" s="76"/>
      <c r="R21" s="76"/>
      <c r="S21" s="76"/>
      <c r="T21" s="76"/>
      <c r="U21" s="76"/>
      <c r="V21" s="76"/>
      <c r="W21" s="76"/>
      <c r="X21" s="76"/>
      <c r="Y21" s="76"/>
      <c r="Z21" s="76"/>
    </row>
    <row r="22" spans="1:26" ht="93.75" customHeight="1" x14ac:dyDescent="0.2">
      <c r="A22" s="266" t="s">
        <v>82</v>
      </c>
      <c r="B22" s="143">
        <v>372</v>
      </c>
      <c r="C22" s="143">
        <v>2006</v>
      </c>
      <c r="D22" s="85" t="s">
        <v>983</v>
      </c>
      <c r="E22" s="234" t="str">
        <f>HYPERLINK("https://www.alcaldiabogota.gov.co/sisjur/normas/Norma1.jsp?i=22642","Todos")</f>
        <v>Todos</v>
      </c>
      <c r="F22" s="85" t="s">
        <v>327</v>
      </c>
      <c r="G22" s="76"/>
      <c r="H22" s="76"/>
      <c r="I22" s="76"/>
      <c r="J22" s="76"/>
      <c r="K22" s="76"/>
      <c r="L22" s="76"/>
      <c r="M22" s="76"/>
      <c r="N22" s="76"/>
      <c r="O22" s="76"/>
      <c r="P22" s="76"/>
      <c r="Q22" s="76"/>
      <c r="R22" s="76"/>
      <c r="S22" s="76"/>
      <c r="T22" s="76"/>
      <c r="U22" s="76"/>
      <c r="V22" s="76"/>
      <c r="W22" s="76"/>
      <c r="X22" s="76"/>
      <c r="Y22" s="76"/>
      <c r="Z22" s="76"/>
    </row>
    <row r="23" spans="1:26" ht="64.5" customHeight="1" x14ac:dyDescent="0.2">
      <c r="A23" s="267" t="s">
        <v>244</v>
      </c>
      <c r="B23" s="147">
        <v>9</v>
      </c>
      <c r="C23" s="147">
        <v>2018</v>
      </c>
      <c r="D23" s="85" t="s">
        <v>991</v>
      </c>
      <c r="E23" s="237" t="str">
        <f>HYPERLINK("https://www.alcaldiabogota.gov.co/sisjur/normas/Norma1.jsp?i=81327","Todos")</f>
        <v>Todos</v>
      </c>
      <c r="F23" s="85" t="s">
        <v>327</v>
      </c>
      <c r="G23" s="76"/>
      <c r="H23" s="76"/>
      <c r="I23" s="76"/>
      <c r="J23" s="76"/>
      <c r="K23" s="76"/>
      <c r="L23" s="76"/>
      <c r="M23" s="76"/>
      <c r="N23" s="76"/>
      <c r="O23" s="76"/>
      <c r="P23" s="76"/>
      <c r="Q23" s="76"/>
      <c r="R23" s="76"/>
      <c r="S23" s="76"/>
      <c r="T23" s="76"/>
      <c r="U23" s="76"/>
      <c r="V23" s="76"/>
      <c r="W23" s="76"/>
      <c r="X23" s="76"/>
      <c r="Y23" s="76"/>
      <c r="Z23" s="76"/>
    </row>
    <row r="24" spans="1:26" ht="84.75" customHeight="1" x14ac:dyDescent="0.2">
      <c r="A24" s="265" t="s">
        <v>244</v>
      </c>
      <c r="B24" s="143">
        <v>7</v>
      </c>
      <c r="C24" s="143">
        <v>2013</v>
      </c>
      <c r="D24" s="85" t="s">
        <v>989</v>
      </c>
      <c r="E24" s="234" t="str">
        <f>HYPERLINK("https://www.alcaldiabogota.gov.co/SID3/adminVerBLOB?tabla=T_DOCUMENTO_IMPORTANTE&amp;p_DOCIMP_ID=397&amp;f_DOCIMP_FILE=X&amp;inputfileext=DOCIMP_NOMFILE","Todos")</f>
        <v>Todos</v>
      </c>
      <c r="F24" s="85" t="s">
        <v>327</v>
      </c>
      <c r="G24" s="76"/>
      <c r="H24" s="76"/>
      <c r="I24" s="76"/>
      <c r="J24" s="76"/>
      <c r="K24" s="76"/>
      <c r="L24" s="76"/>
      <c r="M24" s="76"/>
      <c r="N24" s="76"/>
      <c r="O24" s="76"/>
      <c r="P24" s="76"/>
      <c r="Q24" s="76"/>
      <c r="R24" s="76"/>
      <c r="S24" s="76"/>
      <c r="T24" s="76"/>
      <c r="U24" s="76"/>
      <c r="V24" s="76"/>
      <c r="W24" s="76"/>
      <c r="X24" s="76"/>
      <c r="Y24" s="76"/>
      <c r="Z24" s="76"/>
    </row>
    <row r="25" spans="1:26" ht="121.5" customHeight="1" x14ac:dyDescent="0.2">
      <c r="A25" s="268" t="s">
        <v>244</v>
      </c>
      <c r="B25" s="145">
        <v>3</v>
      </c>
      <c r="C25" s="145">
        <v>2013</v>
      </c>
      <c r="D25" s="85" t="s">
        <v>990</v>
      </c>
      <c r="E25" s="236" t="str">
        <f>HYPERLINK("https://www.bogotajuridica.gov.co/sisjur/normas/Norma1.jsp?i=53751","Todos")</f>
        <v>Todos</v>
      </c>
      <c r="F25" s="85" t="s">
        <v>327</v>
      </c>
      <c r="G25" s="76"/>
      <c r="H25" s="76"/>
      <c r="I25" s="76"/>
      <c r="J25" s="76"/>
      <c r="K25" s="76"/>
      <c r="L25" s="76"/>
      <c r="M25" s="76"/>
      <c r="N25" s="76"/>
      <c r="O25" s="76"/>
      <c r="P25" s="76"/>
      <c r="Q25" s="76"/>
      <c r="R25" s="76"/>
      <c r="S25" s="76"/>
      <c r="T25" s="76"/>
      <c r="U25" s="76"/>
      <c r="V25" s="76"/>
      <c r="W25" s="76"/>
      <c r="X25" s="76"/>
      <c r="Y25" s="76"/>
      <c r="Z25" s="76"/>
    </row>
    <row r="26" spans="1:26" ht="78.75" customHeight="1" x14ac:dyDescent="0.2">
      <c r="A26" s="266" t="s">
        <v>247</v>
      </c>
      <c r="B26" s="143">
        <v>7</v>
      </c>
      <c r="C26" s="143">
        <v>2011</v>
      </c>
      <c r="D26" s="85" t="s">
        <v>985</v>
      </c>
      <c r="E26" s="234" t="str">
        <f>HYPERLINK("https://www.alcaldiabogota.gov.co/sisjur/normas/Norma1.jsp?i=42869","Todos")</f>
        <v>Todos</v>
      </c>
      <c r="F26" s="85" t="s">
        <v>327</v>
      </c>
      <c r="G26" s="76"/>
      <c r="H26" s="76"/>
      <c r="I26" s="76"/>
      <c r="J26" s="76"/>
      <c r="K26" s="76"/>
      <c r="L26" s="76"/>
      <c r="M26" s="76"/>
      <c r="N26" s="76"/>
      <c r="O26" s="76"/>
      <c r="P26" s="76"/>
      <c r="Q26" s="76"/>
      <c r="R26" s="76"/>
      <c r="S26" s="76"/>
      <c r="T26" s="76"/>
      <c r="U26" s="76"/>
      <c r="V26" s="76"/>
      <c r="W26" s="76"/>
      <c r="X26" s="76"/>
      <c r="Y26" s="76"/>
      <c r="Z26" s="76"/>
    </row>
    <row r="27" spans="1:26" ht="90" customHeight="1" x14ac:dyDescent="0.2">
      <c r="A27" s="266" t="s">
        <v>247</v>
      </c>
      <c r="B27" s="144">
        <v>3</v>
      </c>
      <c r="C27" s="144">
        <v>2010</v>
      </c>
      <c r="D27" s="85" t="s">
        <v>986</v>
      </c>
      <c r="E27" s="235" t="str">
        <f>HYPERLINK("https://www.alcaldiabogota.gov.co/sisjur/normas/Norma1.jsp?i=39759","Todos")</f>
        <v>Todos</v>
      </c>
      <c r="F27" s="85" t="s">
        <v>327</v>
      </c>
      <c r="G27" s="76"/>
      <c r="H27" s="76"/>
      <c r="I27" s="76"/>
      <c r="J27" s="76"/>
      <c r="K27" s="76"/>
      <c r="L27" s="76"/>
      <c r="M27" s="76"/>
      <c r="N27" s="76"/>
      <c r="O27" s="76"/>
      <c r="P27" s="76"/>
      <c r="Q27" s="76"/>
      <c r="R27" s="76"/>
      <c r="S27" s="76"/>
      <c r="T27" s="76"/>
      <c r="U27" s="76"/>
      <c r="V27" s="76"/>
      <c r="W27" s="76"/>
      <c r="X27" s="76"/>
      <c r="Y27" s="76"/>
      <c r="Z27" s="76"/>
    </row>
    <row r="28" spans="1:26" ht="81" customHeight="1" x14ac:dyDescent="0.2">
      <c r="A28" s="120" t="s">
        <v>987</v>
      </c>
      <c r="B28" s="144">
        <v>1</v>
      </c>
      <c r="C28" s="144">
        <v>2002</v>
      </c>
      <c r="D28" s="85" t="s">
        <v>988</v>
      </c>
      <c r="E28" s="235" t="str">
        <f>HYPERLINK("https://www.alcaldiabogota.gov.co/sisjur/normas/Norma1.jsp?i=21311","Todos")</f>
        <v>Todos</v>
      </c>
      <c r="F28" s="85" t="s">
        <v>327</v>
      </c>
      <c r="G28" s="76"/>
      <c r="H28" s="76"/>
      <c r="I28" s="76"/>
      <c r="J28" s="76"/>
      <c r="K28" s="76"/>
      <c r="L28" s="76"/>
      <c r="M28" s="76"/>
      <c r="N28" s="76"/>
      <c r="O28" s="76"/>
      <c r="P28" s="76"/>
      <c r="Q28" s="76"/>
      <c r="R28" s="76"/>
      <c r="S28" s="76"/>
      <c r="T28" s="76"/>
      <c r="U28" s="76"/>
      <c r="V28" s="76"/>
      <c r="W28" s="76"/>
      <c r="X28" s="76"/>
      <c r="Y28" s="76"/>
      <c r="Z28" s="76"/>
    </row>
    <row r="29" spans="1:26" ht="99" customHeight="1" x14ac:dyDescent="0.2">
      <c r="A29" s="266" t="s">
        <v>1168</v>
      </c>
      <c r="B29" s="144" t="s">
        <v>253</v>
      </c>
      <c r="C29" s="144">
        <v>2011</v>
      </c>
      <c r="D29" s="85" t="s">
        <v>254</v>
      </c>
      <c r="E29" s="235" t="str">
        <f>HYPERLINK("http://www.corteconstitucional.gov.co/RELATORIA/2011/C-899-11.htm","Todos")</f>
        <v>Todos</v>
      </c>
      <c r="F29" s="85" t="s">
        <v>327</v>
      </c>
      <c r="G29" s="76"/>
      <c r="H29" s="76"/>
      <c r="I29" s="76"/>
      <c r="J29" s="76"/>
      <c r="K29" s="76"/>
      <c r="L29" s="76"/>
      <c r="M29" s="76"/>
      <c r="N29" s="76"/>
      <c r="O29" s="76"/>
      <c r="P29" s="76"/>
      <c r="Q29" s="76"/>
      <c r="R29" s="76"/>
      <c r="S29" s="76"/>
      <c r="T29" s="76"/>
      <c r="U29" s="76"/>
      <c r="V29" s="76"/>
      <c r="W29" s="76"/>
      <c r="X29" s="76"/>
      <c r="Y29" s="76"/>
      <c r="Z29" s="76"/>
    </row>
    <row r="30" spans="1:26" ht="32.25" customHeight="1" x14ac:dyDescent="0.2">
      <c r="A30" s="269"/>
      <c r="B30" s="84"/>
      <c r="C30" s="84"/>
      <c r="D30" s="146"/>
      <c r="E30" s="84"/>
      <c r="F30" s="84"/>
      <c r="G30" s="76"/>
      <c r="H30" s="76"/>
      <c r="I30" s="76"/>
      <c r="J30" s="76"/>
      <c r="K30" s="76"/>
      <c r="L30" s="76"/>
      <c r="M30" s="76"/>
      <c r="N30" s="76"/>
      <c r="O30" s="76"/>
      <c r="P30" s="76"/>
      <c r="Q30" s="76"/>
      <c r="R30" s="76"/>
      <c r="S30" s="76"/>
      <c r="T30" s="76"/>
      <c r="U30" s="76"/>
      <c r="V30" s="76"/>
      <c r="W30" s="76"/>
      <c r="X30" s="76"/>
      <c r="Y30" s="76"/>
      <c r="Z30" s="76"/>
    </row>
    <row r="31" spans="1:26" ht="32.25" customHeight="1" x14ac:dyDescent="0.2">
      <c r="A31" s="269"/>
      <c r="B31" s="84"/>
      <c r="C31" s="84"/>
      <c r="D31" s="146"/>
      <c r="E31" s="84"/>
      <c r="F31" s="84"/>
      <c r="G31" s="76"/>
      <c r="H31" s="76"/>
      <c r="I31" s="76"/>
      <c r="J31" s="76"/>
      <c r="K31" s="76"/>
      <c r="L31" s="76"/>
      <c r="M31" s="76"/>
      <c r="N31" s="76"/>
      <c r="O31" s="76"/>
      <c r="P31" s="76"/>
      <c r="Q31" s="76"/>
      <c r="R31" s="76"/>
      <c r="S31" s="76"/>
      <c r="T31" s="76"/>
      <c r="U31" s="76"/>
      <c r="V31" s="76"/>
      <c r="W31" s="76"/>
      <c r="X31" s="76"/>
      <c r="Y31" s="76"/>
      <c r="Z31" s="76"/>
    </row>
    <row r="32" spans="1:26" ht="32.25" customHeight="1" x14ac:dyDescent="0.2">
      <c r="A32" s="269"/>
      <c r="B32" s="84"/>
      <c r="C32" s="84"/>
      <c r="D32" s="146"/>
      <c r="E32" s="84"/>
      <c r="F32" s="84"/>
      <c r="G32" s="76"/>
      <c r="H32" s="76"/>
      <c r="I32" s="76"/>
      <c r="J32" s="76"/>
      <c r="K32" s="76"/>
      <c r="L32" s="76"/>
      <c r="M32" s="76"/>
      <c r="N32" s="76"/>
      <c r="O32" s="76"/>
      <c r="P32" s="76"/>
      <c r="Q32" s="76"/>
      <c r="R32" s="76"/>
      <c r="S32" s="76"/>
      <c r="T32" s="76"/>
      <c r="U32" s="76"/>
      <c r="V32" s="76"/>
      <c r="W32" s="76"/>
      <c r="X32" s="76"/>
      <c r="Y32" s="76"/>
      <c r="Z32" s="76"/>
    </row>
    <row r="33" spans="1:26" ht="32.25" customHeight="1" x14ac:dyDescent="0.2">
      <c r="A33" s="269"/>
      <c r="B33" s="84"/>
      <c r="C33" s="84"/>
      <c r="D33" s="146"/>
      <c r="E33" s="84"/>
      <c r="F33" s="84"/>
      <c r="G33" s="76"/>
      <c r="H33" s="76"/>
      <c r="I33" s="76"/>
      <c r="J33" s="76"/>
      <c r="K33" s="76"/>
      <c r="L33" s="76"/>
      <c r="M33" s="76"/>
      <c r="N33" s="76"/>
      <c r="O33" s="76"/>
      <c r="P33" s="76"/>
      <c r="Q33" s="76"/>
      <c r="R33" s="76"/>
      <c r="S33" s="76"/>
      <c r="T33" s="76"/>
      <c r="U33" s="76"/>
      <c r="V33" s="76"/>
      <c r="W33" s="76"/>
      <c r="X33" s="76"/>
      <c r="Y33" s="76"/>
      <c r="Z33" s="76"/>
    </row>
    <row r="34" spans="1:26" ht="32.25" customHeight="1" x14ac:dyDescent="0.2">
      <c r="A34" s="269"/>
      <c r="B34" s="84"/>
      <c r="C34" s="84"/>
      <c r="D34" s="146"/>
      <c r="E34" s="84"/>
      <c r="F34" s="84"/>
      <c r="G34" s="76"/>
      <c r="H34" s="76"/>
      <c r="I34" s="76"/>
      <c r="J34" s="76"/>
      <c r="K34" s="76"/>
      <c r="L34" s="76"/>
      <c r="M34" s="76"/>
      <c r="N34" s="76"/>
      <c r="O34" s="76"/>
      <c r="P34" s="76"/>
      <c r="Q34" s="76"/>
      <c r="R34" s="76"/>
      <c r="S34" s="76"/>
      <c r="T34" s="76"/>
      <c r="U34" s="76"/>
      <c r="V34" s="76"/>
      <c r="W34" s="76"/>
      <c r="X34" s="76"/>
      <c r="Y34" s="76"/>
      <c r="Z34" s="76"/>
    </row>
    <row r="35" spans="1:26" ht="32.25" customHeight="1" x14ac:dyDescent="0.2">
      <c r="A35" s="269"/>
      <c r="B35" s="84"/>
      <c r="C35" s="84"/>
      <c r="D35" s="146"/>
      <c r="E35" s="84"/>
      <c r="F35" s="84"/>
      <c r="G35" s="76"/>
      <c r="H35" s="76"/>
      <c r="I35" s="76"/>
      <c r="J35" s="76"/>
      <c r="K35" s="76"/>
      <c r="L35" s="76"/>
      <c r="M35" s="76"/>
      <c r="N35" s="76"/>
      <c r="O35" s="76"/>
      <c r="P35" s="76"/>
      <c r="Q35" s="76"/>
      <c r="R35" s="76"/>
      <c r="S35" s="76"/>
      <c r="T35" s="76"/>
      <c r="U35" s="76"/>
      <c r="V35" s="76"/>
      <c r="W35" s="76"/>
      <c r="X35" s="76"/>
      <c r="Y35" s="76"/>
      <c r="Z35" s="76"/>
    </row>
    <row r="36" spans="1:26" ht="32.25" customHeight="1" x14ac:dyDescent="0.2">
      <c r="A36" s="269"/>
      <c r="B36" s="84"/>
      <c r="C36" s="84"/>
      <c r="D36" s="146"/>
      <c r="E36" s="84"/>
      <c r="F36" s="84"/>
      <c r="G36" s="76"/>
      <c r="H36" s="76"/>
      <c r="I36" s="76"/>
      <c r="J36" s="76"/>
      <c r="K36" s="76"/>
      <c r="L36" s="76"/>
      <c r="M36" s="76"/>
      <c r="N36" s="76"/>
      <c r="O36" s="76"/>
      <c r="P36" s="76"/>
      <c r="Q36" s="76"/>
      <c r="R36" s="76"/>
      <c r="S36" s="76"/>
      <c r="T36" s="76"/>
      <c r="U36" s="76"/>
      <c r="V36" s="76"/>
      <c r="W36" s="76"/>
      <c r="X36" s="76"/>
      <c r="Y36" s="76"/>
      <c r="Z36" s="76"/>
    </row>
    <row r="37" spans="1:26" ht="32.25" customHeight="1" x14ac:dyDescent="0.2">
      <c r="A37" s="269"/>
      <c r="B37" s="84"/>
      <c r="C37" s="84"/>
      <c r="D37" s="146"/>
      <c r="E37" s="84"/>
      <c r="F37" s="84"/>
      <c r="G37" s="76"/>
      <c r="H37" s="76"/>
      <c r="I37" s="76"/>
      <c r="J37" s="76"/>
      <c r="K37" s="76"/>
      <c r="L37" s="76"/>
      <c r="M37" s="76"/>
      <c r="N37" s="76"/>
      <c r="O37" s="76"/>
      <c r="P37" s="76"/>
      <c r="Q37" s="76"/>
      <c r="R37" s="76"/>
      <c r="S37" s="76"/>
      <c r="T37" s="76"/>
      <c r="U37" s="76"/>
      <c r="V37" s="76"/>
      <c r="W37" s="76"/>
      <c r="X37" s="76"/>
      <c r="Y37" s="76"/>
      <c r="Z37" s="76"/>
    </row>
    <row r="38" spans="1:26" ht="32.25" customHeight="1" x14ac:dyDescent="0.2">
      <c r="A38" s="269"/>
      <c r="B38" s="84"/>
      <c r="C38" s="84"/>
      <c r="D38" s="146"/>
      <c r="E38" s="84"/>
      <c r="F38" s="84"/>
      <c r="G38" s="76"/>
      <c r="H38" s="76"/>
      <c r="I38" s="76"/>
      <c r="J38" s="76"/>
      <c r="K38" s="76"/>
      <c r="L38" s="76"/>
      <c r="M38" s="76"/>
      <c r="N38" s="76"/>
      <c r="O38" s="76"/>
      <c r="P38" s="76"/>
      <c r="Q38" s="76"/>
      <c r="R38" s="76"/>
      <c r="S38" s="76"/>
      <c r="T38" s="76"/>
      <c r="U38" s="76"/>
      <c r="V38" s="76"/>
      <c r="W38" s="76"/>
      <c r="X38" s="76"/>
      <c r="Y38" s="76"/>
      <c r="Z38" s="76"/>
    </row>
    <row r="39" spans="1:26" ht="32.25" customHeight="1" x14ac:dyDescent="0.2">
      <c r="A39" s="269"/>
      <c r="B39" s="84"/>
      <c r="C39" s="84"/>
      <c r="D39" s="146"/>
      <c r="E39" s="84"/>
      <c r="F39" s="84"/>
      <c r="G39" s="76"/>
      <c r="H39" s="76"/>
      <c r="I39" s="76"/>
      <c r="J39" s="76"/>
      <c r="K39" s="76"/>
      <c r="L39" s="76"/>
      <c r="M39" s="76"/>
      <c r="N39" s="76"/>
      <c r="O39" s="76"/>
      <c r="P39" s="76"/>
      <c r="Q39" s="76"/>
      <c r="R39" s="76"/>
      <c r="S39" s="76"/>
      <c r="T39" s="76"/>
      <c r="U39" s="76"/>
      <c r="V39" s="76"/>
      <c r="W39" s="76"/>
      <c r="X39" s="76"/>
      <c r="Y39" s="76"/>
      <c r="Z39" s="76"/>
    </row>
    <row r="40" spans="1:26" ht="32.25" customHeight="1" x14ac:dyDescent="0.2">
      <c r="A40" s="269"/>
      <c r="B40" s="84"/>
      <c r="C40" s="84"/>
      <c r="D40" s="146"/>
      <c r="E40" s="84"/>
      <c r="F40" s="84"/>
      <c r="G40" s="76"/>
      <c r="H40" s="76"/>
      <c r="I40" s="76"/>
      <c r="J40" s="76"/>
      <c r="K40" s="76"/>
      <c r="L40" s="76"/>
      <c r="M40" s="76"/>
      <c r="N40" s="76"/>
      <c r="O40" s="76"/>
      <c r="P40" s="76"/>
      <c r="Q40" s="76"/>
      <c r="R40" s="76"/>
      <c r="S40" s="76"/>
      <c r="T40" s="76"/>
      <c r="U40" s="76"/>
      <c r="V40" s="76"/>
      <c r="W40" s="76"/>
      <c r="X40" s="76"/>
      <c r="Y40" s="76"/>
      <c r="Z40" s="76"/>
    </row>
    <row r="41" spans="1:26" ht="32.25" customHeight="1" x14ac:dyDescent="0.2">
      <c r="A41" s="269"/>
      <c r="B41" s="84"/>
      <c r="C41" s="84"/>
      <c r="D41" s="146"/>
      <c r="E41" s="84"/>
      <c r="F41" s="84"/>
      <c r="G41" s="76"/>
      <c r="H41" s="76"/>
      <c r="I41" s="76"/>
      <c r="J41" s="76"/>
      <c r="K41" s="76"/>
      <c r="L41" s="76"/>
      <c r="M41" s="76"/>
      <c r="N41" s="76"/>
      <c r="O41" s="76"/>
      <c r="P41" s="76"/>
      <c r="Q41" s="76"/>
      <c r="R41" s="76"/>
      <c r="S41" s="76"/>
      <c r="T41" s="76"/>
      <c r="U41" s="76"/>
      <c r="V41" s="76"/>
      <c r="W41" s="76"/>
      <c r="X41" s="76"/>
      <c r="Y41" s="76"/>
      <c r="Z41" s="76"/>
    </row>
    <row r="42" spans="1:26" ht="32.25" customHeight="1" x14ac:dyDescent="0.2">
      <c r="A42" s="269"/>
      <c r="B42" s="84"/>
      <c r="C42" s="84"/>
      <c r="D42" s="146"/>
      <c r="E42" s="84"/>
      <c r="F42" s="84"/>
      <c r="G42" s="76"/>
      <c r="H42" s="76"/>
      <c r="I42" s="76"/>
      <c r="J42" s="76"/>
      <c r="K42" s="76"/>
      <c r="L42" s="76"/>
      <c r="M42" s="76"/>
      <c r="N42" s="76"/>
      <c r="O42" s="76"/>
      <c r="P42" s="76"/>
      <c r="Q42" s="76"/>
      <c r="R42" s="76"/>
      <c r="S42" s="76"/>
      <c r="T42" s="76"/>
      <c r="U42" s="76"/>
      <c r="V42" s="76"/>
      <c r="W42" s="76"/>
      <c r="X42" s="76"/>
      <c r="Y42" s="76"/>
      <c r="Z42" s="76"/>
    </row>
    <row r="43" spans="1:26" ht="14.25" customHeight="1" x14ac:dyDescent="0.2">
      <c r="A43" s="263"/>
      <c r="B43" s="127"/>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4.25" customHeight="1" x14ac:dyDescent="0.2">
      <c r="A44" s="263"/>
      <c r="B44" s="127"/>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4.25" customHeight="1" x14ac:dyDescent="0.2">
      <c r="A45" s="263"/>
      <c r="B45" s="127"/>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4.25" customHeight="1" x14ac:dyDescent="0.2">
      <c r="A46" s="263"/>
      <c r="B46" s="127"/>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4.25" customHeight="1" x14ac:dyDescent="0.2">
      <c r="A47" s="263"/>
      <c r="B47" s="127"/>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4.25" customHeight="1" x14ac:dyDescent="0.2">
      <c r="A48" s="263"/>
      <c r="B48" s="127"/>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4.25" customHeight="1" x14ac:dyDescent="0.2">
      <c r="A49" s="263"/>
      <c r="B49" s="127"/>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4.25" customHeight="1" x14ac:dyDescent="0.2">
      <c r="A50" s="263"/>
      <c r="B50" s="127"/>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4.25" customHeight="1" x14ac:dyDescent="0.2">
      <c r="A51" s="263"/>
      <c r="B51" s="127"/>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4.25" customHeight="1" x14ac:dyDescent="0.2">
      <c r="A52" s="263"/>
      <c r="B52" s="127"/>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4.25" customHeight="1" x14ac:dyDescent="0.2">
      <c r="A53" s="263"/>
      <c r="B53" s="127"/>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4.25" customHeight="1" x14ac:dyDescent="0.2">
      <c r="A54" s="263"/>
      <c r="B54" s="127"/>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4.25" customHeight="1" x14ac:dyDescent="0.2">
      <c r="A55" s="263"/>
      <c r="B55" s="127"/>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4.25" customHeight="1" x14ac:dyDescent="0.2">
      <c r="A56" s="263"/>
      <c r="B56" s="127"/>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4.25" customHeight="1" x14ac:dyDescent="0.2">
      <c r="A57" s="263"/>
      <c r="B57" s="127"/>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4.25" customHeight="1" x14ac:dyDescent="0.2">
      <c r="A58" s="263"/>
      <c r="B58" s="127"/>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4.25" customHeight="1" x14ac:dyDescent="0.2">
      <c r="A59" s="263"/>
      <c r="B59" s="127"/>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4.25" customHeight="1" x14ac:dyDescent="0.2">
      <c r="A60" s="263"/>
      <c r="B60" s="127"/>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4.25" customHeight="1" x14ac:dyDescent="0.2">
      <c r="A61" s="263"/>
      <c r="B61" s="127"/>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4.25" customHeight="1" x14ac:dyDescent="0.2">
      <c r="A62" s="263"/>
      <c r="B62" s="127"/>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4.25" customHeight="1" x14ac:dyDescent="0.2">
      <c r="A63" s="263"/>
      <c r="B63" s="127"/>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4.25" customHeight="1" x14ac:dyDescent="0.2">
      <c r="A64" s="263"/>
      <c r="B64" s="127"/>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4.25" customHeight="1" x14ac:dyDescent="0.2">
      <c r="A65" s="263"/>
      <c r="B65" s="127"/>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4.25" customHeight="1" x14ac:dyDescent="0.2">
      <c r="A66" s="263"/>
      <c r="B66" s="127"/>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4.25" customHeight="1" x14ac:dyDescent="0.2">
      <c r="A67" s="263"/>
      <c r="B67" s="127"/>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4.25" customHeight="1" x14ac:dyDescent="0.2">
      <c r="A68" s="263"/>
      <c r="B68" s="127"/>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4.25" customHeight="1" x14ac:dyDescent="0.2">
      <c r="A69" s="263"/>
      <c r="B69" s="127"/>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4.25" customHeight="1" x14ac:dyDescent="0.2">
      <c r="A70" s="263"/>
      <c r="B70" s="127"/>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4.25" customHeight="1" x14ac:dyDescent="0.2">
      <c r="A71" s="263"/>
      <c r="B71" s="127"/>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4.25" customHeight="1" x14ac:dyDescent="0.2">
      <c r="A72" s="263"/>
      <c r="B72" s="127"/>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4.25" customHeight="1" x14ac:dyDescent="0.2">
      <c r="A73" s="263"/>
      <c r="B73" s="127"/>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4.25" customHeight="1" x14ac:dyDescent="0.2">
      <c r="A74" s="263"/>
      <c r="B74" s="127"/>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4.25" customHeight="1" x14ac:dyDescent="0.2">
      <c r="A75" s="263"/>
      <c r="B75" s="127"/>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4.25" customHeight="1" x14ac:dyDescent="0.2">
      <c r="A76" s="263"/>
      <c r="B76" s="127"/>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4.25" customHeight="1" x14ac:dyDescent="0.2">
      <c r="A77" s="263"/>
      <c r="B77" s="127"/>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4.25" customHeight="1" x14ac:dyDescent="0.2">
      <c r="A78" s="263"/>
      <c r="B78" s="127"/>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4.25" customHeight="1" x14ac:dyDescent="0.2">
      <c r="A79" s="263"/>
      <c r="B79" s="127"/>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4.25" customHeight="1" x14ac:dyDescent="0.2">
      <c r="A80" s="263"/>
      <c r="B80" s="127"/>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4.25" customHeight="1" x14ac:dyDescent="0.2">
      <c r="A81" s="263"/>
      <c r="B81" s="127"/>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4.25" customHeight="1" x14ac:dyDescent="0.2">
      <c r="A82" s="263"/>
      <c r="B82" s="127"/>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4.25" customHeight="1" x14ac:dyDescent="0.2">
      <c r="A83" s="263"/>
      <c r="B83" s="127"/>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4.25" customHeight="1" x14ac:dyDescent="0.2">
      <c r="A84" s="263"/>
      <c r="B84" s="127"/>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4.25" customHeight="1" x14ac:dyDescent="0.2">
      <c r="A85" s="263"/>
      <c r="B85" s="127"/>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sheetData>
  <mergeCells count="9">
    <mergeCell ref="A1:A4"/>
    <mergeCell ref="B1:E4"/>
    <mergeCell ref="D7:D8"/>
    <mergeCell ref="E7:E8"/>
    <mergeCell ref="F7:F8"/>
    <mergeCell ref="A5:F6"/>
    <mergeCell ref="A7:A8"/>
    <mergeCell ref="B7:B8"/>
    <mergeCell ref="C7:C8"/>
  </mergeCells>
  <hyperlinks>
    <hyperlink ref="D29"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5"/>
  <sheetViews>
    <sheetView zoomScale="90" zoomScaleNormal="90" workbookViewId="0">
      <selection activeCell="A5" sqref="A5:F6"/>
    </sheetView>
  </sheetViews>
  <sheetFormatPr baseColWidth="10" defaultRowHeight="14.25" x14ac:dyDescent="0.2"/>
  <cols>
    <col min="1" max="1" width="24.140625" style="255" customWidth="1"/>
    <col min="2" max="2" width="18" style="8" customWidth="1"/>
    <col min="3" max="3" width="9.28515625" style="24" customWidth="1"/>
    <col min="4" max="4" width="32.5703125" style="24" customWidth="1"/>
    <col min="5" max="5" width="18" style="24" customWidth="1"/>
    <col min="6" max="6" width="64.7109375" style="24" customWidth="1"/>
    <col min="7" max="7" width="11.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8" customFormat="1" ht="24" customHeight="1" x14ac:dyDescent="0.2">
      <c r="A1" s="396"/>
      <c r="B1" s="397" t="s">
        <v>631</v>
      </c>
      <c r="C1" s="397"/>
      <c r="D1" s="397"/>
      <c r="E1" s="397"/>
      <c r="F1" s="105" t="s">
        <v>632</v>
      </c>
      <c r="G1" s="23"/>
      <c r="H1" s="23"/>
      <c r="I1" s="153"/>
      <c r="J1" s="153"/>
      <c r="K1" s="153"/>
      <c r="L1" s="153"/>
      <c r="M1" s="153"/>
      <c r="N1" s="153"/>
      <c r="O1" s="153"/>
      <c r="P1" s="153"/>
      <c r="Q1" s="153"/>
      <c r="R1" s="153"/>
      <c r="S1" s="153"/>
      <c r="T1" s="153"/>
      <c r="U1" s="153"/>
      <c r="V1" s="153"/>
      <c r="W1" s="153"/>
      <c r="X1" s="153"/>
      <c r="Y1" s="153"/>
      <c r="Z1" s="153"/>
      <c r="AA1" s="153"/>
      <c r="AB1" s="153"/>
    </row>
    <row r="2" spans="1:28" customFormat="1" ht="24" customHeight="1" x14ac:dyDescent="0.2">
      <c r="A2" s="396"/>
      <c r="B2" s="397"/>
      <c r="C2" s="397"/>
      <c r="D2" s="397"/>
      <c r="E2" s="397"/>
      <c r="F2" s="105" t="s">
        <v>633</v>
      </c>
      <c r="G2" s="23"/>
      <c r="H2" s="23"/>
      <c r="I2" s="153"/>
      <c r="J2" s="153"/>
      <c r="K2" s="153"/>
      <c r="L2" s="153"/>
      <c r="M2" s="153"/>
      <c r="N2" s="153"/>
      <c r="O2" s="153"/>
      <c r="P2" s="153"/>
      <c r="Q2" s="153"/>
      <c r="R2" s="153"/>
      <c r="S2" s="153"/>
      <c r="T2" s="153"/>
      <c r="U2" s="153"/>
      <c r="V2" s="153"/>
      <c r="W2" s="153"/>
      <c r="X2" s="153"/>
      <c r="Y2" s="153"/>
      <c r="Z2" s="153"/>
      <c r="AA2" s="153"/>
      <c r="AB2" s="153"/>
    </row>
    <row r="3" spans="1:28" customFormat="1" ht="24" customHeight="1" x14ac:dyDescent="0.2">
      <c r="A3" s="396"/>
      <c r="B3" s="397"/>
      <c r="C3" s="397"/>
      <c r="D3" s="397"/>
      <c r="E3" s="397"/>
      <c r="F3" s="105" t="s">
        <v>634</v>
      </c>
      <c r="G3" s="23"/>
      <c r="H3" s="23"/>
      <c r="I3" s="153"/>
      <c r="J3" s="153"/>
      <c r="K3" s="153"/>
      <c r="L3" s="153"/>
      <c r="M3" s="153"/>
      <c r="N3" s="153"/>
      <c r="O3" s="153"/>
      <c r="P3" s="153"/>
      <c r="Q3" s="153"/>
      <c r="R3" s="153"/>
      <c r="S3" s="153"/>
      <c r="T3" s="153"/>
      <c r="U3" s="153"/>
      <c r="V3" s="153"/>
      <c r="W3" s="153"/>
      <c r="X3" s="153"/>
      <c r="Y3" s="153"/>
      <c r="Z3" s="153"/>
      <c r="AA3" s="153"/>
      <c r="AB3" s="153"/>
    </row>
    <row r="4" spans="1:28" customFormat="1" ht="24" customHeight="1" x14ac:dyDescent="0.2">
      <c r="A4" s="396"/>
      <c r="B4" s="397"/>
      <c r="C4" s="397"/>
      <c r="D4" s="397"/>
      <c r="E4" s="397"/>
      <c r="F4" s="92" t="s">
        <v>654</v>
      </c>
      <c r="G4" s="23"/>
      <c r="H4" s="23"/>
      <c r="I4" s="153"/>
      <c r="J4" s="153"/>
      <c r="K4" s="153"/>
      <c r="L4" s="153"/>
      <c r="M4" s="153"/>
      <c r="N4" s="153"/>
      <c r="O4" s="153"/>
      <c r="P4" s="153"/>
      <c r="Q4" s="153"/>
      <c r="R4" s="153"/>
      <c r="S4" s="153"/>
      <c r="T4" s="153"/>
      <c r="U4" s="153"/>
      <c r="V4" s="153"/>
      <c r="W4" s="153"/>
      <c r="X4" s="153"/>
      <c r="Y4" s="153"/>
      <c r="Z4" s="153"/>
      <c r="AA4" s="153"/>
      <c r="AB4" s="153"/>
    </row>
    <row r="5" spans="1:28" s="19" customFormat="1" ht="12" customHeight="1" x14ac:dyDescent="0.2">
      <c r="A5" s="334" t="s">
        <v>355</v>
      </c>
      <c r="B5" s="334"/>
      <c r="C5" s="334"/>
      <c r="D5" s="334"/>
      <c r="E5" s="334"/>
      <c r="F5" s="334"/>
      <c r="G5" s="16"/>
      <c r="H5" s="16"/>
      <c r="I5" s="16"/>
      <c r="J5" s="16"/>
      <c r="K5" s="16"/>
      <c r="L5" s="13"/>
      <c r="M5" s="13"/>
      <c r="N5" s="13"/>
      <c r="O5" s="13"/>
      <c r="P5" s="13"/>
      <c r="Q5" s="18"/>
      <c r="R5" s="18"/>
      <c r="S5" s="18"/>
      <c r="T5" s="18"/>
      <c r="U5" s="154"/>
      <c r="V5" s="18"/>
      <c r="W5" s="18"/>
      <c r="X5" s="18"/>
      <c r="Y5" s="18"/>
      <c r="Z5" s="18"/>
      <c r="AA5" s="18"/>
      <c r="AB5" s="18"/>
    </row>
    <row r="6" spans="1:28" s="19" customFormat="1" ht="21.75" customHeight="1" x14ac:dyDescent="0.2">
      <c r="A6" s="334"/>
      <c r="B6" s="334"/>
      <c r="C6" s="334"/>
      <c r="D6" s="334"/>
      <c r="E6" s="334"/>
      <c r="F6" s="334"/>
      <c r="G6" s="16"/>
      <c r="H6" s="2"/>
      <c r="I6" s="2"/>
      <c r="J6" s="3"/>
      <c r="K6" s="3"/>
      <c r="L6" s="13"/>
      <c r="M6" s="13"/>
      <c r="N6" s="13"/>
      <c r="O6" s="13"/>
      <c r="P6" s="13"/>
      <c r="Q6" s="21"/>
      <c r="R6" s="21"/>
      <c r="S6" s="18"/>
      <c r="T6" s="18"/>
      <c r="U6" s="154"/>
      <c r="V6" s="18"/>
      <c r="W6" s="18"/>
      <c r="X6" s="18"/>
      <c r="Y6" s="18"/>
      <c r="Z6" s="18"/>
      <c r="AA6" s="18"/>
      <c r="AB6" s="18"/>
    </row>
    <row r="7" spans="1:28" ht="14.25" customHeight="1" x14ac:dyDescent="0.2">
      <c r="A7" s="398" t="s">
        <v>8</v>
      </c>
      <c r="B7" s="398" t="s">
        <v>9</v>
      </c>
      <c r="C7" s="398" t="s">
        <v>10</v>
      </c>
      <c r="D7" s="398" t="s">
        <v>89</v>
      </c>
      <c r="E7" s="398" t="s">
        <v>11</v>
      </c>
      <c r="F7" s="398" t="s">
        <v>635</v>
      </c>
      <c r="G7" s="23"/>
      <c r="H7" s="23"/>
      <c r="I7" s="23"/>
      <c r="J7" s="23"/>
      <c r="K7" s="23"/>
      <c r="L7" s="23"/>
      <c r="M7" s="23"/>
      <c r="N7" s="23"/>
      <c r="O7" s="23"/>
      <c r="P7" s="23"/>
      <c r="Q7" s="23"/>
      <c r="R7" s="23"/>
      <c r="S7" s="23"/>
      <c r="T7" s="23"/>
      <c r="U7" s="23"/>
      <c r="V7" s="23"/>
      <c r="W7" s="23"/>
      <c r="X7" s="23"/>
      <c r="Y7" s="23"/>
      <c r="Z7" s="23"/>
      <c r="AA7" s="23"/>
      <c r="AB7" s="23"/>
    </row>
    <row r="8" spans="1:28" ht="41.25" customHeight="1" x14ac:dyDescent="0.2">
      <c r="A8" s="399"/>
      <c r="B8" s="398"/>
      <c r="C8" s="399"/>
      <c r="D8" s="398"/>
      <c r="E8" s="399"/>
      <c r="F8" s="399"/>
      <c r="G8" s="23"/>
      <c r="H8" s="23"/>
      <c r="I8" s="23"/>
      <c r="J8" s="23"/>
      <c r="K8" s="23"/>
      <c r="L8" s="23"/>
      <c r="M8" s="23"/>
      <c r="N8" s="23"/>
      <c r="O8" s="23"/>
      <c r="P8" s="23"/>
      <c r="Q8" s="23"/>
      <c r="R8" s="23"/>
      <c r="S8" s="23"/>
      <c r="T8" s="23"/>
      <c r="U8" s="23"/>
      <c r="V8" s="23"/>
      <c r="W8" s="23"/>
      <c r="X8" s="23"/>
      <c r="Y8" s="23"/>
      <c r="Z8" s="23"/>
      <c r="AA8" s="23"/>
      <c r="AB8" s="23"/>
    </row>
    <row r="9" spans="1:28" ht="81.75" customHeight="1" x14ac:dyDescent="0.15">
      <c r="A9" s="248" t="s">
        <v>30</v>
      </c>
      <c r="B9" s="149" t="s">
        <v>1</v>
      </c>
      <c r="C9" s="148">
        <v>1991</v>
      </c>
      <c r="D9" s="85" t="s">
        <v>356</v>
      </c>
      <c r="E9" s="26" t="s">
        <v>493</v>
      </c>
      <c r="F9" s="85" t="s">
        <v>993</v>
      </c>
      <c r="G9" s="155"/>
      <c r="H9" s="23"/>
      <c r="I9" s="23"/>
      <c r="J9" s="23"/>
      <c r="K9" s="23"/>
      <c r="L9" s="23"/>
      <c r="M9" s="23"/>
      <c r="N9" s="23"/>
      <c r="O9" s="23"/>
      <c r="P9" s="23"/>
      <c r="Q9" s="23"/>
      <c r="R9" s="23"/>
      <c r="S9" s="23"/>
      <c r="T9" s="23"/>
      <c r="U9" s="23"/>
      <c r="V9" s="23"/>
      <c r="W9" s="23"/>
      <c r="X9" s="23"/>
      <c r="Y9" s="23"/>
      <c r="Z9" s="23"/>
      <c r="AA9" s="23"/>
      <c r="AB9" s="23"/>
    </row>
    <row r="10" spans="1:28" ht="147" customHeight="1" x14ac:dyDescent="0.2">
      <c r="A10" s="148" t="s">
        <v>44</v>
      </c>
      <c r="B10" s="150">
        <v>1712</v>
      </c>
      <c r="C10" s="148">
        <v>2014</v>
      </c>
      <c r="D10" s="85" t="s">
        <v>499</v>
      </c>
      <c r="E10" s="26" t="s">
        <v>500</v>
      </c>
      <c r="F10" s="85" t="s">
        <v>998</v>
      </c>
      <c r="G10" s="82"/>
      <c r="H10" s="23"/>
      <c r="I10" s="23"/>
      <c r="J10" s="23"/>
      <c r="K10" s="23"/>
      <c r="L10" s="23"/>
      <c r="M10" s="23"/>
      <c r="N10" s="23"/>
      <c r="O10" s="23"/>
      <c r="P10" s="23"/>
      <c r="Q10" s="23"/>
      <c r="R10" s="23"/>
      <c r="S10" s="23"/>
      <c r="T10" s="23"/>
      <c r="U10" s="23"/>
      <c r="V10" s="23"/>
      <c r="W10" s="23"/>
      <c r="X10" s="23"/>
      <c r="Y10" s="23"/>
      <c r="Z10" s="23"/>
      <c r="AA10" s="23"/>
      <c r="AB10" s="23"/>
    </row>
    <row r="11" spans="1:28" ht="96" customHeight="1" x14ac:dyDescent="0.2">
      <c r="A11" s="148" t="s">
        <v>44</v>
      </c>
      <c r="B11" s="149">
        <v>734</v>
      </c>
      <c r="C11" s="148">
        <v>2012</v>
      </c>
      <c r="D11" s="85" t="s">
        <v>414</v>
      </c>
      <c r="E11" s="26" t="s">
        <v>498</v>
      </c>
      <c r="F11" s="85" t="s">
        <v>997</v>
      </c>
      <c r="G11" s="23"/>
      <c r="H11" s="23"/>
      <c r="I11" s="23"/>
      <c r="J11" s="23"/>
      <c r="K11" s="23"/>
      <c r="L11" s="23"/>
      <c r="M11" s="23"/>
      <c r="N11" s="23"/>
      <c r="O11" s="23"/>
      <c r="P11" s="23"/>
      <c r="Q11" s="23"/>
      <c r="R11" s="23"/>
      <c r="S11" s="23"/>
      <c r="T11" s="23"/>
      <c r="U11" s="23"/>
      <c r="V11" s="23"/>
      <c r="W11" s="23"/>
      <c r="X11" s="23"/>
      <c r="Y11" s="23"/>
      <c r="Z11" s="23"/>
      <c r="AA11" s="23"/>
      <c r="AB11" s="23"/>
    </row>
    <row r="12" spans="1:28" ht="266.25" customHeight="1" x14ac:dyDescent="0.2">
      <c r="A12" s="148" t="s">
        <v>44</v>
      </c>
      <c r="B12" s="149">
        <v>1474</v>
      </c>
      <c r="C12" s="148">
        <v>2011</v>
      </c>
      <c r="D12" s="85" t="s">
        <v>102</v>
      </c>
      <c r="E12" s="26" t="s">
        <v>103</v>
      </c>
      <c r="F12" s="85" t="s">
        <v>996</v>
      </c>
      <c r="G12" s="23"/>
      <c r="H12" s="23"/>
      <c r="I12" s="23"/>
      <c r="J12" s="23"/>
      <c r="K12" s="23"/>
      <c r="L12" s="23"/>
      <c r="M12" s="23"/>
      <c r="N12" s="23"/>
      <c r="O12" s="23"/>
      <c r="P12" s="23"/>
      <c r="Q12" s="23"/>
      <c r="R12" s="23"/>
      <c r="S12" s="23"/>
      <c r="T12" s="23"/>
      <c r="U12" s="23"/>
      <c r="V12" s="23"/>
      <c r="W12" s="23"/>
      <c r="X12" s="23"/>
      <c r="Y12" s="23"/>
      <c r="Z12" s="23"/>
      <c r="AA12" s="23"/>
      <c r="AB12" s="23"/>
    </row>
    <row r="13" spans="1:28" ht="50.25" customHeight="1" x14ac:dyDescent="0.15">
      <c r="A13" s="148" t="s">
        <v>44</v>
      </c>
      <c r="B13" s="149">
        <v>951</v>
      </c>
      <c r="C13" s="148">
        <v>2005</v>
      </c>
      <c r="D13" s="85" t="s">
        <v>261</v>
      </c>
      <c r="E13" s="26" t="s">
        <v>103</v>
      </c>
      <c r="F13" s="85" t="s">
        <v>497</v>
      </c>
      <c r="G13" s="155"/>
      <c r="H13" s="23"/>
      <c r="I13" s="23"/>
      <c r="J13" s="23"/>
      <c r="K13" s="23"/>
      <c r="L13" s="23"/>
      <c r="M13" s="23"/>
      <c r="N13" s="23"/>
      <c r="O13" s="23"/>
      <c r="P13" s="23"/>
      <c r="Q13" s="23"/>
      <c r="R13" s="23"/>
      <c r="S13" s="23"/>
      <c r="T13" s="23"/>
      <c r="U13" s="23"/>
      <c r="V13" s="23"/>
      <c r="W13" s="23"/>
      <c r="X13" s="23"/>
      <c r="Y13" s="23"/>
      <c r="Z13" s="23"/>
      <c r="AA13" s="23"/>
      <c r="AB13" s="23"/>
    </row>
    <row r="14" spans="1:28" ht="129" customHeight="1" x14ac:dyDescent="0.15">
      <c r="A14" s="148" t="s">
        <v>44</v>
      </c>
      <c r="B14" s="149">
        <v>136</v>
      </c>
      <c r="C14" s="148">
        <v>1994</v>
      </c>
      <c r="D14" s="85" t="s">
        <v>495</v>
      </c>
      <c r="E14" s="26" t="s">
        <v>496</v>
      </c>
      <c r="F14" s="85" t="s">
        <v>995</v>
      </c>
      <c r="G14" s="155"/>
      <c r="H14" s="23"/>
      <c r="I14" s="23"/>
      <c r="J14" s="23"/>
      <c r="K14" s="23"/>
      <c r="L14" s="23"/>
      <c r="M14" s="23"/>
      <c r="N14" s="23"/>
      <c r="O14" s="23"/>
      <c r="P14" s="23"/>
      <c r="Q14" s="23"/>
      <c r="R14" s="23"/>
      <c r="S14" s="23"/>
      <c r="T14" s="23"/>
      <c r="U14" s="23"/>
      <c r="V14" s="23"/>
      <c r="W14" s="23"/>
      <c r="X14" s="23"/>
      <c r="Y14" s="23"/>
      <c r="Z14" s="23"/>
      <c r="AA14" s="23"/>
      <c r="AB14" s="23"/>
    </row>
    <row r="15" spans="1:28" ht="152.25" customHeight="1" x14ac:dyDescent="0.15">
      <c r="A15" s="148" t="s">
        <v>44</v>
      </c>
      <c r="B15" s="149">
        <v>42</v>
      </c>
      <c r="C15" s="148">
        <v>1993</v>
      </c>
      <c r="D15" s="85" t="s">
        <v>259</v>
      </c>
      <c r="E15" s="26" t="s">
        <v>494</v>
      </c>
      <c r="F15" s="85" t="s">
        <v>994</v>
      </c>
      <c r="G15" s="155"/>
      <c r="H15" s="23"/>
      <c r="I15" s="23"/>
      <c r="J15" s="23"/>
      <c r="K15" s="23"/>
      <c r="L15" s="23"/>
      <c r="M15" s="23"/>
      <c r="N15" s="23"/>
      <c r="O15" s="23"/>
      <c r="P15" s="23"/>
      <c r="Q15" s="23"/>
      <c r="R15" s="23"/>
      <c r="S15" s="23"/>
      <c r="T15" s="23"/>
      <c r="U15" s="23"/>
      <c r="V15" s="23"/>
      <c r="W15" s="23"/>
      <c r="X15" s="23"/>
      <c r="Y15" s="23"/>
      <c r="Z15" s="23"/>
      <c r="AA15" s="23"/>
      <c r="AB15" s="23"/>
    </row>
    <row r="16" spans="1:28" ht="76.5" customHeight="1" x14ac:dyDescent="0.15">
      <c r="A16" s="148" t="s">
        <v>44</v>
      </c>
      <c r="B16" s="149">
        <v>87</v>
      </c>
      <c r="C16" s="148">
        <v>1993</v>
      </c>
      <c r="D16" s="85" t="s">
        <v>357</v>
      </c>
      <c r="E16" s="26" t="s">
        <v>103</v>
      </c>
      <c r="F16" s="85" t="s">
        <v>312</v>
      </c>
      <c r="G16" s="155"/>
      <c r="H16" s="23"/>
      <c r="I16" s="23"/>
      <c r="J16" s="23"/>
      <c r="K16" s="23"/>
      <c r="L16" s="23"/>
      <c r="M16" s="23"/>
      <c r="N16" s="23"/>
      <c r="O16" s="23"/>
      <c r="P16" s="23"/>
      <c r="Q16" s="23"/>
      <c r="R16" s="23"/>
      <c r="S16" s="23"/>
      <c r="T16" s="23"/>
      <c r="U16" s="23"/>
      <c r="V16" s="23"/>
      <c r="W16" s="23"/>
      <c r="X16" s="23"/>
      <c r="Y16" s="23"/>
      <c r="Z16" s="23"/>
      <c r="AA16" s="23"/>
      <c r="AB16" s="23"/>
    </row>
    <row r="17" spans="1:28" ht="118.5" customHeight="1" x14ac:dyDescent="0.2">
      <c r="A17" s="148" t="s">
        <v>69</v>
      </c>
      <c r="B17" s="149">
        <v>452</v>
      </c>
      <c r="C17" s="148">
        <v>2018</v>
      </c>
      <c r="D17" s="85" t="s">
        <v>598</v>
      </c>
      <c r="E17" s="26" t="s">
        <v>103</v>
      </c>
      <c r="F17" s="85" t="s">
        <v>497</v>
      </c>
      <c r="G17" s="23"/>
      <c r="H17" s="23"/>
      <c r="I17" s="23"/>
      <c r="J17" s="23"/>
      <c r="K17" s="23"/>
      <c r="L17" s="23"/>
      <c r="M17" s="23"/>
      <c r="N17" s="23"/>
      <c r="O17" s="23"/>
      <c r="P17" s="23"/>
      <c r="Q17" s="23"/>
      <c r="R17" s="23"/>
      <c r="S17" s="23"/>
      <c r="T17" s="23"/>
      <c r="U17" s="23"/>
      <c r="V17" s="23"/>
      <c r="W17" s="23"/>
      <c r="X17" s="23"/>
      <c r="Y17" s="23"/>
      <c r="Z17" s="23"/>
      <c r="AA17" s="23"/>
      <c r="AB17" s="23"/>
    </row>
    <row r="18" spans="1:28" ht="60.75" customHeight="1" x14ac:dyDescent="0.15">
      <c r="A18" s="86" t="s">
        <v>69</v>
      </c>
      <c r="B18" s="152">
        <v>591</v>
      </c>
      <c r="C18" s="148">
        <v>2018</v>
      </c>
      <c r="D18" s="85" t="s">
        <v>606</v>
      </c>
      <c r="E18" s="26" t="s">
        <v>103</v>
      </c>
      <c r="F18" s="85" t="s">
        <v>497</v>
      </c>
      <c r="G18" s="155"/>
    </row>
    <row r="19" spans="1:28" ht="83.25" customHeight="1" x14ac:dyDescent="0.2">
      <c r="A19" s="148" t="s">
        <v>69</v>
      </c>
      <c r="B19" s="149">
        <v>215</v>
      </c>
      <c r="C19" s="149">
        <v>2017</v>
      </c>
      <c r="D19" s="85" t="s">
        <v>359</v>
      </c>
      <c r="E19" s="26" t="s">
        <v>103</v>
      </c>
      <c r="F19" s="85" t="s">
        <v>497</v>
      </c>
      <c r="G19" s="23"/>
      <c r="H19" s="23"/>
      <c r="I19" s="23"/>
      <c r="J19" s="23"/>
      <c r="K19" s="23"/>
      <c r="L19" s="23"/>
      <c r="M19" s="23"/>
      <c r="N19" s="23"/>
      <c r="O19" s="23"/>
      <c r="P19" s="23"/>
      <c r="Q19" s="23"/>
      <c r="R19" s="23"/>
      <c r="S19" s="23"/>
      <c r="T19" s="23"/>
      <c r="U19" s="23"/>
      <c r="V19" s="23"/>
      <c r="W19" s="23"/>
      <c r="X19" s="23"/>
      <c r="Y19" s="23"/>
      <c r="Z19" s="23"/>
      <c r="AA19" s="23"/>
      <c r="AB19" s="23"/>
    </row>
    <row r="20" spans="1:28" ht="132" customHeight="1" x14ac:dyDescent="0.2">
      <c r="A20" s="148" t="s">
        <v>69</v>
      </c>
      <c r="B20" s="149">
        <v>648</v>
      </c>
      <c r="C20" s="149">
        <v>2017</v>
      </c>
      <c r="D20" s="85" t="s">
        <v>360</v>
      </c>
      <c r="E20" s="28" t="s">
        <v>1171</v>
      </c>
      <c r="F20" s="85" t="s">
        <v>1011</v>
      </c>
      <c r="G20" s="23"/>
      <c r="H20" s="23"/>
      <c r="I20" s="23"/>
      <c r="J20" s="23"/>
      <c r="K20" s="23"/>
      <c r="L20" s="23"/>
      <c r="M20" s="23"/>
      <c r="N20" s="23"/>
      <c r="O20" s="23"/>
      <c r="P20" s="23"/>
      <c r="Q20" s="23"/>
      <c r="R20" s="23"/>
      <c r="S20" s="23"/>
      <c r="T20" s="23"/>
      <c r="U20" s="23"/>
      <c r="V20" s="23"/>
      <c r="W20" s="23"/>
      <c r="X20" s="23"/>
      <c r="Y20" s="23"/>
      <c r="Z20" s="23"/>
      <c r="AA20" s="23"/>
      <c r="AB20" s="23"/>
    </row>
    <row r="21" spans="1:28" ht="93.75" customHeight="1" x14ac:dyDescent="0.2">
      <c r="A21" s="148" t="s">
        <v>69</v>
      </c>
      <c r="B21" s="149">
        <v>1499</v>
      </c>
      <c r="C21" s="149">
        <v>2017</v>
      </c>
      <c r="D21" s="85" t="s">
        <v>425</v>
      </c>
      <c r="E21" s="26" t="s">
        <v>520</v>
      </c>
      <c r="F21" s="85" t="s">
        <v>1012</v>
      </c>
      <c r="G21" s="23"/>
      <c r="H21" s="23"/>
      <c r="I21" s="23"/>
      <c r="J21" s="23"/>
      <c r="K21" s="23"/>
      <c r="L21" s="23"/>
      <c r="M21" s="23"/>
      <c r="N21" s="23"/>
      <c r="O21" s="23"/>
      <c r="P21" s="23"/>
      <c r="Q21" s="23"/>
      <c r="R21" s="23"/>
      <c r="S21" s="23"/>
      <c r="T21" s="23"/>
      <c r="U21" s="23"/>
      <c r="V21" s="23"/>
      <c r="W21" s="23"/>
      <c r="X21" s="23"/>
      <c r="Y21" s="23"/>
      <c r="Z21" s="23"/>
      <c r="AA21" s="23"/>
      <c r="AB21" s="23"/>
    </row>
    <row r="22" spans="1:28" ht="69.75" customHeight="1" x14ac:dyDescent="0.2">
      <c r="A22" s="148" t="s">
        <v>69</v>
      </c>
      <c r="B22" s="149">
        <v>124</v>
      </c>
      <c r="C22" s="149">
        <v>2016</v>
      </c>
      <c r="D22" s="85" t="s">
        <v>516</v>
      </c>
      <c r="E22" s="26" t="s">
        <v>517</v>
      </c>
      <c r="F22" s="85" t="s">
        <v>1009</v>
      </c>
      <c r="G22" s="23"/>
      <c r="H22" s="23"/>
      <c r="I22" s="23"/>
      <c r="J22" s="23"/>
      <c r="K22" s="23"/>
      <c r="L22" s="23"/>
      <c r="M22" s="23"/>
      <c r="N22" s="23"/>
      <c r="O22" s="23"/>
      <c r="P22" s="23"/>
      <c r="Q22" s="23"/>
      <c r="R22" s="23"/>
      <c r="S22" s="23"/>
      <c r="T22" s="23"/>
      <c r="U22" s="23"/>
      <c r="V22" s="23"/>
      <c r="W22" s="23"/>
      <c r="X22" s="23"/>
      <c r="Y22" s="23"/>
      <c r="Z22" s="23"/>
      <c r="AA22" s="23"/>
      <c r="AB22" s="23"/>
    </row>
    <row r="23" spans="1:28" ht="60.75" customHeight="1" x14ac:dyDescent="0.2">
      <c r="A23" s="148" t="s">
        <v>981</v>
      </c>
      <c r="B23" s="149">
        <v>1027</v>
      </c>
      <c r="C23" s="149">
        <v>2016</v>
      </c>
      <c r="D23" s="85" t="s">
        <v>518</v>
      </c>
      <c r="E23" s="26" t="s">
        <v>519</v>
      </c>
      <c r="F23" s="85" t="s">
        <v>1010</v>
      </c>
      <c r="G23" s="23"/>
      <c r="H23" s="23"/>
      <c r="I23" s="23"/>
      <c r="J23" s="23"/>
      <c r="K23" s="23"/>
      <c r="L23" s="23"/>
      <c r="M23" s="23"/>
      <c r="N23" s="23"/>
      <c r="O23" s="23"/>
      <c r="P23" s="23"/>
      <c r="Q23" s="23"/>
      <c r="R23" s="23"/>
      <c r="S23" s="23"/>
      <c r="T23" s="23"/>
      <c r="U23" s="23"/>
      <c r="V23" s="23"/>
      <c r="W23" s="23"/>
      <c r="X23" s="23"/>
      <c r="Y23" s="23"/>
      <c r="Z23" s="23"/>
      <c r="AA23" s="23"/>
      <c r="AB23" s="23"/>
    </row>
    <row r="24" spans="1:28" ht="100.5" customHeight="1" x14ac:dyDescent="0.2">
      <c r="A24" s="148" t="s">
        <v>69</v>
      </c>
      <c r="B24" s="149">
        <v>106</v>
      </c>
      <c r="C24" s="149">
        <v>2015</v>
      </c>
      <c r="D24" s="85" t="s">
        <v>345</v>
      </c>
      <c r="E24" s="26" t="s">
        <v>513</v>
      </c>
      <c r="F24" s="85" t="s">
        <v>1007</v>
      </c>
      <c r="G24" s="23"/>
      <c r="H24" s="23"/>
      <c r="I24" s="23"/>
      <c r="J24" s="23"/>
      <c r="K24" s="23"/>
      <c r="L24" s="23"/>
      <c r="M24" s="23"/>
      <c r="N24" s="23"/>
      <c r="O24" s="23"/>
      <c r="P24" s="23"/>
      <c r="Q24" s="23"/>
      <c r="R24" s="23"/>
      <c r="S24" s="23"/>
      <c r="T24" s="23"/>
      <c r="U24" s="23"/>
      <c r="V24" s="23"/>
      <c r="W24" s="23"/>
      <c r="X24" s="23"/>
      <c r="Y24" s="23"/>
      <c r="Z24" s="23"/>
      <c r="AA24" s="23"/>
      <c r="AB24" s="23"/>
    </row>
    <row r="25" spans="1:28" ht="97.5" customHeight="1" x14ac:dyDescent="0.2">
      <c r="A25" s="148" t="s">
        <v>69</v>
      </c>
      <c r="B25" s="149">
        <v>1083</v>
      </c>
      <c r="C25" s="149">
        <v>2015</v>
      </c>
      <c r="D25" s="85" t="s">
        <v>514</v>
      </c>
      <c r="E25" s="26" t="s">
        <v>515</v>
      </c>
      <c r="F25" s="85" t="s">
        <v>1008</v>
      </c>
      <c r="G25" s="23"/>
      <c r="H25" s="23"/>
      <c r="I25" s="23"/>
      <c r="J25" s="23"/>
      <c r="K25" s="23"/>
      <c r="L25" s="23"/>
      <c r="M25" s="23"/>
      <c r="N25" s="23"/>
      <c r="O25" s="23"/>
      <c r="P25" s="23"/>
      <c r="Q25" s="23"/>
      <c r="R25" s="23"/>
      <c r="S25" s="23"/>
      <c r="T25" s="23"/>
      <c r="U25" s="23"/>
      <c r="V25" s="23"/>
      <c r="W25" s="23"/>
      <c r="X25" s="23"/>
      <c r="Y25" s="23"/>
      <c r="Z25" s="23"/>
      <c r="AA25" s="23"/>
      <c r="AB25" s="23"/>
    </row>
    <row r="26" spans="1:28" ht="43.5" customHeight="1" x14ac:dyDescent="0.2">
      <c r="A26" s="148" t="s">
        <v>69</v>
      </c>
      <c r="B26" s="149">
        <v>943</v>
      </c>
      <c r="C26" s="149">
        <v>2014</v>
      </c>
      <c r="D26" s="85" t="s">
        <v>266</v>
      </c>
      <c r="E26" s="26" t="s">
        <v>103</v>
      </c>
      <c r="F26" s="85" t="s">
        <v>497</v>
      </c>
      <c r="G26" s="23"/>
      <c r="H26" s="23"/>
      <c r="I26" s="23"/>
      <c r="J26" s="23"/>
      <c r="K26" s="23"/>
      <c r="L26" s="23"/>
      <c r="M26" s="23"/>
      <c r="N26" s="23"/>
      <c r="O26" s="23"/>
      <c r="P26" s="23"/>
      <c r="Q26" s="23"/>
      <c r="R26" s="23"/>
      <c r="S26" s="23"/>
      <c r="T26" s="23"/>
      <c r="U26" s="23"/>
      <c r="V26" s="23"/>
      <c r="W26" s="23"/>
      <c r="X26" s="23"/>
      <c r="Y26" s="23"/>
      <c r="Z26" s="23"/>
      <c r="AA26" s="23"/>
      <c r="AB26" s="23"/>
    </row>
    <row r="27" spans="1:28" ht="120.75" customHeight="1" x14ac:dyDescent="0.2">
      <c r="A27" s="148" t="s">
        <v>69</v>
      </c>
      <c r="B27" s="151">
        <v>19</v>
      </c>
      <c r="C27" s="149">
        <v>2012</v>
      </c>
      <c r="D27" s="85" t="s">
        <v>507</v>
      </c>
      <c r="E27" s="26" t="s">
        <v>508</v>
      </c>
      <c r="F27" s="85" t="s">
        <v>1004</v>
      </c>
      <c r="G27" s="23"/>
      <c r="H27" s="23"/>
      <c r="I27" s="23"/>
      <c r="J27" s="23"/>
      <c r="K27" s="23"/>
      <c r="L27" s="23"/>
      <c r="M27" s="23"/>
      <c r="N27" s="23"/>
      <c r="O27" s="23"/>
      <c r="P27" s="23"/>
      <c r="Q27" s="23"/>
      <c r="R27" s="23"/>
      <c r="S27" s="23"/>
      <c r="T27" s="23"/>
      <c r="U27" s="23"/>
      <c r="V27" s="23"/>
      <c r="W27" s="23"/>
      <c r="X27" s="23"/>
      <c r="Y27" s="23"/>
      <c r="Z27" s="23"/>
      <c r="AA27" s="23"/>
      <c r="AB27" s="23"/>
    </row>
    <row r="28" spans="1:28" ht="216" customHeight="1" x14ac:dyDescent="0.2">
      <c r="A28" s="148" t="s">
        <v>69</v>
      </c>
      <c r="B28" s="149">
        <v>984</v>
      </c>
      <c r="C28" s="149">
        <v>2012</v>
      </c>
      <c r="D28" s="12" t="s">
        <v>1173</v>
      </c>
      <c r="E28" s="26" t="s">
        <v>1167</v>
      </c>
      <c r="F28" s="85" t="s">
        <v>1005</v>
      </c>
      <c r="G28" s="23"/>
      <c r="H28" s="23"/>
      <c r="I28" s="23"/>
      <c r="J28" s="23"/>
      <c r="K28" s="23"/>
      <c r="L28" s="23"/>
      <c r="M28" s="23"/>
      <c r="N28" s="23"/>
      <c r="O28" s="23"/>
      <c r="P28" s="23"/>
      <c r="Q28" s="23"/>
      <c r="R28" s="23"/>
      <c r="S28" s="23"/>
      <c r="T28" s="23"/>
      <c r="U28" s="23"/>
      <c r="V28" s="23"/>
      <c r="W28" s="23"/>
      <c r="X28" s="23"/>
      <c r="Y28" s="23"/>
      <c r="Z28" s="23"/>
      <c r="AA28" s="23"/>
      <c r="AB28" s="23"/>
    </row>
    <row r="29" spans="1:28" ht="123.75" customHeight="1" x14ac:dyDescent="0.2">
      <c r="A29" s="148" t="s">
        <v>69</v>
      </c>
      <c r="B29" s="149">
        <v>2641</v>
      </c>
      <c r="C29" s="149">
        <v>2012</v>
      </c>
      <c r="D29" s="85" t="s">
        <v>436</v>
      </c>
      <c r="E29" s="26" t="s">
        <v>509</v>
      </c>
      <c r="F29" s="85" t="s">
        <v>1006</v>
      </c>
      <c r="G29" s="23"/>
      <c r="H29" s="23"/>
      <c r="I29" s="23"/>
      <c r="J29" s="23"/>
      <c r="K29" s="23"/>
      <c r="L29" s="23"/>
      <c r="M29" s="23"/>
      <c r="N29" s="23"/>
      <c r="O29" s="23"/>
      <c r="P29" s="23"/>
      <c r="Q29" s="23"/>
      <c r="R29" s="23"/>
      <c r="S29" s="23"/>
      <c r="T29" s="23"/>
      <c r="U29" s="23"/>
      <c r="V29" s="23"/>
      <c r="W29" s="23"/>
      <c r="X29" s="23"/>
      <c r="Y29" s="23"/>
      <c r="Z29" s="23"/>
      <c r="AA29" s="23"/>
      <c r="AB29" s="23"/>
    </row>
    <row r="30" spans="1:28" ht="61.5" customHeight="1" x14ac:dyDescent="0.2">
      <c r="A30" s="148" t="s">
        <v>69</v>
      </c>
      <c r="B30" s="149" t="s">
        <v>510</v>
      </c>
      <c r="C30" s="149">
        <v>2012</v>
      </c>
      <c r="D30" s="85" t="s">
        <v>511</v>
      </c>
      <c r="E30" s="26" t="s">
        <v>103</v>
      </c>
      <c r="F30" s="85" t="s">
        <v>512</v>
      </c>
      <c r="G30" s="23"/>
      <c r="H30" s="23"/>
      <c r="I30" s="23"/>
      <c r="J30" s="23"/>
      <c r="K30" s="23"/>
      <c r="L30" s="23"/>
      <c r="M30" s="23"/>
      <c r="N30" s="23"/>
      <c r="O30" s="23"/>
      <c r="P30" s="23"/>
      <c r="Q30" s="23"/>
      <c r="R30" s="23"/>
      <c r="S30" s="23"/>
      <c r="T30" s="23"/>
      <c r="U30" s="23"/>
      <c r="V30" s="23"/>
      <c r="W30" s="23"/>
      <c r="X30" s="23"/>
      <c r="Y30" s="23"/>
      <c r="Z30" s="23"/>
      <c r="AA30" s="23"/>
      <c r="AB30" s="23"/>
    </row>
    <row r="31" spans="1:28" ht="87.75" customHeight="1" x14ac:dyDescent="0.2">
      <c r="A31" s="148" t="s">
        <v>69</v>
      </c>
      <c r="B31" s="149">
        <v>652</v>
      </c>
      <c r="C31" s="149">
        <v>2011</v>
      </c>
      <c r="D31" s="85" t="s">
        <v>100</v>
      </c>
      <c r="E31" s="26" t="s">
        <v>506</v>
      </c>
      <c r="F31" s="85" t="s">
        <v>1003</v>
      </c>
      <c r="G31" s="23"/>
      <c r="H31" s="23"/>
      <c r="I31" s="23"/>
      <c r="J31" s="23"/>
      <c r="K31" s="23"/>
      <c r="L31" s="23"/>
      <c r="M31" s="23"/>
      <c r="N31" s="23"/>
      <c r="O31" s="23"/>
      <c r="P31" s="23"/>
      <c r="Q31" s="23"/>
      <c r="R31" s="23"/>
      <c r="S31" s="23"/>
      <c r="T31" s="23"/>
      <c r="U31" s="23"/>
      <c r="V31" s="23"/>
      <c r="W31" s="23"/>
      <c r="X31" s="23"/>
      <c r="Y31" s="23"/>
      <c r="Z31" s="23"/>
      <c r="AA31" s="23"/>
      <c r="AB31" s="23"/>
    </row>
    <row r="32" spans="1:28" ht="87" customHeight="1" x14ac:dyDescent="0.2">
      <c r="A32" s="148" t="s">
        <v>69</v>
      </c>
      <c r="B32" s="149">
        <v>1537</v>
      </c>
      <c r="C32" s="149">
        <v>2011</v>
      </c>
      <c r="D32" s="85" t="s">
        <v>263</v>
      </c>
      <c r="E32" s="26" t="s">
        <v>103</v>
      </c>
      <c r="F32" s="85" t="s">
        <v>497</v>
      </c>
      <c r="G32" s="23"/>
      <c r="H32" s="23"/>
      <c r="I32" s="23"/>
      <c r="J32" s="23"/>
      <c r="K32" s="23"/>
      <c r="L32" s="23"/>
      <c r="M32" s="23"/>
      <c r="N32" s="23"/>
      <c r="O32" s="23"/>
      <c r="P32" s="23"/>
      <c r="Q32" s="23"/>
      <c r="R32" s="23"/>
      <c r="S32" s="23"/>
      <c r="T32" s="23"/>
      <c r="U32" s="23"/>
      <c r="V32" s="23"/>
      <c r="W32" s="23"/>
      <c r="X32" s="23"/>
      <c r="Y32" s="23"/>
      <c r="Z32" s="23"/>
      <c r="AA32" s="23"/>
      <c r="AB32" s="23"/>
    </row>
    <row r="33" spans="1:28" ht="174" customHeight="1" x14ac:dyDescent="0.2">
      <c r="A33" s="148" t="s">
        <v>69</v>
      </c>
      <c r="B33" s="149">
        <v>176</v>
      </c>
      <c r="C33" s="149">
        <v>2010</v>
      </c>
      <c r="D33" s="85" t="s">
        <v>265</v>
      </c>
      <c r="E33" s="26" t="s">
        <v>1170</v>
      </c>
      <c r="F33" s="85" t="s">
        <v>1002</v>
      </c>
      <c r="G33" s="23"/>
      <c r="H33" s="23"/>
      <c r="I33" s="23"/>
      <c r="J33" s="23"/>
      <c r="K33" s="23"/>
      <c r="L33" s="23"/>
      <c r="M33" s="23"/>
      <c r="N33" s="23"/>
      <c r="O33" s="23"/>
      <c r="P33" s="23"/>
      <c r="Q33" s="23"/>
      <c r="R33" s="23"/>
      <c r="S33" s="23"/>
      <c r="T33" s="23"/>
      <c r="U33" s="23"/>
      <c r="V33" s="23"/>
      <c r="W33" s="23"/>
      <c r="X33" s="23"/>
      <c r="Y33" s="23"/>
      <c r="Z33" s="23"/>
      <c r="AA33" s="23"/>
      <c r="AB33" s="23"/>
    </row>
    <row r="34" spans="1:28" ht="87.75" customHeight="1" x14ac:dyDescent="0.2">
      <c r="A34" s="148" t="s">
        <v>69</v>
      </c>
      <c r="B34" s="149">
        <v>371</v>
      </c>
      <c r="C34" s="149">
        <v>2010</v>
      </c>
      <c r="D34" s="85" t="s">
        <v>505</v>
      </c>
      <c r="E34" s="26" t="s">
        <v>103</v>
      </c>
      <c r="F34" s="85" t="s">
        <v>497</v>
      </c>
      <c r="G34" s="23"/>
      <c r="H34" s="23"/>
      <c r="I34" s="23"/>
      <c r="J34" s="23"/>
      <c r="K34" s="23"/>
      <c r="L34" s="23"/>
      <c r="M34" s="23"/>
      <c r="N34" s="23"/>
      <c r="O34" s="23"/>
      <c r="P34" s="23"/>
      <c r="Q34" s="23"/>
      <c r="R34" s="23"/>
      <c r="S34" s="23"/>
      <c r="T34" s="23"/>
      <c r="U34" s="23"/>
      <c r="V34" s="23"/>
      <c r="W34" s="23"/>
      <c r="X34" s="23"/>
      <c r="Y34" s="23"/>
      <c r="Z34" s="23"/>
      <c r="AA34" s="23"/>
      <c r="AB34" s="23"/>
    </row>
    <row r="35" spans="1:28" ht="64.5" customHeight="1" x14ac:dyDescent="0.2">
      <c r="A35" s="148" t="s">
        <v>69</v>
      </c>
      <c r="B35" s="149">
        <v>1716</v>
      </c>
      <c r="C35" s="149">
        <v>2009</v>
      </c>
      <c r="D35" s="85" t="s">
        <v>336</v>
      </c>
      <c r="E35" s="26" t="s">
        <v>337</v>
      </c>
      <c r="F35" s="85" t="s">
        <v>338</v>
      </c>
      <c r="G35" s="23"/>
      <c r="H35" s="23"/>
      <c r="I35" s="23"/>
      <c r="J35" s="23"/>
      <c r="K35" s="23"/>
      <c r="L35" s="23"/>
      <c r="M35" s="23"/>
      <c r="N35" s="23"/>
      <c r="O35" s="23"/>
      <c r="P35" s="23"/>
      <c r="Q35" s="23"/>
      <c r="R35" s="23"/>
      <c r="S35" s="23"/>
      <c r="T35" s="23"/>
      <c r="U35" s="23"/>
      <c r="V35" s="23"/>
      <c r="W35" s="23"/>
      <c r="X35" s="23"/>
      <c r="Y35" s="23"/>
      <c r="Z35" s="23"/>
      <c r="AA35" s="23"/>
      <c r="AB35" s="23"/>
    </row>
    <row r="36" spans="1:28" ht="51" customHeight="1" x14ac:dyDescent="0.2">
      <c r="A36" s="148" t="s">
        <v>69</v>
      </c>
      <c r="B36" s="149">
        <v>4485</v>
      </c>
      <c r="C36" s="149">
        <v>2009</v>
      </c>
      <c r="D36" s="85" t="s">
        <v>267</v>
      </c>
      <c r="E36" s="26" t="s">
        <v>103</v>
      </c>
      <c r="F36" s="85" t="s">
        <v>260</v>
      </c>
      <c r="G36" s="23"/>
      <c r="H36" s="23"/>
      <c r="I36" s="23"/>
      <c r="J36" s="23"/>
      <c r="K36" s="23"/>
      <c r="L36" s="23"/>
      <c r="M36" s="23"/>
      <c r="N36" s="23"/>
      <c r="O36" s="23"/>
      <c r="P36" s="23"/>
      <c r="Q36" s="23"/>
      <c r="R36" s="23"/>
      <c r="S36" s="23"/>
      <c r="T36" s="23"/>
      <c r="U36" s="23"/>
      <c r="V36" s="23"/>
      <c r="W36" s="23"/>
      <c r="X36" s="23"/>
      <c r="Y36" s="23"/>
      <c r="Z36" s="23"/>
      <c r="AA36" s="23"/>
      <c r="AB36" s="23"/>
    </row>
    <row r="37" spans="1:28" ht="56.25" customHeight="1" x14ac:dyDescent="0.2">
      <c r="A37" s="148" t="s">
        <v>69</v>
      </c>
      <c r="B37" s="149">
        <v>1227</v>
      </c>
      <c r="C37" s="149">
        <v>2005</v>
      </c>
      <c r="D37" s="85" t="s">
        <v>503</v>
      </c>
      <c r="E37" s="26" t="s">
        <v>504</v>
      </c>
      <c r="F37" s="85" t="s">
        <v>1001</v>
      </c>
      <c r="G37" s="23"/>
      <c r="H37" s="23"/>
      <c r="I37" s="23"/>
      <c r="J37" s="23"/>
      <c r="K37" s="23"/>
      <c r="L37" s="23"/>
      <c r="M37" s="23"/>
      <c r="N37" s="23"/>
      <c r="O37" s="23"/>
      <c r="P37" s="23"/>
      <c r="Q37" s="23"/>
      <c r="R37" s="23"/>
      <c r="S37" s="23"/>
      <c r="T37" s="23"/>
      <c r="U37" s="23"/>
      <c r="V37" s="23"/>
      <c r="W37" s="23"/>
      <c r="X37" s="23"/>
      <c r="Y37" s="23"/>
      <c r="Z37" s="23"/>
      <c r="AA37" s="23"/>
      <c r="AB37" s="23"/>
    </row>
    <row r="38" spans="1:28" ht="72" customHeight="1" x14ac:dyDescent="0.2">
      <c r="A38" s="148" t="s">
        <v>69</v>
      </c>
      <c r="B38" s="149">
        <v>387</v>
      </c>
      <c r="C38" s="149">
        <v>2004</v>
      </c>
      <c r="D38" s="85" t="s">
        <v>264</v>
      </c>
      <c r="E38" s="26" t="s">
        <v>103</v>
      </c>
      <c r="F38" s="85" t="s">
        <v>497</v>
      </c>
      <c r="G38" s="156"/>
      <c r="H38" s="23"/>
      <c r="I38" s="23"/>
      <c r="J38" s="23"/>
      <c r="K38" s="23"/>
      <c r="L38" s="23"/>
      <c r="M38" s="23"/>
      <c r="N38" s="23"/>
      <c r="O38" s="23"/>
      <c r="P38" s="23"/>
      <c r="Q38" s="23"/>
      <c r="R38" s="23"/>
      <c r="S38" s="23"/>
      <c r="T38" s="23"/>
      <c r="U38" s="23"/>
      <c r="V38" s="23"/>
      <c r="W38" s="23"/>
      <c r="X38" s="23"/>
      <c r="Y38" s="23"/>
      <c r="Z38" s="23"/>
      <c r="AA38" s="23"/>
      <c r="AB38" s="23"/>
    </row>
    <row r="39" spans="1:28" ht="81" customHeight="1" x14ac:dyDescent="0.2">
      <c r="A39" s="148" t="s">
        <v>69</v>
      </c>
      <c r="B39" s="149">
        <v>4110</v>
      </c>
      <c r="C39" s="149">
        <v>2004</v>
      </c>
      <c r="D39" s="85" t="s">
        <v>501</v>
      </c>
      <c r="E39" s="26" t="s">
        <v>502</v>
      </c>
      <c r="F39" s="85" t="s">
        <v>1000</v>
      </c>
      <c r="G39" s="23"/>
      <c r="H39" s="23"/>
      <c r="I39" s="23"/>
      <c r="J39" s="23"/>
      <c r="K39" s="23"/>
      <c r="L39" s="23"/>
      <c r="M39" s="23"/>
      <c r="N39" s="23"/>
      <c r="O39" s="23"/>
      <c r="P39" s="23"/>
      <c r="Q39" s="23"/>
      <c r="R39" s="23"/>
      <c r="S39" s="23"/>
      <c r="T39" s="23"/>
      <c r="U39" s="23"/>
      <c r="V39" s="23"/>
      <c r="W39" s="23"/>
      <c r="X39" s="23"/>
      <c r="Y39" s="23"/>
      <c r="Z39" s="23"/>
      <c r="AA39" s="23"/>
      <c r="AB39" s="23"/>
    </row>
    <row r="40" spans="1:28" ht="210" customHeight="1" x14ac:dyDescent="0.2">
      <c r="A40" s="148" t="s">
        <v>981</v>
      </c>
      <c r="B40" s="149">
        <v>2539</v>
      </c>
      <c r="C40" s="149">
        <v>2000</v>
      </c>
      <c r="D40" s="85" t="s">
        <v>321</v>
      </c>
      <c r="E40" s="26" t="s">
        <v>103</v>
      </c>
      <c r="F40" s="85" t="s">
        <v>999</v>
      </c>
      <c r="G40" s="23"/>
      <c r="H40" s="23"/>
      <c r="I40" s="23"/>
      <c r="J40" s="23"/>
      <c r="K40" s="23"/>
      <c r="L40" s="23"/>
      <c r="M40" s="23"/>
      <c r="N40" s="23"/>
      <c r="O40" s="23"/>
      <c r="P40" s="23"/>
      <c r="Q40" s="23"/>
      <c r="R40" s="23"/>
      <c r="S40" s="23"/>
      <c r="T40" s="23"/>
      <c r="U40" s="23"/>
      <c r="V40" s="23"/>
      <c r="W40" s="23"/>
      <c r="X40" s="23"/>
      <c r="Y40" s="23"/>
      <c r="Z40" s="23"/>
      <c r="AA40" s="23"/>
      <c r="AB40" s="23"/>
    </row>
    <row r="41" spans="1:28" ht="93.75" customHeight="1" x14ac:dyDescent="0.2">
      <c r="A41" s="148" t="s">
        <v>69</v>
      </c>
      <c r="B41" s="149">
        <v>2145</v>
      </c>
      <c r="C41" s="149">
        <v>1999</v>
      </c>
      <c r="D41" s="85" t="s">
        <v>262</v>
      </c>
      <c r="E41" s="26" t="s">
        <v>103</v>
      </c>
      <c r="F41" s="85" t="s">
        <v>497</v>
      </c>
      <c r="G41" s="23"/>
      <c r="H41" s="23"/>
      <c r="I41" s="23"/>
      <c r="J41" s="23"/>
      <c r="K41" s="23"/>
      <c r="L41" s="23"/>
      <c r="M41" s="23"/>
      <c r="N41" s="23"/>
      <c r="O41" s="23"/>
      <c r="P41" s="23"/>
      <c r="Q41" s="23"/>
      <c r="R41" s="23"/>
      <c r="S41" s="23"/>
      <c r="T41" s="23"/>
      <c r="U41" s="23"/>
      <c r="V41" s="23"/>
      <c r="W41" s="23"/>
      <c r="X41" s="23"/>
      <c r="Y41" s="23"/>
      <c r="Z41" s="23"/>
      <c r="AA41" s="23"/>
      <c r="AB41" s="23"/>
    </row>
    <row r="42" spans="1:28" ht="95.25" customHeight="1" x14ac:dyDescent="0.2">
      <c r="A42" s="148" t="s">
        <v>77</v>
      </c>
      <c r="B42" s="149">
        <v>638</v>
      </c>
      <c r="C42" s="148">
        <v>2016</v>
      </c>
      <c r="D42" s="85" t="s">
        <v>361</v>
      </c>
      <c r="E42" s="26" t="s">
        <v>362</v>
      </c>
      <c r="F42" s="85" t="s">
        <v>1013</v>
      </c>
      <c r="G42" s="23"/>
      <c r="H42" s="23"/>
      <c r="I42" s="23"/>
      <c r="J42" s="23"/>
      <c r="K42" s="23"/>
      <c r="L42" s="23"/>
      <c r="M42" s="23"/>
      <c r="N42" s="23"/>
      <c r="O42" s="23"/>
      <c r="P42" s="23"/>
      <c r="Q42" s="23"/>
      <c r="R42" s="23"/>
      <c r="S42" s="23"/>
      <c r="T42" s="23"/>
      <c r="U42" s="23"/>
      <c r="V42" s="23"/>
      <c r="W42" s="23"/>
      <c r="X42" s="23"/>
      <c r="Y42" s="23"/>
      <c r="Z42" s="23"/>
      <c r="AA42" s="23"/>
      <c r="AB42" s="23"/>
    </row>
    <row r="43" spans="1:28" ht="96.75" customHeight="1" x14ac:dyDescent="0.2">
      <c r="A43" s="148" t="s">
        <v>77</v>
      </c>
      <c r="B43" s="149">
        <v>122</v>
      </c>
      <c r="C43" s="148">
        <v>2004</v>
      </c>
      <c r="D43" s="12" t="s">
        <v>1174</v>
      </c>
      <c r="E43" s="26" t="s">
        <v>103</v>
      </c>
      <c r="F43" s="85" t="s">
        <v>260</v>
      </c>
      <c r="G43" s="23"/>
      <c r="H43" s="23"/>
      <c r="I43" s="23"/>
      <c r="J43" s="23"/>
      <c r="K43" s="23"/>
      <c r="L43" s="23"/>
      <c r="M43" s="23"/>
      <c r="N43" s="23"/>
      <c r="O43" s="23"/>
      <c r="P43" s="23"/>
      <c r="Q43" s="23"/>
      <c r="R43" s="23"/>
      <c r="S43" s="23"/>
      <c r="T43" s="23"/>
      <c r="U43" s="23"/>
      <c r="V43" s="23"/>
      <c r="W43" s="23"/>
      <c r="X43" s="23"/>
      <c r="Y43" s="23"/>
      <c r="Z43" s="23"/>
      <c r="AA43" s="23"/>
      <c r="AB43" s="23"/>
    </row>
    <row r="44" spans="1:28" ht="111.75" customHeight="1" x14ac:dyDescent="0.2">
      <c r="A44" s="148" t="s">
        <v>247</v>
      </c>
      <c r="B44" s="149">
        <v>1</v>
      </c>
      <c r="C44" s="148">
        <v>2017</v>
      </c>
      <c r="D44" s="85" t="s">
        <v>525</v>
      </c>
      <c r="E44" s="26" t="s">
        <v>103</v>
      </c>
      <c r="F44" s="85" t="s">
        <v>497</v>
      </c>
      <c r="G44" s="23"/>
      <c r="H44" s="23"/>
      <c r="I44" s="23"/>
      <c r="J44" s="23"/>
      <c r="K44" s="23"/>
      <c r="L44" s="23"/>
      <c r="M44" s="23"/>
      <c r="N44" s="23"/>
      <c r="O44" s="23"/>
      <c r="P44" s="23"/>
      <c r="Q44" s="23"/>
      <c r="R44" s="23"/>
      <c r="S44" s="23"/>
      <c r="T44" s="23"/>
      <c r="U44" s="23"/>
      <c r="V44" s="23"/>
      <c r="W44" s="23"/>
      <c r="X44" s="23"/>
      <c r="Y44" s="23"/>
      <c r="Z44" s="23"/>
      <c r="AA44" s="23"/>
      <c r="AB44" s="23"/>
    </row>
    <row r="45" spans="1:28" ht="89.25" customHeight="1" x14ac:dyDescent="0.2">
      <c r="A45" s="148" t="s">
        <v>247</v>
      </c>
      <c r="B45" s="149">
        <v>3</v>
      </c>
      <c r="C45" s="148">
        <v>2013</v>
      </c>
      <c r="D45" s="85" t="s">
        <v>330</v>
      </c>
      <c r="E45" s="26" t="s">
        <v>103</v>
      </c>
      <c r="F45" s="85" t="s">
        <v>358</v>
      </c>
      <c r="G45" s="23"/>
      <c r="H45" s="23"/>
      <c r="I45" s="23"/>
      <c r="J45" s="23"/>
      <c r="K45" s="23"/>
      <c r="L45" s="23"/>
      <c r="M45" s="23"/>
      <c r="N45" s="23"/>
      <c r="O45" s="23"/>
      <c r="P45" s="23"/>
      <c r="Q45" s="23"/>
      <c r="R45" s="23"/>
      <c r="S45" s="23"/>
      <c r="T45" s="23"/>
      <c r="U45" s="23"/>
      <c r="V45" s="23"/>
      <c r="W45" s="23"/>
      <c r="X45" s="23"/>
      <c r="Y45" s="23"/>
      <c r="Z45" s="23"/>
      <c r="AA45" s="23"/>
      <c r="AB45" s="23"/>
    </row>
    <row r="46" spans="1:28" ht="25.5" x14ac:dyDescent="0.2">
      <c r="A46" s="148" t="s">
        <v>247</v>
      </c>
      <c r="B46" s="150" t="s">
        <v>522</v>
      </c>
      <c r="C46" s="148">
        <v>2006</v>
      </c>
      <c r="D46" s="85" t="s">
        <v>523</v>
      </c>
      <c r="E46" s="26" t="s">
        <v>103</v>
      </c>
      <c r="F46" s="85" t="s">
        <v>524</v>
      </c>
      <c r="G46" s="23"/>
      <c r="H46" s="23"/>
      <c r="I46" s="23"/>
      <c r="J46" s="23"/>
      <c r="K46" s="23"/>
      <c r="L46" s="23"/>
      <c r="M46" s="23"/>
      <c r="N46" s="23"/>
      <c r="O46" s="23"/>
      <c r="P46" s="23"/>
      <c r="Q46" s="23"/>
      <c r="R46" s="23"/>
      <c r="S46" s="23"/>
      <c r="T46" s="23"/>
      <c r="U46" s="23"/>
      <c r="V46" s="23"/>
      <c r="W46" s="23"/>
      <c r="X46" s="23"/>
      <c r="Y46" s="23"/>
      <c r="Z46" s="23"/>
      <c r="AA46" s="23"/>
      <c r="AB46" s="23"/>
    </row>
    <row r="47" spans="1:28" ht="39" customHeight="1" x14ac:dyDescent="0.2">
      <c r="A47" s="148" t="s">
        <v>1169</v>
      </c>
      <c r="B47" s="149">
        <v>1</v>
      </c>
      <c r="C47" s="148">
        <v>1997</v>
      </c>
      <c r="D47" s="85" t="s">
        <v>268</v>
      </c>
      <c r="E47" s="26" t="s">
        <v>103</v>
      </c>
      <c r="F47" s="85" t="s">
        <v>521</v>
      </c>
      <c r="G47" s="23"/>
      <c r="H47" s="23"/>
      <c r="I47" s="23"/>
      <c r="J47" s="23"/>
      <c r="K47" s="23"/>
      <c r="L47" s="23"/>
      <c r="M47" s="23"/>
      <c r="N47" s="23"/>
      <c r="O47" s="23"/>
      <c r="P47" s="23"/>
      <c r="Q47" s="23"/>
      <c r="R47" s="23"/>
      <c r="S47" s="23"/>
      <c r="T47" s="23"/>
      <c r="U47" s="23"/>
      <c r="V47" s="23"/>
      <c r="W47" s="23"/>
      <c r="X47" s="23"/>
      <c r="Y47" s="23"/>
      <c r="Z47" s="23"/>
      <c r="AA47" s="23"/>
      <c r="AB47" s="23"/>
    </row>
    <row r="48" spans="1:28" ht="60" customHeight="1" x14ac:dyDescent="0.2">
      <c r="A48" s="148" t="s">
        <v>245</v>
      </c>
      <c r="B48" s="149">
        <v>51</v>
      </c>
      <c r="C48" s="148">
        <v>2018</v>
      </c>
      <c r="D48" s="85" t="s">
        <v>604</v>
      </c>
      <c r="E48" s="26" t="s">
        <v>103</v>
      </c>
      <c r="F48" s="85" t="s">
        <v>497</v>
      </c>
      <c r="G48" s="23"/>
    </row>
    <row r="49" spans="1:28" ht="89.25" customHeight="1" x14ac:dyDescent="0.2">
      <c r="A49" s="148" t="s">
        <v>532</v>
      </c>
      <c r="B49" s="150" t="s">
        <v>601</v>
      </c>
      <c r="C49" s="148">
        <v>2018</v>
      </c>
      <c r="D49" s="85" t="s">
        <v>602</v>
      </c>
      <c r="E49" s="26" t="s">
        <v>103</v>
      </c>
      <c r="F49" s="85" t="s">
        <v>497</v>
      </c>
      <c r="G49" s="23"/>
      <c r="H49" s="23"/>
      <c r="I49" s="23"/>
      <c r="J49" s="23"/>
      <c r="K49" s="23"/>
      <c r="L49" s="23"/>
      <c r="M49" s="23"/>
      <c r="N49" s="23"/>
      <c r="O49" s="23"/>
      <c r="P49" s="23"/>
      <c r="Q49" s="23"/>
      <c r="R49" s="23"/>
      <c r="S49" s="23"/>
      <c r="T49" s="23"/>
      <c r="U49" s="23"/>
      <c r="V49" s="23"/>
      <c r="W49" s="23"/>
      <c r="X49" s="23"/>
      <c r="Y49" s="23"/>
      <c r="Z49" s="23"/>
      <c r="AA49" s="23"/>
      <c r="AB49" s="23"/>
    </row>
    <row r="50" spans="1:28" ht="38.25" customHeight="1" x14ac:dyDescent="0.2">
      <c r="A50" s="148" t="s">
        <v>245</v>
      </c>
      <c r="B50" s="149">
        <v>89</v>
      </c>
      <c r="C50" s="148">
        <v>2017</v>
      </c>
      <c r="D50" s="85" t="s">
        <v>603</v>
      </c>
      <c r="E50" s="26" t="s">
        <v>103</v>
      </c>
      <c r="F50" s="85" t="s">
        <v>497</v>
      </c>
      <c r="G50" s="23"/>
    </row>
    <row r="51" spans="1:28" ht="48" customHeight="1" x14ac:dyDescent="0.2">
      <c r="A51" s="148" t="s">
        <v>245</v>
      </c>
      <c r="B51" s="149">
        <v>108</v>
      </c>
      <c r="C51" s="148">
        <v>2017</v>
      </c>
      <c r="D51" s="85" t="s">
        <v>277</v>
      </c>
      <c r="E51" s="26" t="s">
        <v>103</v>
      </c>
      <c r="F51" s="85" t="s">
        <v>497</v>
      </c>
      <c r="G51" s="23"/>
      <c r="H51" s="23"/>
      <c r="I51" s="23"/>
      <c r="J51" s="23"/>
      <c r="K51" s="23"/>
      <c r="L51" s="23"/>
      <c r="M51" s="23"/>
      <c r="N51" s="23"/>
      <c r="O51" s="23"/>
      <c r="P51" s="23"/>
      <c r="Q51" s="23"/>
      <c r="R51" s="23"/>
      <c r="S51" s="23"/>
      <c r="T51" s="23"/>
      <c r="U51" s="23"/>
      <c r="V51" s="23"/>
      <c r="W51" s="23"/>
      <c r="X51" s="23"/>
      <c r="Y51" s="23"/>
      <c r="Z51" s="23"/>
      <c r="AA51" s="23"/>
      <c r="AB51" s="23"/>
    </row>
    <row r="52" spans="1:28" ht="63.75" customHeight="1" x14ac:dyDescent="0.2">
      <c r="A52" s="242" t="s">
        <v>1183</v>
      </c>
      <c r="B52" s="149">
        <v>706</v>
      </c>
      <c r="C52" s="148">
        <v>2016</v>
      </c>
      <c r="D52" s="85" t="s">
        <v>535</v>
      </c>
      <c r="E52" s="26" t="s">
        <v>103</v>
      </c>
      <c r="F52" s="85" t="s">
        <v>497</v>
      </c>
      <c r="G52" s="23"/>
    </row>
    <row r="53" spans="1:28" ht="38.25" x14ac:dyDescent="0.2">
      <c r="A53" s="242" t="s">
        <v>532</v>
      </c>
      <c r="B53" s="150" t="s">
        <v>536</v>
      </c>
      <c r="C53" s="148">
        <v>2016</v>
      </c>
      <c r="D53" s="85" t="s">
        <v>537</v>
      </c>
      <c r="E53" s="26" t="s">
        <v>103</v>
      </c>
      <c r="F53" s="85" t="s">
        <v>497</v>
      </c>
      <c r="G53" s="23"/>
    </row>
    <row r="54" spans="1:28" ht="58.5" customHeight="1" x14ac:dyDescent="0.2">
      <c r="A54" s="148" t="s">
        <v>1182</v>
      </c>
      <c r="B54" s="150">
        <v>3564</v>
      </c>
      <c r="C54" s="148">
        <v>2015</v>
      </c>
      <c r="D54" s="85" t="s">
        <v>533</v>
      </c>
      <c r="E54" s="26" t="s">
        <v>103</v>
      </c>
      <c r="F54" s="85" t="s">
        <v>534</v>
      </c>
      <c r="G54" s="23"/>
    </row>
    <row r="55" spans="1:28" ht="93" customHeight="1" x14ac:dyDescent="0.2">
      <c r="A55" s="148" t="s">
        <v>245</v>
      </c>
      <c r="B55" s="149">
        <v>7</v>
      </c>
      <c r="C55" s="148">
        <v>2014</v>
      </c>
      <c r="D55" s="85" t="s">
        <v>275</v>
      </c>
      <c r="E55" s="26" t="s">
        <v>103</v>
      </c>
      <c r="F55" s="85" t="s">
        <v>497</v>
      </c>
      <c r="G55" s="23"/>
      <c r="H55" s="23"/>
      <c r="I55" s="23"/>
      <c r="J55" s="23"/>
      <c r="K55" s="23"/>
      <c r="L55" s="23"/>
      <c r="M55" s="23"/>
      <c r="N55" s="23"/>
      <c r="O55" s="23"/>
      <c r="P55" s="23"/>
      <c r="Q55" s="23"/>
      <c r="R55" s="23"/>
      <c r="S55" s="23"/>
      <c r="T55" s="23"/>
      <c r="U55" s="23"/>
      <c r="V55" s="23"/>
      <c r="W55" s="23"/>
      <c r="X55" s="23"/>
      <c r="Y55" s="23"/>
      <c r="Z55" s="23"/>
      <c r="AA55" s="23"/>
      <c r="AB55" s="23"/>
    </row>
    <row r="56" spans="1:28" ht="122.25" customHeight="1" x14ac:dyDescent="0.2">
      <c r="A56" s="148" t="s">
        <v>1176</v>
      </c>
      <c r="B56" s="149">
        <v>11</v>
      </c>
      <c r="C56" s="148">
        <v>2014</v>
      </c>
      <c r="D56" s="85" t="s">
        <v>276</v>
      </c>
      <c r="E56" s="26" t="s">
        <v>103</v>
      </c>
      <c r="F56" s="85" t="s">
        <v>497</v>
      </c>
      <c r="G56" s="23"/>
      <c r="H56" s="23"/>
      <c r="I56" s="23"/>
      <c r="J56" s="23"/>
      <c r="K56" s="23"/>
      <c r="L56" s="23"/>
      <c r="M56" s="23"/>
      <c r="N56" s="23"/>
      <c r="O56" s="23"/>
      <c r="P56" s="23"/>
      <c r="Q56" s="23"/>
      <c r="R56" s="23"/>
      <c r="S56" s="23"/>
      <c r="T56" s="23"/>
      <c r="U56" s="23"/>
      <c r="V56" s="23"/>
      <c r="W56" s="23"/>
      <c r="X56" s="23"/>
      <c r="Y56" s="23"/>
      <c r="Z56" s="23"/>
      <c r="AA56" s="23"/>
      <c r="AB56" s="23"/>
    </row>
    <row r="57" spans="1:28" ht="44.25" customHeight="1" x14ac:dyDescent="0.2">
      <c r="A57" s="148" t="s">
        <v>245</v>
      </c>
      <c r="B57" s="149">
        <v>69</v>
      </c>
      <c r="C57" s="148">
        <v>2011</v>
      </c>
      <c r="D57" s="85" t="s">
        <v>339</v>
      </c>
      <c r="E57" s="26" t="s">
        <v>103</v>
      </c>
      <c r="F57" s="85" t="s">
        <v>323</v>
      </c>
      <c r="G57" s="23"/>
      <c r="H57" s="23"/>
      <c r="I57" s="23"/>
      <c r="J57" s="23"/>
      <c r="K57" s="23"/>
      <c r="L57" s="23"/>
      <c r="M57" s="23"/>
      <c r="N57" s="23"/>
      <c r="O57" s="23"/>
      <c r="P57" s="23"/>
      <c r="Q57" s="23"/>
      <c r="R57" s="23"/>
      <c r="S57" s="23"/>
      <c r="T57" s="23"/>
      <c r="U57" s="23"/>
      <c r="V57" s="23"/>
      <c r="W57" s="23"/>
      <c r="X57" s="23"/>
      <c r="Y57" s="23"/>
      <c r="Z57" s="23"/>
      <c r="AA57" s="23"/>
      <c r="AB57" s="23"/>
    </row>
    <row r="58" spans="1:28" ht="80.25" customHeight="1" x14ac:dyDescent="0.2">
      <c r="A58" s="148" t="s">
        <v>245</v>
      </c>
      <c r="B58" s="149">
        <v>50</v>
      </c>
      <c r="C58" s="148">
        <v>2007</v>
      </c>
      <c r="D58" s="85" t="s">
        <v>274</v>
      </c>
      <c r="E58" s="26" t="s">
        <v>103</v>
      </c>
      <c r="F58" s="85" t="s">
        <v>497</v>
      </c>
      <c r="G58" s="23"/>
      <c r="H58" s="23"/>
      <c r="I58" s="23"/>
      <c r="J58" s="23"/>
      <c r="K58" s="23"/>
      <c r="L58" s="23"/>
      <c r="M58" s="23"/>
      <c r="N58" s="23"/>
      <c r="O58" s="23"/>
      <c r="P58" s="23"/>
      <c r="Q58" s="23"/>
      <c r="R58" s="23"/>
      <c r="S58" s="23"/>
      <c r="T58" s="23"/>
      <c r="U58" s="23"/>
      <c r="V58" s="23"/>
      <c r="W58" s="23"/>
      <c r="X58" s="23"/>
      <c r="Y58" s="23"/>
      <c r="Z58" s="23"/>
      <c r="AA58" s="23"/>
      <c r="AB58" s="23"/>
    </row>
    <row r="59" spans="1:28" ht="71.25" customHeight="1" x14ac:dyDescent="0.2">
      <c r="A59" s="148" t="s">
        <v>82</v>
      </c>
      <c r="B59" s="150">
        <v>357</v>
      </c>
      <c r="C59" s="148">
        <v>2008</v>
      </c>
      <c r="D59" s="85" t="s">
        <v>531</v>
      </c>
      <c r="E59" s="26" t="s">
        <v>103</v>
      </c>
      <c r="F59" s="85" t="s">
        <v>497</v>
      </c>
      <c r="G59" s="23"/>
      <c r="H59" s="23"/>
      <c r="I59" s="23"/>
      <c r="J59" s="23"/>
      <c r="K59" s="23"/>
      <c r="L59" s="23"/>
      <c r="M59" s="23"/>
      <c r="N59" s="23"/>
      <c r="O59" s="23"/>
      <c r="P59" s="23"/>
      <c r="Q59" s="23"/>
      <c r="R59" s="23"/>
      <c r="S59" s="23"/>
      <c r="T59" s="23"/>
      <c r="U59" s="23"/>
      <c r="V59" s="23"/>
      <c r="W59" s="23"/>
      <c r="X59" s="23"/>
      <c r="Y59" s="23"/>
      <c r="Z59" s="23"/>
      <c r="AA59" s="23"/>
      <c r="AB59" s="23"/>
    </row>
    <row r="60" spans="1:28" ht="81" customHeight="1" x14ac:dyDescent="0.2">
      <c r="A60" s="148" t="s">
        <v>82</v>
      </c>
      <c r="B60" s="149" t="s">
        <v>271</v>
      </c>
      <c r="C60" s="148">
        <v>2007</v>
      </c>
      <c r="D60" s="85" t="s">
        <v>272</v>
      </c>
      <c r="E60" s="26" t="s">
        <v>1172</v>
      </c>
      <c r="F60" s="85" t="s">
        <v>273</v>
      </c>
      <c r="G60" s="23"/>
      <c r="H60" s="23"/>
      <c r="I60" s="23"/>
      <c r="J60" s="23"/>
      <c r="K60" s="23"/>
      <c r="L60" s="23"/>
      <c r="M60" s="23"/>
      <c r="N60" s="23"/>
      <c r="O60" s="23"/>
      <c r="P60" s="23"/>
      <c r="Q60" s="23"/>
      <c r="R60" s="23"/>
      <c r="S60" s="23"/>
      <c r="T60" s="23"/>
      <c r="U60" s="23"/>
      <c r="V60" s="23"/>
      <c r="W60" s="23"/>
      <c r="X60" s="23"/>
      <c r="Y60" s="23"/>
      <c r="Z60" s="23"/>
      <c r="AA60" s="23"/>
      <c r="AB60" s="23"/>
    </row>
    <row r="61" spans="1:28" ht="92.25" customHeight="1" x14ac:dyDescent="0.2">
      <c r="A61" s="148" t="s">
        <v>1177</v>
      </c>
      <c r="B61" s="149">
        <v>48</v>
      </c>
      <c r="C61" s="148">
        <v>2004</v>
      </c>
      <c r="D61" s="85" t="s">
        <v>332</v>
      </c>
      <c r="E61" s="26" t="s">
        <v>333</v>
      </c>
      <c r="F61" s="85" t="s">
        <v>1014</v>
      </c>
      <c r="G61" s="23"/>
      <c r="H61" s="23"/>
      <c r="I61" s="23"/>
      <c r="J61" s="23"/>
      <c r="K61" s="23"/>
      <c r="L61" s="23"/>
      <c r="M61" s="23"/>
      <c r="N61" s="23"/>
      <c r="O61" s="23"/>
      <c r="P61" s="23"/>
      <c r="Q61" s="23"/>
      <c r="R61" s="23"/>
      <c r="S61" s="23"/>
      <c r="T61" s="23"/>
      <c r="U61" s="23"/>
      <c r="V61" s="23"/>
      <c r="W61" s="23"/>
      <c r="X61" s="23"/>
      <c r="Y61" s="23"/>
      <c r="Z61" s="23"/>
      <c r="AA61" s="23"/>
      <c r="AB61" s="23"/>
    </row>
    <row r="62" spans="1:28" ht="55.5" customHeight="1" x14ac:dyDescent="0.2">
      <c r="A62" s="148" t="s">
        <v>245</v>
      </c>
      <c r="B62" s="149">
        <v>1</v>
      </c>
      <c r="C62" s="148">
        <v>2000</v>
      </c>
      <c r="D62" s="85" t="s">
        <v>270</v>
      </c>
      <c r="E62" s="26" t="s">
        <v>103</v>
      </c>
      <c r="F62" s="85" t="s">
        <v>497</v>
      </c>
      <c r="G62" s="23"/>
      <c r="H62" s="23"/>
      <c r="I62" s="23"/>
      <c r="J62" s="23"/>
      <c r="K62" s="23"/>
      <c r="L62" s="23"/>
      <c r="M62" s="23"/>
      <c r="N62" s="23"/>
      <c r="O62" s="23"/>
      <c r="P62" s="23"/>
      <c r="Q62" s="23"/>
      <c r="R62" s="23"/>
      <c r="S62" s="23"/>
      <c r="T62" s="23"/>
      <c r="U62" s="23"/>
      <c r="V62" s="23"/>
      <c r="W62" s="23"/>
      <c r="X62" s="23"/>
      <c r="Y62" s="23"/>
      <c r="Z62" s="23"/>
      <c r="AA62" s="23"/>
      <c r="AB62" s="23"/>
    </row>
    <row r="63" spans="1:28" ht="42.75" customHeight="1" x14ac:dyDescent="0.15">
      <c r="A63" s="86" t="s">
        <v>1125</v>
      </c>
      <c r="B63" s="152">
        <v>19</v>
      </c>
      <c r="C63" s="148">
        <v>2019</v>
      </c>
      <c r="D63" s="85" t="s">
        <v>992</v>
      </c>
      <c r="E63" s="26" t="s">
        <v>103</v>
      </c>
      <c r="F63" s="85" t="s">
        <v>497</v>
      </c>
      <c r="G63" s="155"/>
    </row>
    <row r="64" spans="1:28" ht="45.75" customHeight="1" x14ac:dyDescent="0.2">
      <c r="A64" s="148" t="s">
        <v>599</v>
      </c>
      <c r="B64" s="149">
        <v>4</v>
      </c>
      <c r="C64" s="148">
        <v>2018</v>
      </c>
      <c r="D64" s="85" t="s">
        <v>600</v>
      </c>
      <c r="E64" s="26" t="s">
        <v>103</v>
      </c>
      <c r="F64" s="85" t="s">
        <v>497</v>
      </c>
      <c r="G64" s="23"/>
      <c r="H64" s="23"/>
      <c r="I64" s="23"/>
      <c r="J64" s="23"/>
      <c r="K64" s="23"/>
      <c r="L64" s="23"/>
      <c r="M64" s="23"/>
      <c r="N64" s="23"/>
      <c r="O64" s="23"/>
      <c r="P64" s="23"/>
      <c r="Q64" s="23"/>
      <c r="R64" s="23"/>
      <c r="S64" s="23"/>
      <c r="T64" s="23"/>
      <c r="U64" s="23"/>
      <c r="V64" s="23"/>
      <c r="W64" s="23"/>
      <c r="X64" s="23"/>
      <c r="Y64" s="23"/>
      <c r="Z64" s="23"/>
      <c r="AA64" s="23"/>
      <c r="AB64" s="23"/>
    </row>
    <row r="65" spans="1:28" ht="66" customHeight="1" x14ac:dyDescent="0.2">
      <c r="A65" s="148" t="s">
        <v>1180</v>
      </c>
      <c r="B65" s="151">
        <v>1</v>
      </c>
      <c r="C65" s="148">
        <v>2016</v>
      </c>
      <c r="D65" s="85" t="s">
        <v>530</v>
      </c>
      <c r="E65" s="26" t="s">
        <v>103</v>
      </c>
      <c r="F65" s="85" t="s">
        <v>497</v>
      </c>
      <c r="G65" s="23"/>
      <c r="H65" s="23"/>
      <c r="I65" s="23"/>
      <c r="J65" s="23"/>
      <c r="K65" s="23"/>
      <c r="L65" s="23"/>
      <c r="M65" s="23"/>
      <c r="N65" s="23"/>
      <c r="O65" s="23"/>
      <c r="P65" s="23"/>
      <c r="Q65" s="23"/>
      <c r="R65" s="23"/>
      <c r="S65" s="23"/>
      <c r="T65" s="23"/>
      <c r="U65" s="23"/>
      <c r="V65" s="23"/>
      <c r="W65" s="23"/>
      <c r="X65" s="23"/>
      <c r="Y65" s="23"/>
      <c r="Z65" s="23"/>
      <c r="AA65" s="23"/>
      <c r="AB65" s="23"/>
    </row>
    <row r="66" spans="1:28" ht="78" customHeight="1" x14ac:dyDescent="0.2">
      <c r="A66" s="148" t="s">
        <v>1181</v>
      </c>
      <c r="B66" s="149">
        <v>3</v>
      </c>
      <c r="C66" s="148">
        <v>2016</v>
      </c>
      <c r="D66" s="85" t="s">
        <v>331</v>
      </c>
      <c r="E66" s="26" t="s">
        <v>103</v>
      </c>
      <c r="F66" s="85" t="s">
        <v>497</v>
      </c>
      <c r="G66" s="23"/>
      <c r="H66" s="23"/>
      <c r="I66" s="23"/>
      <c r="J66" s="23"/>
      <c r="K66" s="23"/>
      <c r="L66" s="23"/>
      <c r="M66" s="23"/>
      <c r="N66" s="23"/>
      <c r="O66" s="23"/>
      <c r="P66" s="23"/>
      <c r="Q66" s="23"/>
      <c r="R66" s="23"/>
      <c r="S66" s="23"/>
      <c r="T66" s="23"/>
      <c r="U66" s="23"/>
      <c r="V66" s="23"/>
      <c r="W66" s="23"/>
      <c r="X66" s="23"/>
      <c r="Y66" s="23"/>
      <c r="Z66" s="23"/>
      <c r="AA66" s="23"/>
      <c r="AB66" s="23"/>
    </row>
    <row r="67" spans="1:28" ht="38.25" x14ac:dyDescent="0.2">
      <c r="A67" s="148" t="s">
        <v>1180</v>
      </c>
      <c r="B67" s="151">
        <v>1</v>
      </c>
      <c r="C67" s="148">
        <v>2015</v>
      </c>
      <c r="D67" s="85" t="s">
        <v>529</v>
      </c>
      <c r="E67" s="26" t="s">
        <v>103</v>
      </c>
      <c r="F67" s="85" t="s">
        <v>497</v>
      </c>
      <c r="G67" s="23"/>
      <c r="H67" s="23"/>
      <c r="I67" s="23"/>
      <c r="J67" s="23"/>
      <c r="K67" s="23"/>
      <c r="L67" s="23"/>
      <c r="M67" s="23"/>
      <c r="N67" s="23"/>
      <c r="O67" s="23"/>
      <c r="P67" s="23"/>
      <c r="Q67" s="23"/>
      <c r="R67" s="23"/>
      <c r="S67" s="23"/>
      <c r="T67" s="23"/>
      <c r="U67" s="23"/>
      <c r="V67" s="23"/>
      <c r="W67" s="23"/>
      <c r="X67" s="23"/>
      <c r="Y67" s="23"/>
      <c r="Z67" s="23"/>
      <c r="AA67" s="23"/>
      <c r="AB67" s="23"/>
    </row>
    <row r="68" spans="1:28" ht="60" customHeight="1" x14ac:dyDescent="0.2">
      <c r="A68" s="148" t="s">
        <v>1125</v>
      </c>
      <c r="B68" s="149">
        <v>59</v>
      </c>
      <c r="C68" s="148">
        <v>2015</v>
      </c>
      <c r="D68" s="85" t="s">
        <v>322</v>
      </c>
      <c r="E68" s="26" t="s">
        <v>103</v>
      </c>
      <c r="F68" s="85" t="s">
        <v>497</v>
      </c>
      <c r="G68" s="23"/>
      <c r="H68" s="23"/>
      <c r="I68" s="23"/>
      <c r="J68" s="23"/>
      <c r="K68" s="23"/>
      <c r="L68" s="23"/>
      <c r="M68" s="23"/>
      <c r="N68" s="23"/>
      <c r="O68" s="23"/>
      <c r="P68" s="23"/>
      <c r="Q68" s="23"/>
      <c r="R68" s="23"/>
      <c r="S68" s="23"/>
      <c r="T68" s="23"/>
      <c r="U68" s="23"/>
      <c r="V68" s="23"/>
      <c r="W68" s="23"/>
      <c r="X68" s="23"/>
      <c r="Y68" s="23"/>
      <c r="Z68" s="23"/>
      <c r="AA68" s="23"/>
      <c r="AB68" s="23"/>
    </row>
    <row r="69" spans="1:28" ht="51" x14ac:dyDescent="0.2">
      <c r="A69" s="148" t="s">
        <v>1179</v>
      </c>
      <c r="B69" s="149" t="s">
        <v>527</v>
      </c>
      <c r="C69" s="148">
        <v>2011</v>
      </c>
      <c r="D69" s="85" t="s">
        <v>528</v>
      </c>
      <c r="E69" s="26" t="s">
        <v>103</v>
      </c>
      <c r="F69" s="85" t="s">
        <v>497</v>
      </c>
      <c r="G69" s="23"/>
      <c r="H69" s="23"/>
      <c r="I69" s="23"/>
      <c r="J69" s="23"/>
      <c r="K69" s="23"/>
      <c r="L69" s="23"/>
      <c r="M69" s="23"/>
      <c r="N69" s="23"/>
      <c r="O69" s="23"/>
      <c r="P69" s="23"/>
      <c r="Q69" s="23"/>
      <c r="R69" s="23"/>
      <c r="S69" s="23"/>
      <c r="T69" s="23"/>
      <c r="U69" s="23"/>
      <c r="V69" s="23"/>
      <c r="W69" s="23"/>
      <c r="X69" s="23"/>
      <c r="Y69" s="23"/>
      <c r="Z69" s="23"/>
      <c r="AA69" s="23"/>
      <c r="AB69" s="23"/>
    </row>
    <row r="70" spans="1:28" ht="229.5" x14ac:dyDescent="0.2">
      <c r="A70" s="148" t="s">
        <v>1125</v>
      </c>
      <c r="B70" s="149">
        <v>17</v>
      </c>
      <c r="C70" s="148">
        <v>2011</v>
      </c>
      <c r="D70" s="12" t="s">
        <v>1175</v>
      </c>
      <c r="E70" s="26" t="s">
        <v>103</v>
      </c>
      <c r="F70" s="85" t="s">
        <v>269</v>
      </c>
      <c r="G70" s="23"/>
      <c r="H70" s="23"/>
      <c r="I70" s="23"/>
      <c r="J70" s="23"/>
      <c r="K70" s="23"/>
      <c r="L70" s="23"/>
      <c r="M70" s="23"/>
      <c r="N70" s="23"/>
      <c r="O70" s="23"/>
      <c r="P70" s="23"/>
      <c r="Q70" s="23"/>
      <c r="R70" s="23"/>
      <c r="S70" s="23"/>
      <c r="T70" s="23"/>
      <c r="U70" s="23"/>
      <c r="V70" s="23"/>
      <c r="W70" s="23"/>
      <c r="X70" s="23"/>
      <c r="Y70" s="23"/>
      <c r="Z70" s="23"/>
      <c r="AA70" s="23"/>
      <c r="AB70" s="23"/>
    </row>
    <row r="71" spans="1:28" ht="63.75" customHeight="1" x14ac:dyDescent="0.2">
      <c r="A71" s="148" t="s">
        <v>1125</v>
      </c>
      <c r="B71" s="149">
        <v>3</v>
      </c>
      <c r="C71" s="148">
        <v>2005</v>
      </c>
      <c r="D71" s="85" t="s">
        <v>334</v>
      </c>
      <c r="E71" s="26" t="s">
        <v>103</v>
      </c>
      <c r="F71" s="85" t="s">
        <v>335</v>
      </c>
      <c r="G71" s="23"/>
      <c r="H71" s="23"/>
      <c r="I71" s="23"/>
      <c r="J71" s="23"/>
      <c r="K71" s="23"/>
      <c r="L71" s="23"/>
      <c r="M71" s="23"/>
      <c r="N71" s="23"/>
      <c r="O71" s="23"/>
      <c r="P71" s="23"/>
      <c r="Q71" s="23"/>
      <c r="R71" s="23"/>
      <c r="S71" s="23"/>
      <c r="T71" s="23"/>
      <c r="U71" s="23"/>
      <c r="V71" s="23"/>
      <c r="W71" s="23"/>
      <c r="X71" s="23"/>
      <c r="Y71" s="23"/>
      <c r="Z71" s="23"/>
      <c r="AA71" s="23"/>
      <c r="AB71" s="23"/>
    </row>
    <row r="72" spans="1:28" ht="113.25" customHeight="1" x14ac:dyDescent="0.2">
      <c r="A72" s="148" t="s">
        <v>1178</v>
      </c>
      <c r="B72" s="149">
        <v>14</v>
      </c>
      <c r="C72" s="148">
        <v>1996</v>
      </c>
      <c r="D72" s="85" t="s">
        <v>526</v>
      </c>
      <c r="E72" s="26" t="s">
        <v>103</v>
      </c>
      <c r="F72" s="85" t="s">
        <v>497</v>
      </c>
      <c r="G72" s="23"/>
      <c r="H72" s="23"/>
      <c r="I72" s="23"/>
      <c r="J72" s="23"/>
      <c r="K72" s="23"/>
      <c r="L72" s="23"/>
      <c r="M72" s="23"/>
      <c r="N72" s="23"/>
      <c r="O72" s="23"/>
      <c r="P72" s="23"/>
      <c r="Q72" s="23"/>
      <c r="R72" s="23"/>
      <c r="S72" s="23"/>
      <c r="T72" s="23"/>
      <c r="U72" s="23"/>
      <c r="V72" s="23"/>
      <c r="W72" s="23"/>
      <c r="X72" s="23"/>
      <c r="Y72" s="23"/>
      <c r="Z72" s="23"/>
      <c r="AA72" s="23"/>
      <c r="AB72" s="23"/>
    </row>
    <row r="73" spans="1:28" ht="57" customHeight="1" x14ac:dyDescent="0.2">
      <c r="A73" s="148" t="s">
        <v>538</v>
      </c>
      <c r="B73" s="149" t="s">
        <v>31</v>
      </c>
      <c r="C73" s="148">
        <v>2007</v>
      </c>
      <c r="D73" s="85" t="s">
        <v>539</v>
      </c>
      <c r="E73" s="26" t="s">
        <v>103</v>
      </c>
      <c r="F73" s="85" t="s">
        <v>497</v>
      </c>
      <c r="G73" s="23"/>
    </row>
    <row r="74" spans="1:28" ht="25.5" x14ac:dyDescent="0.2">
      <c r="A74" s="148" t="s">
        <v>540</v>
      </c>
      <c r="B74" s="149" t="s">
        <v>31</v>
      </c>
      <c r="C74" s="148">
        <v>2018</v>
      </c>
      <c r="D74" s="85" t="s">
        <v>605</v>
      </c>
      <c r="E74" s="26" t="s">
        <v>103</v>
      </c>
      <c r="F74" s="85" t="s">
        <v>497</v>
      </c>
      <c r="G74" s="23"/>
    </row>
    <row r="75" spans="1:28" ht="75" customHeight="1" x14ac:dyDescent="0.2">
      <c r="A75" s="148" t="s">
        <v>1184</v>
      </c>
      <c r="B75" s="149" t="s">
        <v>31</v>
      </c>
      <c r="C75" s="148">
        <v>2018</v>
      </c>
      <c r="D75" s="85" t="s">
        <v>607</v>
      </c>
      <c r="E75" s="26" t="s">
        <v>103</v>
      </c>
      <c r="F75" s="85" t="s">
        <v>497</v>
      </c>
      <c r="G75" s="23"/>
    </row>
  </sheetData>
  <mergeCells count="9">
    <mergeCell ref="A1:A4"/>
    <mergeCell ref="B1:E4"/>
    <mergeCell ref="A5:F6"/>
    <mergeCell ref="A7:A8"/>
    <mergeCell ref="B7:B8"/>
    <mergeCell ref="C7:C8"/>
    <mergeCell ref="D7:D8"/>
    <mergeCell ref="E7:E8"/>
    <mergeCell ref="F7:F8"/>
  </mergeCells>
  <hyperlinks>
    <hyperlink ref="E9" r:id="rId1"/>
    <hyperlink ref="E15" r:id="rId2"/>
    <hyperlink ref="E16" r:id="rId3"/>
    <hyperlink ref="E14" r:id="rId4"/>
    <hyperlink ref="E13" r:id="rId5"/>
    <hyperlink ref="E12" r:id="rId6"/>
    <hyperlink ref="E11" r:id="rId7" display="http://www.alcaldiabogota.gov.co/sisjur/normas/Norma1.jsp?i=4589"/>
    <hyperlink ref="E10" r:id="rId8" display="http://www.alcaldiabogota.gov.co/sisjur/normas/Norma1.jsp?i=56882"/>
    <hyperlink ref="E41" r:id="rId9"/>
    <hyperlink ref="E40" r:id="rId10"/>
    <hyperlink ref="E38" r:id="rId11"/>
    <hyperlink ref="E37" r:id="rId12"/>
    <hyperlink ref="E35" r:id="rId13"/>
    <hyperlink ref="E36" r:id="rId14"/>
    <hyperlink ref="E33" r:id="rId15"/>
    <hyperlink ref="E34" r:id="rId16"/>
    <hyperlink ref="E31" r:id="rId17"/>
    <hyperlink ref="E32" r:id="rId18"/>
    <hyperlink ref="E27" r:id="rId19" display="http://www.alcaldiabogota.gov.co/sisjur/normas/Norma1.jsp?i=45322"/>
    <hyperlink ref="E28" r:id="rId20"/>
    <hyperlink ref="E29" r:id="rId21" display="http://www.alcaldiabogota.gov.co/sisjur/normas/Norma1.jsp?i=50959"/>
    <hyperlink ref="E30" r:id="rId22"/>
    <hyperlink ref="E26" r:id="rId23"/>
    <hyperlink ref="E24" r:id="rId24" display="http://www.alcaldiabogota.gov.co/sisjur/normas/Norma1.jsp?i=60640"/>
    <hyperlink ref="E25" r:id="rId25" display="http://www.alcaldiabogota.gov.co/sisjur/normas/Norma1.jsp?i=62518"/>
    <hyperlink ref="E22" r:id="rId26"/>
    <hyperlink ref="E23" r:id="rId27"/>
    <hyperlink ref="E19" r:id="rId28"/>
    <hyperlink ref="E20" r:id="rId29"/>
    <hyperlink ref="E21" r:id="rId30" display="http://www.alcaldiabogota.gov.co/sisjur/normas/Norma1.jsp?i=71261"/>
    <hyperlink ref="E17" r:id="rId31"/>
    <hyperlink ref="E42" r:id="rId32"/>
    <hyperlink ref="E47" r:id="rId33"/>
    <hyperlink ref="E46" r:id="rId34"/>
    <hyperlink ref="E45" r:id="rId35"/>
    <hyperlink ref="E44" r:id="rId36"/>
    <hyperlink ref="E62" r:id="rId37"/>
    <hyperlink ref="E60" r:id="rId38"/>
    <hyperlink ref="E56" r:id="rId39"/>
    <hyperlink ref="E61" r:id="rId40" display="http://www.ideam.gov.co/documents/24024/26921/res.+48+de+2004.pdf/478deca9-aa9e-437f-a3aa-80f537d21b7e"/>
    <hyperlink ref="E58" r:id="rId41"/>
    <hyperlink ref="E57" r:id="rId42"/>
    <hyperlink ref="E55" r:id="rId43"/>
    <hyperlink ref="E51" r:id="rId44"/>
    <hyperlink ref="E72" r:id="rId45"/>
    <hyperlink ref="E71" r:id="rId46"/>
    <hyperlink ref="E69" r:id="rId47"/>
    <hyperlink ref="E70" r:id="rId48"/>
    <hyperlink ref="E67" r:id="rId49"/>
    <hyperlink ref="E68" r:id="rId50" location="0"/>
    <hyperlink ref="E65" r:id="rId51"/>
    <hyperlink ref="E66" r:id="rId52"/>
    <hyperlink ref="E64" r:id="rId53"/>
    <hyperlink ref="E59" r:id="rId54"/>
    <hyperlink ref="E49" r:id="rId55" location="19"/>
    <hyperlink ref="E54" r:id="rId56"/>
    <hyperlink ref="E52" r:id="rId57"/>
    <hyperlink ref="E53" r:id="rId58"/>
    <hyperlink ref="E50" r:id="rId59"/>
    <hyperlink ref="E48" r:id="rId60"/>
    <hyperlink ref="E73" r:id="rId61"/>
    <hyperlink ref="E74" r:id="rId62"/>
    <hyperlink ref="E63" r:id="rId63"/>
    <hyperlink ref="E18" r:id="rId64"/>
    <hyperlink ref="E39" r:id="rId65"/>
    <hyperlink ref="E43" r:id="rId66"/>
    <hyperlink ref="E75"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28"/>
  <sheetViews>
    <sheetView showGridLines="0" zoomScale="90" zoomScaleNormal="90" workbookViewId="0">
      <selection activeCell="B28" sqref="B28"/>
    </sheetView>
  </sheetViews>
  <sheetFormatPr baseColWidth="10" defaultRowHeight="14.25" x14ac:dyDescent="0.2"/>
  <cols>
    <col min="1" max="1" width="23.85546875" style="253" customWidth="1"/>
    <col min="2" max="2" width="22.28515625" style="8" customWidth="1"/>
    <col min="3" max="3" width="10" style="11" customWidth="1"/>
    <col min="4" max="4" width="39" style="24" customWidth="1"/>
    <col min="5" max="5" width="17.42578125" style="24" customWidth="1"/>
    <col min="6" max="6" width="72.42578125"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24" customHeight="1" x14ac:dyDescent="0.2">
      <c r="A1" s="277"/>
      <c r="B1" s="279" t="s">
        <v>631</v>
      </c>
      <c r="C1" s="280"/>
      <c r="D1" s="280"/>
      <c r="E1" s="281"/>
      <c r="F1" s="92" t="s">
        <v>632</v>
      </c>
      <c r="G1" s="24"/>
      <c r="H1" s="24"/>
    </row>
    <row r="2" spans="1:21" customFormat="1" ht="24" customHeight="1" x14ac:dyDescent="0.2">
      <c r="A2" s="277"/>
      <c r="B2" s="282"/>
      <c r="C2" s="283"/>
      <c r="D2" s="283"/>
      <c r="E2" s="284"/>
      <c r="F2" s="92" t="s">
        <v>633</v>
      </c>
      <c r="G2" s="24"/>
      <c r="H2" s="24"/>
    </row>
    <row r="3" spans="1:21" customFormat="1" ht="24" customHeight="1" x14ac:dyDescent="0.2">
      <c r="A3" s="277"/>
      <c r="B3" s="282"/>
      <c r="C3" s="283"/>
      <c r="D3" s="283"/>
      <c r="E3" s="284"/>
      <c r="F3" s="92" t="s">
        <v>634</v>
      </c>
      <c r="G3" s="24"/>
      <c r="H3" s="24"/>
    </row>
    <row r="4" spans="1:21" customFormat="1" ht="24" customHeight="1" x14ac:dyDescent="0.2">
      <c r="A4" s="278"/>
      <c r="B4" s="285"/>
      <c r="C4" s="286"/>
      <c r="D4" s="286"/>
      <c r="E4" s="287"/>
      <c r="F4" s="92" t="s">
        <v>654</v>
      </c>
      <c r="G4" s="24"/>
      <c r="H4" s="24"/>
    </row>
    <row r="5" spans="1:21" s="19" customFormat="1" ht="12" customHeight="1" x14ac:dyDescent="0.2">
      <c r="A5" s="288" t="s">
        <v>655</v>
      </c>
      <c r="B5" s="288"/>
      <c r="C5" s="288"/>
      <c r="D5" s="288"/>
      <c r="E5" s="288"/>
      <c r="F5" s="288"/>
      <c r="G5" s="15"/>
      <c r="H5" s="15"/>
      <c r="I5" s="15"/>
      <c r="J5" s="15"/>
      <c r="K5" s="15"/>
      <c r="L5" s="13"/>
      <c r="M5" s="13"/>
      <c r="N5" s="13"/>
      <c r="O5" s="13"/>
      <c r="P5" s="13"/>
      <c r="Q5" s="18"/>
      <c r="U5" s="20"/>
    </row>
    <row r="6" spans="1:21" s="19" customFormat="1" ht="21.75" customHeight="1" x14ac:dyDescent="0.2">
      <c r="A6" s="288"/>
      <c r="B6" s="288"/>
      <c r="C6" s="288"/>
      <c r="D6" s="288"/>
      <c r="E6" s="288"/>
      <c r="F6" s="288"/>
      <c r="G6" s="15"/>
      <c r="H6" s="2"/>
      <c r="I6" s="2"/>
      <c r="J6" s="3"/>
      <c r="K6" s="3"/>
      <c r="L6" s="13"/>
      <c r="M6" s="13"/>
      <c r="N6" s="13"/>
      <c r="O6" s="13"/>
      <c r="P6" s="13"/>
      <c r="Q6" s="21"/>
      <c r="R6" s="22"/>
      <c r="U6" s="20"/>
    </row>
    <row r="7" spans="1:21" ht="14.25" customHeight="1" thickBot="1" x14ac:dyDescent="0.25">
      <c r="A7" s="289" t="s">
        <v>8</v>
      </c>
      <c r="B7" s="289" t="s">
        <v>9</v>
      </c>
      <c r="C7" s="289" t="s">
        <v>10</v>
      </c>
      <c r="D7" s="289" t="s">
        <v>89</v>
      </c>
      <c r="E7" s="289" t="s">
        <v>11</v>
      </c>
      <c r="F7" s="289" t="s">
        <v>635</v>
      </c>
    </row>
    <row r="8" spans="1:21" ht="41.25" customHeight="1" thickTop="1" thickBot="1" x14ac:dyDescent="0.25">
      <c r="A8" s="290"/>
      <c r="B8" s="291"/>
      <c r="C8" s="290"/>
      <c r="D8" s="290"/>
      <c r="E8" s="290"/>
      <c r="F8" s="290"/>
    </row>
    <row r="9" spans="1:21" ht="48.75" customHeight="1" thickTop="1" x14ac:dyDescent="0.2">
      <c r="A9" s="242" t="s">
        <v>44</v>
      </c>
      <c r="B9" s="10">
        <v>1757</v>
      </c>
      <c r="C9" s="172">
        <v>2015</v>
      </c>
      <c r="D9" s="85" t="s">
        <v>406</v>
      </c>
      <c r="E9" s="102" t="s">
        <v>1189</v>
      </c>
      <c r="F9" s="85" t="s">
        <v>407</v>
      </c>
    </row>
    <row r="10" spans="1:21" ht="57" customHeight="1" x14ac:dyDescent="0.2">
      <c r="A10" s="242" t="s">
        <v>44</v>
      </c>
      <c r="B10" s="10">
        <v>1712</v>
      </c>
      <c r="C10" s="172">
        <v>2014</v>
      </c>
      <c r="D10" s="85" t="s">
        <v>67</v>
      </c>
      <c r="E10" s="102" t="s">
        <v>103</v>
      </c>
      <c r="F10" s="85" t="s">
        <v>68</v>
      </c>
    </row>
    <row r="11" spans="1:21" ht="273.75" customHeight="1" x14ac:dyDescent="0.2">
      <c r="A11" s="242" t="s">
        <v>44</v>
      </c>
      <c r="B11" s="170">
        <v>1680</v>
      </c>
      <c r="C11" s="173">
        <v>2013</v>
      </c>
      <c r="D11" s="85" t="s">
        <v>614</v>
      </c>
      <c r="E11" s="217" t="s">
        <v>615</v>
      </c>
      <c r="F11" s="85" t="s">
        <v>616</v>
      </c>
    </row>
    <row r="12" spans="1:21" ht="42.75" customHeight="1" x14ac:dyDescent="0.2">
      <c r="A12" s="242" t="s">
        <v>44</v>
      </c>
      <c r="B12" s="10">
        <v>1581</v>
      </c>
      <c r="C12" s="172">
        <v>2012</v>
      </c>
      <c r="D12" s="85" t="s">
        <v>65</v>
      </c>
      <c r="E12" s="102" t="s">
        <v>103</v>
      </c>
      <c r="F12" s="85" t="s">
        <v>66</v>
      </c>
    </row>
    <row r="13" spans="1:21" ht="58.5" customHeight="1" x14ac:dyDescent="0.2">
      <c r="A13" s="242" t="s">
        <v>44</v>
      </c>
      <c r="B13" s="10">
        <v>1474</v>
      </c>
      <c r="C13" s="172">
        <v>2011</v>
      </c>
      <c r="D13" s="85" t="s">
        <v>63</v>
      </c>
      <c r="E13" s="102" t="s">
        <v>103</v>
      </c>
      <c r="F13" s="85" t="s">
        <v>64</v>
      </c>
    </row>
    <row r="14" spans="1:21" ht="54" customHeight="1" x14ac:dyDescent="0.2">
      <c r="A14" s="242" t="s">
        <v>105</v>
      </c>
      <c r="B14" s="170">
        <v>44</v>
      </c>
      <c r="C14" s="173">
        <v>1993</v>
      </c>
      <c r="D14" s="85" t="s">
        <v>612</v>
      </c>
      <c r="E14" s="103" t="s">
        <v>305</v>
      </c>
      <c r="F14" s="85" t="s">
        <v>613</v>
      </c>
    </row>
    <row r="15" spans="1:21" ht="180" customHeight="1" x14ac:dyDescent="0.2">
      <c r="A15" s="242" t="s">
        <v>44</v>
      </c>
      <c r="B15" s="10">
        <v>98</v>
      </c>
      <c r="C15" s="172">
        <v>1993</v>
      </c>
      <c r="D15" s="85" t="s">
        <v>575</v>
      </c>
      <c r="E15" s="104" t="s">
        <v>661</v>
      </c>
      <c r="F15" s="85" t="s">
        <v>622</v>
      </c>
    </row>
    <row r="16" spans="1:21" ht="66" customHeight="1" x14ac:dyDescent="0.2">
      <c r="A16" s="242" t="s">
        <v>69</v>
      </c>
      <c r="B16" s="10">
        <v>208</v>
      </c>
      <c r="C16" s="172">
        <v>2016</v>
      </c>
      <c r="D16" s="85" t="s">
        <v>665</v>
      </c>
      <c r="E16" s="102" t="s">
        <v>103</v>
      </c>
      <c r="F16" s="85" t="s">
        <v>405</v>
      </c>
    </row>
    <row r="17" spans="1:28" ht="409.6" customHeight="1" x14ac:dyDescent="0.2">
      <c r="A17" s="242" t="s">
        <v>1086</v>
      </c>
      <c r="B17" s="170">
        <v>1066</v>
      </c>
      <c r="C17" s="173">
        <v>2015</v>
      </c>
      <c r="D17" s="85" t="s">
        <v>404</v>
      </c>
      <c r="E17" s="217" t="s">
        <v>408</v>
      </c>
      <c r="F17" s="85" t="s">
        <v>666</v>
      </c>
    </row>
    <row r="18" spans="1:28" ht="32.25" customHeight="1" x14ac:dyDescent="0.2">
      <c r="A18" s="242" t="s">
        <v>69</v>
      </c>
      <c r="B18" s="10">
        <v>103</v>
      </c>
      <c r="C18" s="172">
        <v>2015</v>
      </c>
      <c r="D18" s="85" t="s">
        <v>72</v>
      </c>
      <c r="E18" s="102" t="s">
        <v>103</v>
      </c>
      <c r="F18" s="85" t="s">
        <v>73</v>
      </c>
    </row>
    <row r="19" spans="1:28" ht="87.75" customHeight="1" x14ac:dyDescent="0.2">
      <c r="A19" s="148" t="s">
        <v>69</v>
      </c>
      <c r="B19" s="149">
        <v>371</v>
      </c>
      <c r="C19" s="149">
        <v>2010</v>
      </c>
      <c r="D19" s="85" t="s">
        <v>505</v>
      </c>
      <c r="E19" s="26" t="s">
        <v>103</v>
      </c>
      <c r="F19" s="85" t="s">
        <v>497</v>
      </c>
      <c r="G19" s="23"/>
      <c r="H19" s="23"/>
      <c r="I19" s="23"/>
      <c r="J19" s="23"/>
      <c r="K19" s="23"/>
      <c r="L19" s="23"/>
      <c r="M19" s="23"/>
      <c r="N19" s="23"/>
      <c r="O19" s="23"/>
      <c r="P19" s="23"/>
      <c r="Q19" s="23"/>
      <c r="R19" s="23"/>
      <c r="S19" s="23"/>
      <c r="T19" s="23"/>
      <c r="U19" s="23"/>
      <c r="V19" s="23"/>
      <c r="W19" s="23"/>
      <c r="X19" s="23"/>
      <c r="Y19" s="23"/>
      <c r="Z19" s="23"/>
      <c r="AA19" s="23"/>
      <c r="AB19" s="23"/>
    </row>
    <row r="20" spans="1:28" ht="60.75" customHeight="1" x14ac:dyDescent="0.2">
      <c r="A20" s="242" t="s">
        <v>69</v>
      </c>
      <c r="B20" s="10">
        <v>54</v>
      </c>
      <c r="C20" s="172">
        <v>2008</v>
      </c>
      <c r="D20" s="85" t="s">
        <v>663</v>
      </c>
      <c r="E20" s="102" t="s">
        <v>103</v>
      </c>
      <c r="F20" s="85" t="s">
        <v>74</v>
      </c>
    </row>
    <row r="21" spans="1:28" ht="66" customHeight="1" x14ac:dyDescent="0.2">
      <c r="A21" s="242" t="s">
        <v>69</v>
      </c>
      <c r="B21" s="10">
        <v>84</v>
      </c>
      <c r="C21" s="172">
        <v>2008</v>
      </c>
      <c r="D21" s="85" t="s">
        <v>664</v>
      </c>
      <c r="E21" s="102" t="s">
        <v>103</v>
      </c>
      <c r="F21" s="85" t="s">
        <v>75</v>
      </c>
    </row>
    <row r="22" spans="1:28" ht="83.25" customHeight="1" x14ac:dyDescent="0.2">
      <c r="A22" s="242" t="s">
        <v>69</v>
      </c>
      <c r="B22" s="10">
        <v>1474</v>
      </c>
      <c r="C22" s="172">
        <v>2002</v>
      </c>
      <c r="D22" s="85" t="s">
        <v>579</v>
      </c>
      <c r="E22" s="104" t="s">
        <v>580</v>
      </c>
      <c r="F22" s="85" t="s">
        <v>667</v>
      </c>
    </row>
    <row r="23" spans="1:28" ht="38.25" customHeight="1" x14ac:dyDescent="0.2">
      <c r="A23" s="242" t="s">
        <v>69</v>
      </c>
      <c r="B23" s="10">
        <v>460</v>
      </c>
      <c r="C23" s="172">
        <v>1995</v>
      </c>
      <c r="D23" s="85" t="s">
        <v>576</v>
      </c>
      <c r="E23" s="104" t="s">
        <v>577</v>
      </c>
      <c r="F23" s="85" t="s">
        <v>578</v>
      </c>
    </row>
    <row r="24" spans="1:28" ht="180.75" customHeight="1" x14ac:dyDescent="0.2">
      <c r="A24" s="242" t="s">
        <v>77</v>
      </c>
      <c r="B24" s="10">
        <v>57</v>
      </c>
      <c r="C24" s="172">
        <v>2002</v>
      </c>
      <c r="D24" s="85" t="s">
        <v>581</v>
      </c>
      <c r="E24" s="104" t="s">
        <v>582</v>
      </c>
      <c r="F24" s="85" t="s">
        <v>583</v>
      </c>
    </row>
    <row r="25" spans="1:28" ht="285" customHeight="1" x14ac:dyDescent="0.2">
      <c r="A25" s="242" t="s">
        <v>77</v>
      </c>
      <c r="B25" s="10">
        <v>26</v>
      </c>
      <c r="C25" s="172">
        <v>1994</v>
      </c>
      <c r="D25" s="85" t="s">
        <v>78</v>
      </c>
      <c r="E25" s="102" t="s">
        <v>79</v>
      </c>
      <c r="F25" s="85" t="s">
        <v>80</v>
      </c>
    </row>
    <row r="26" spans="1:28" ht="51" customHeight="1" x14ac:dyDescent="0.2">
      <c r="A26" s="242" t="s">
        <v>245</v>
      </c>
      <c r="B26" s="10">
        <v>40</v>
      </c>
      <c r="C26" s="172">
        <v>2017</v>
      </c>
      <c r="D26" s="85" t="s">
        <v>624</v>
      </c>
      <c r="E26" s="102" t="s">
        <v>103</v>
      </c>
      <c r="F26" s="85" t="s">
        <v>584</v>
      </c>
    </row>
    <row r="27" spans="1:28" ht="65.25" customHeight="1" x14ac:dyDescent="0.2">
      <c r="A27" s="242" t="s">
        <v>245</v>
      </c>
      <c r="B27" s="10">
        <v>83</v>
      </c>
      <c r="C27" s="172">
        <v>2014</v>
      </c>
      <c r="D27" s="85" t="s">
        <v>85</v>
      </c>
      <c r="E27" s="102" t="s">
        <v>103</v>
      </c>
      <c r="F27" s="85" t="s">
        <v>86</v>
      </c>
    </row>
    <row r="28" spans="1:28" ht="207" customHeight="1" x14ac:dyDescent="0.2">
      <c r="A28" s="86" t="s">
        <v>659</v>
      </c>
      <c r="B28" s="170" t="s">
        <v>660</v>
      </c>
      <c r="C28" s="173">
        <v>2018</v>
      </c>
      <c r="D28" s="85" t="s">
        <v>617</v>
      </c>
      <c r="E28" s="102" t="s">
        <v>103</v>
      </c>
      <c r="F28" s="85" t="s">
        <v>618</v>
      </c>
    </row>
  </sheetData>
  <mergeCells count="9">
    <mergeCell ref="A1:A4"/>
    <mergeCell ref="B1:E4"/>
    <mergeCell ref="A5:F6"/>
    <mergeCell ref="A7:A8"/>
    <mergeCell ref="B7:B8"/>
    <mergeCell ref="C7:C8"/>
    <mergeCell ref="D7:D8"/>
    <mergeCell ref="E7:E8"/>
    <mergeCell ref="F7:F8"/>
  </mergeCells>
  <hyperlinks>
    <hyperlink ref="E13" r:id="rId1"/>
    <hyperlink ref="E12" r:id="rId2"/>
    <hyperlink ref="E10" r:id="rId3"/>
    <hyperlink ref="E9" r:id="rId4" display="http://www.alcaldiabogota.gov.co/sisjur/normas/Norma1.jsp?i=62230"/>
    <hyperlink ref="E14" r:id="rId5" location="1"/>
    <hyperlink ref="E11" r:id="rId6" display="http://www.secretariasenado.gov.co/senado/basedoc/ley_1680_2013.html"/>
    <hyperlink ref="E17" r:id="rId7" display="https://www.alcaldiabogota.gov.co/sisjur/normas/Norma1.jsp?i=62110"/>
    <hyperlink ref="E28" r:id="rId8"/>
    <hyperlink ref="E15" r:id="rId9"/>
    <hyperlink ref="E23" r:id="rId10"/>
    <hyperlink ref="E22" r:id="rId11"/>
    <hyperlink ref="E18" r:id="rId12"/>
    <hyperlink ref="E20" r:id="rId13"/>
    <hyperlink ref="E21" r:id="rId14"/>
    <hyperlink ref="E16" r:id="rId15" location="6"/>
    <hyperlink ref="E24" r:id="rId16"/>
    <hyperlink ref="E27" r:id="rId17"/>
    <hyperlink ref="E26" r:id="rId18"/>
    <hyperlink ref="E25" r:id="rId19"/>
    <hyperlink ref="E19" r:id="rId20"/>
  </hyperlinks>
  <pageMargins left="0.7" right="0.7" top="0.75" bottom="0.75" header="0.3" footer="0.3"/>
  <pageSetup orientation="portrait" r:id="rId21"/>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31"/>
  <sheetViews>
    <sheetView showGridLines="0" zoomScale="90" zoomScaleNormal="90" workbookViewId="0">
      <selection activeCell="A5" sqref="A5:F6"/>
    </sheetView>
  </sheetViews>
  <sheetFormatPr baseColWidth="10" defaultColWidth="11.42578125" defaultRowHeight="14.25" x14ac:dyDescent="0.2"/>
  <cols>
    <col min="1" max="1" width="24.28515625" style="255" customWidth="1"/>
    <col min="2" max="2" width="22.28515625" style="8" customWidth="1"/>
    <col min="3" max="3" width="10" style="24" customWidth="1"/>
    <col min="4" max="4" width="47.7109375" style="54" customWidth="1"/>
    <col min="5" max="5" width="18.5703125" style="83" customWidth="1"/>
    <col min="6" max="6" width="47.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24" customHeight="1" x14ac:dyDescent="0.2">
      <c r="A1" s="277"/>
      <c r="B1" s="293" t="s">
        <v>631</v>
      </c>
      <c r="C1" s="294"/>
      <c r="D1" s="294"/>
      <c r="E1" s="281"/>
      <c r="F1" s="105" t="s">
        <v>632</v>
      </c>
      <c r="G1" s="24"/>
      <c r="H1" s="24"/>
    </row>
    <row r="2" spans="1:21" customFormat="1" ht="24" customHeight="1" x14ac:dyDescent="0.2">
      <c r="A2" s="277"/>
      <c r="B2" s="282"/>
      <c r="C2" s="283"/>
      <c r="D2" s="283"/>
      <c r="E2" s="284"/>
      <c r="F2" s="105" t="s">
        <v>633</v>
      </c>
      <c r="G2" s="24"/>
      <c r="H2" s="24"/>
    </row>
    <row r="3" spans="1:21" customFormat="1" ht="24" customHeight="1" x14ac:dyDescent="0.2">
      <c r="A3" s="277"/>
      <c r="B3" s="282"/>
      <c r="C3" s="283"/>
      <c r="D3" s="283"/>
      <c r="E3" s="284"/>
      <c r="F3" s="105" t="s">
        <v>634</v>
      </c>
      <c r="G3" s="24"/>
      <c r="H3" s="24"/>
    </row>
    <row r="4" spans="1:21" customFormat="1" ht="24" customHeight="1" x14ac:dyDescent="0.2">
      <c r="A4" s="292"/>
      <c r="B4" s="285"/>
      <c r="C4" s="286"/>
      <c r="D4" s="286"/>
      <c r="E4" s="295"/>
      <c r="F4" s="105" t="s">
        <v>1087</v>
      </c>
      <c r="G4" s="24"/>
      <c r="H4" s="24"/>
    </row>
    <row r="5" spans="1:21" s="19" customFormat="1" ht="12" customHeight="1" x14ac:dyDescent="0.2">
      <c r="A5" s="298" t="s">
        <v>1145</v>
      </c>
      <c r="B5" s="298"/>
      <c r="C5" s="298"/>
      <c r="D5" s="298"/>
      <c r="E5" s="298"/>
      <c r="F5" s="298"/>
      <c r="G5" s="15"/>
      <c r="H5" s="15"/>
      <c r="I5" s="15"/>
      <c r="J5" s="15"/>
      <c r="K5" s="15"/>
      <c r="L5" s="13"/>
      <c r="M5" s="13"/>
      <c r="N5" s="13"/>
      <c r="O5" s="13"/>
      <c r="P5" s="13"/>
      <c r="Q5" s="18"/>
      <c r="U5" s="20"/>
    </row>
    <row r="6" spans="1:21" s="19" customFormat="1" ht="21.75" customHeight="1" x14ac:dyDescent="0.2">
      <c r="A6" s="298"/>
      <c r="B6" s="298"/>
      <c r="C6" s="298"/>
      <c r="D6" s="298"/>
      <c r="E6" s="298"/>
      <c r="F6" s="298"/>
      <c r="G6" s="15"/>
      <c r="H6" s="2"/>
      <c r="I6" s="2"/>
      <c r="J6" s="3"/>
      <c r="K6" s="3"/>
      <c r="L6" s="13"/>
      <c r="M6" s="13"/>
      <c r="N6" s="13"/>
      <c r="O6" s="13"/>
      <c r="P6" s="13"/>
      <c r="Q6" s="21"/>
      <c r="R6" s="22"/>
      <c r="U6" s="20"/>
    </row>
    <row r="7" spans="1:21" ht="14.25" customHeight="1" thickBot="1" x14ac:dyDescent="0.25">
      <c r="A7" s="289" t="s">
        <v>8</v>
      </c>
      <c r="B7" s="289" t="s">
        <v>9</v>
      </c>
      <c r="C7" s="289" t="s">
        <v>10</v>
      </c>
      <c r="D7" s="296" t="s">
        <v>89</v>
      </c>
      <c r="E7" s="289" t="s">
        <v>11</v>
      </c>
      <c r="F7" s="289" t="s">
        <v>635</v>
      </c>
    </row>
    <row r="8" spans="1:21" ht="41.25" customHeight="1" thickTop="1" thickBot="1" x14ac:dyDescent="0.25">
      <c r="A8" s="290"/>
      <c r="B8" s="291"/>
      <c r="C8" s="290"/>
      <c r="D8" s="297"/>
      <c r="E8" s="290"/>
      <c r="F8" s="290"/>
    </row>
    <row r="9" spans="1:21" ht="40.5" customHeight="1" thickTop="1" x14ac:dyDescent="0.2">
      <c r="A9" s="175" t="s">
        <v>44</v>
      </c>
      <c r="B9" s="78">
        <v>1712</v>
      </c>
      <c r="C9" s="176">
        <v>2014</v>
      </c>
      <c r="D9" s="9" t="s">
        <v>1083</v>
      </c>
      <c r="E9" s="88" t="s">
        <v>95</v>
      </c>
      <c r="F9" s="9" t="s">
        <v>1084</v>
      </c>
    </row>
    <row r="10" spans="1:21" ht="42.75" customHeight="1" x14ac:dyDescent="0.2">
      <c r="A10" s="242" t="s">
        <v>44</v>
      </c>
      <c r="B10" s="242">
        <v>1581</v>
      </c>
      <c r="C10" s="243">
        <v>2012</v>
      </c>
      <c r="D10" s="85" t="s">
        <v>65</v>
      </c>
      <c r="E10" s="102" t="s">
        <v>103</v>
      </c>
      <c r="F10" s="85" t="s">
        <v>66</v>
      </c>
    </row>
    <row r="11" spans="1:21" ht="59.25" customHeight="1" x14ac:dyDescent="0.2">
      <c r="A11" s="175" t="s">
        <v>105</v>
      </c>
      <c r="B11" s="78">
        <v>1474</v>
      </c>
      <c r="C11" s="176">
        <v>2011</v>
      </c>
      <c r="D11" s="9" t="s">
        <v>63</v>
      </c>
      <c r="E11" s="88" t="s">
        <v>95</v>
      </c>
      <c r="F11" s="9" t="s">
        <v>1082</v>
      </c>
    </row>
    <row r="12" spans="1:21" ht="48.75" customHeight="1" x14ac:dyDescent="0.2">
      <c r="A12" s="6" t="s">
        <v>44</v>
      </c>
      <c r="B12" s="6">
        <v>819</v>
      </c>
      <c r="C12" s="6">
        <v>2003</v>
      </c>
      <c r="D12" s="9" t="s">
        <v>309</v>
      </c>
      <c r="E12" s="26" t="s">
        <v>95</v>
      </c>
      <c r="F12" s="9" t="s">
        <v>1072</v>
      </c>
    </row>
    <row r="13" spans="1:21" ht="32.25" customHeight="1" x14ac:dyDescent="0.2">
      <c r="A13" s="6" t="s">
        <v>44</v>
      </c>
      <c r="B13" s="6">
        <v>152</v>
      </c>
      <c r="C13" s="6">
        <v>1994</v>
      </c>
      <c r="D13" s="9" t="s">
        <v>308</v>
      </c>
      <c r="E13" s="26" t="s">
        <v>95</v>
      </c>
      <c r="F13" s="9" t="s">
        <v>1071</v>
      </c>
    </row>
    <row r="14" spans="1:21" ht="39.75" customHeight="1" x14ac:dyDescent="0.2">
      <c r="A14" s="148" t="s">
        <v>1018</v>
      </c>
      <c r="B14" s="148">
        <v>612</v>
      </c>
      <c r="C14" s="177">
        <v>2018</v>
      </c>
      <c r="D14" s="9" t="s">
        <v>1023</v>
      </c>
      <c r="E14" s="26" t="s">
        <v>103</v>
      </c>
      <c r="F14" s="9" t="s">
        <v>1024</v>
      </c>
    </row>
    <row r="15" spans="1:21" ht="67.5" customHeight="1" x14ac:dyDescent="0.2">
      <c r="A15" s="174" t="s">
        <v>96</v>
      </c>
      <c r="B15" s="6">
        <v>1499</v>
      </c>
      <c r="C15" s="6">
        <v>2017</v>
      </c>
      <c r="D15" s="9" t="s">
        <v>490</v>
      </c>
      <c r="E15" s="91" t="s">
        <v>95</v>
      </c>
      <c r="F15" s="9" t="s">
        <v>1078</v>
      </c>
    </row>
    <row r="16" spans="1:21" ht="32.25" customHeight="1" x14ac:dyDescent="0.2">
      <c r="A16" s="242" t="s">
        <v>69</v>
      </c>
      <c r="B16" s="242">
        <v>103</v>
      </c>
      <c r="C16" s="243">
        <v>2015</v>
      </c>
      <c r="D16" s="85" t="s">
        <v>72</v>
      </c>
      <c r="E16" s="102" t="s">
        <v>103</v>
      </c>
      <c r="F16" s="85" t="s">
        <v>73</v>
      </c>
    </row>
    <row r="17" spans="1:28" ht="87.75" customHeight="1" x14ac:dyDescent="0.2">
      <c r="A17" s="148" t="s">
        <v>69</v>
      </c>
      <c r="B17" s="149">
        <v>371</v>
      </c>
      <c r="C17" s="149">
        <v>2010</v>
      </c>
      <c r="D17" s="85" t="s">
        <v>505</v>
      </c>
      <c r="E17" s="26" t="s">
        <v>103</v>
      </c>
      <c r="F17" s="85" t="s">
        <v>497</v>
      </c>
      <c r="G17" s="23"/>
      <c r="H17" s="23"/>
      <c r="I17" s="23"/>
      <c r="J17" s="23"/>
      <c r="K17" s="23"/>
      <c r="L17" s="23"/>
      <c r="M17" s="23"/>
      <c r="N17" s="23"/>
      <c r="O17" s="23"/>
      <c r="P17" s="23"/>
      <c r="Q17" s="23"/>
      <c r="R17" s="23"/>
      <c r="S17" s="23"/>
      <c r="T17" s="23"/>
      <c r="U17" s="23"/>
      <c r="V17" s="23"/>
      <c r="W17" s="23"/>
      <c r="X17" s="23"/>
      <c r="Y17" s="23"/>
      <c r="Z17" s="23"/>
      <c r="AA17" s="23"/>
      <c r="AB17" s="23"/>
    </row>
    <row r="18" spans="1:28" ht="124.5" customHeight="1" x14ac:dyDescent="0.2">
      <c r="A18" s="6" t="s">
        <v>69</v>
      </c>
      <c r="B18" s="6">
        <v>505</v>
      </c>
      <c r="C18" s="6">
        <v>2007</v>
      </c>
      <c r="D18" s="9" t="s">
        <v>310</v>
      </c>
      <c r="E18" s="26" t="s">
        <v>97</v>
      </c>
      <c r="F18" s="9" t="s">
        <v>98</v>
      </c>
    </row>
    <row r="19" spans="1:28" ht="114" customHeight="1" x14ac:dyDescent="0.2">
      <c r="A19" s="174" t="s">
        <v>491</v>
      </c>
      <c r="B19" s="6">
        <v>714</v>
      </c>
      <c r="C19" s="6">
        <v>1996</v>
      </c>
      <c r="D19" s="9" t="s">
        <v>492</v>
      </c>
      <c r="E19" s="26" t="s">
        <v>95</v>
      </c>
      <c r="F19" s="9" t="s">
        <v>1079</v>
      </c>
    </row>
    <row r="20" spans="1:28" ht="49.5" customHeight="1" x14ac:dyDescent="0.2">
      <c r="A20" s="6" t="s">
        <v>77</v>
      </c>
      <c r="B20" s="6">
        <v>645</v>
      </c>
      <c r="C20" s="6">
        <v>2016</v>
      </c>
      <c r="D20" s="9" t="s">
        <v>488</v>
      </c>
      <c r="E20" s="26" t="s">
        <v>95</v>
      </c>
      <c r="F20" s="9" t="s">
        <v>1074</v>
      </c>
    </row>
    <row r="21" spans="1:28" ht="72.75" customHeight="1" x14ac:dyDescent="0.2">
      <c r="A21" s="6" t="s">
        <v>77</v>
      </c>
      <c r="B21" s="6">
        <v>12</v>
      </c>
      <c r="C21" s="6">
        <v>1994</v>
      </c>
      <c r="D21" s="9" t="s">
        <v>101</v>
      </c>
      <c r="E21" s="26" t="s">
        <v>95</v>
      </c>
      <c r="F21" s="9" t="s">
        <v>1073</v>
      </c>
    </row>
    <row r="22" spans="1:28" ht="75" customHeight="1" x14ac:dyDescent="0.2">
      <c r="A22" s="175" t="s">
        <v>245</v>
      </c>
      <c r="B22" s="78">
        <v>24</v>
      </c>
      <c r="C22" s="176">
        <v>2019</v>
      </c>
      <c r="D22" s="9" t="s">
        <v>1030</v>
      </c>
      <c r="E22" s="88" t="s">
        <v>95</v>
      </c>
      <c r="F22" s="9" t="s">
        <v>1030</v>
      </c>
    </row>
    <row r="23" spans="1:28" ht="69" customHeight="1" x14ac:dyDescent="0.2">
      <c r="A23" s="175" t="s">
        <v>245</v>
      </c>
      <c r="B23" s="179">
        <v>73</v>
      </c>
      <c r="C23" s="179">
        <v>2018</v>
      </c>
      <c r="D23" s="185" t="s">
        <v>1120</v>
      </c>
      <c r="E23" s="181" t="s">
        <v>95</v>
      </c>
      <c r="F23" s="185"/>
    </row>
    <row r="24" spans="1:28" ht="69" customHeight="1" x14ac:dyDescent="0.2">
      <c r="A24" s="242" t="s">
        <v>245</v>
      </c>
      <c r="B24" s="6">
        <v>50</v>
      </c>
      <c r="C24" s="6">
        <v>2017</v>
      </c>
      <c r="D24" s="9" t="s">
        <v>1075</v>
      </c>
      <c r="E24" s="26" t="s">
        <v>95</v>
      </c>
      <c r="F24" s="9" t="s">
        <v>1076</v>
      </c>
    </row>
    <row r="25" spans="1:28" ht="200.25" customHeight="1" x14ac:dyDescent="0.2">
      <c r="A25" s="174" t="s">
        <v>1088</v>
      </c>
      <c r="B25" s="6">
        <v>3</v>
      </c>
      <c r="C25" s="6">
        <v>2017</v>
      </c>
      <c r="D25" s="9" t="s">
        <v>489</v>
      </c>
      <c r="E25" s="26" t="s">
        <v>95</v>
      </c>
      <c r="F25" s="9" t="s">
        <v>1077</v>
      </c>
    </row>
    <row r="26" spans="1:28" ht="243" customHeight="1" x14ac:dyDescent="0.2">
      <c r="A26" s="85" t="s">
        <v>1080</v>
      </c>
      <c r="B26" s="86" t="s">
        <v>31</v>
      </c>
      <c r="C26" s="6">
        <v>2015</v>
      </c>
      <c r="D26" s="9" t="s">
        <v>1089</v>
      </c>
      <c r="E26" s="91" t="s">
        <v>95</v>
      </c>
      <c r="F26" s="9" t="s">
        <v>1081</v>
      </c>
    </row>
    <row r="27" spans="1:28" ht="32.25" customHeight="1" x14ac:dyDescent="0.2">
      <c r="A27" s="254"/>
      <c r="B27" s="24"/>
      <c r="D27" s="24"/>
    </row>
    <row r="28" spans="1:28" ht="32.25" customHeight="1" x14ac:dyDescent="0.2">
      <c r="A28" s="254"/>
      <c r="B28" s="24"/>
      <c r="D28" s="24"/>
    </row>
    <row r="29" spans="1:28" ht="32.25" customHeight="1" x14ac:dyDescent="0.2">
      <c r="A29" s="254"/>
      <c r="B29" s="24"/>
      <c r="D29" s="24"/>
    </row>
    <row r="30" spans="1:28" ht="32.25" customHeight="1" x14ac:dyDescent="0.2">
      <c r="A30" s="254"/>
      <c r="B30" s="24"/>
      <c r="D30" s="24"/>
    </row>
    <row r="31" spans="1:28" ht="32.25" customHeight="1" x14ac:dyDescent="0.2">
      <c r="A31" s="254"/>
      <c r="B31" s="24"/>
      <c r="D31" s="24"/>
    </row>
  </sheetData>
  <mergeCells count="9">
    <mergeCell ref="A1:A4"/>
    <mergeCell ref="B1:E4"/>
    <mergeCell ref="D7:D8"/>
    <mergeCell ref="E7:E8"/>
    <mergeCell ref="F7:F8"/>
    <mergeCell ref="A5:F6"/>
    <mergeCell ref="A7:A8"/>
    <mergeCell ref="B7:B8"/>
    <mergeCell ref="C7:C8"/>
  </mergeCells>
  <hyperlinks>
    <hyperlink ref="E22" r:id="rId1"/>
    <hyperlink ref="E14" r:id="rId2"/>
    <hyperlink ref="E13" r:id="rId3"/>
    <hyperlink ref="E12" r:id="rId4"/>
    <hyperlink ref="E18" r:id="rId5"/>
    <hyperlink ref="E21" r:id="rId6"/>
    <hyperlink ref="E20" r:id="rId7"/>
    <hyperlink ref="E24" r:id="rId8" location="overlay-context=content/resoluciones%3Fq%3Dcontent/resoluciones"/>
    <hyperlink ref="E25" r:id="rId9"/>
    <hyperlink ref="E15" r:id="rId10"/>
    <hyperlink ref="E19" r:id="rId11"/>
    <hyperlink ref="E26" r:id="rId12"/>
    <hyperlink ref="E11" r:id="rId13"/>
    <hyperlink ref="E9" r:id="rId14"/>
    <hyperlink ref="E23" r:id="rId15"/>
    <hyperlink ref="E16" r:id="rId16"/>
    <hyperlink ref="E10" r:id="rId17"/>
    <hyperlink ref="E17" r:id="rId18"/>
  </hyperlinks>
  <pageMargins left="0.7" right="0.7" top="0.75" bottom="0.75" header="0.3" footer="0.3"/>
  <pageSetup orientation="portrait" r:id="rId19"/>
  <drawing r:id="rId2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70" customWidth="1"/>
    <col min="6" max="6" width="10.140625" customWidth="1"/>
    <col min="7" max="7" width="48.140625" customWidth="1"/>
    <col min="8" max="8" width="11.5703125" customWidth="1"/>
    <col min="9" max="9" width="10.42578125" customWidth="1"/>
    <col min="11" max="11" width="15.42578125" customWidth="1"/>
  </cols>
  <sheetData>
    <row r="1" spans="1:39" s="24" customFormat="1" ht="15" x14ac:dyDescent="0.2">
      <c r="A1" s="316"/>
      <c r="B1" s="316"/>
      <c r="C1" s="316"/>
      <c r="D1" s="317" t="s">
        <v>315</v>
      </c>
      <c r="E1" s="317"/>
      <c r="F1" s="317"/>
      <c r="G1" s="317"/>
      <c r="H1" s="317"/>
      <c r="I1" s="317"/>
      <c r="J1" s="317"/>
      <c r="K1" s="317"/>
      <c r="L1" s="317"/>
      <c r="M1" s="317"/>
      <c r="N1" s="317"/>
      <c r="O1" s="317"/>
      <c r="P1" s="317"/>
      <c r="Q1" s="317"/>
      <c r="R1" s="317"/>
      <c r="S1" s="317"/>
      <c r="T1" s="317"/>
      <c r="U1" s="317"/>
      <c r="V1" s="318" t="s">
        <v>318</v>
      </c>
      <c r="W1" s="318"/>
      <c r="X1" s="33"/>
      <c r="Y1" s="33"/>
      <c r="Z1" s="33"/>
      <c r="AA1" s="33"/>
      <c r="AB1" s="33"/>
      <c r="AC1" s="33"/>
      <c r="AD1" s="33"/>
      <c r="AE1" s="33"/>
      <c r="AF1" s="33"/>
      <c r="AG1" s="33"/>
      <c r="AH1" s="33"/>
      <c r="AI1" s="33"/>
      <c r="AJ1" s="33"/>
      <c r="AK1" s="33"/>
      <c r="AL1" s="33"/>
      <c r="AM1" s="33"/>
    </row>
    <row r="2" spans="1:39" s="24" customFormat="1" ht="15" x14ac:dyDescent="0.2">
      <c r="A2" s="316"/>
      <c r="B2" s="316"/>
      <c r="C2" s="316"/>
      <c r="D2" s="317"/>
      <c r="E2" s="317"/>
      <c r="F2" s="317"/>
      <c r="G2" s="317"/>
      <c r="H2" s="317"/>
      <c r="I2" s="317"/>
      <c r="J2" s="317"/>
      <c r="K2" s="317"/>
      <c r="L2" s="317"/>
      <c r="M2" s="317"/>
      <c r="N2" s="317"/>
      <c r="O2" s="317"/>
      <c r="P2" s="317"/>
      <c r="Q2" s="317"/>
      <c r="R2" s="317"/>
      <c r="S2" s="317"/>
      <c r="T2" s="317"/>
      <c r="U2" s="317"/>
      <c r="V2" s="318" t="s">
        <v>319</v>
      </c>
      <c r="W2" s="318"/>
      <c r="X2" s="33"/>
      <c r="Y2" s="33"/>
      <c r="Z2" s="33"/>
      <c r="AA2" s="33"/>
      <c r="AB2" s="33"/>
      <c r="AC2" s="33"/>
      <c r="AD2" s="33"/>
      <c r="AE2" s="33"/>
      <c r="AF2" s="33"/>
      <c r="AG2" s="33"/>
      <c r="AH2" s="33"/>
      <c r="AI2" s="33"/>
      <c r="AJ2" s="33"/>
      <c r="AK2" s="33"/>
      <c r="AL2" s="33"/>
      <c r="AM2" s="33"/>
    </row>
    <row r="3" spans="1:39" s="24" customFormat="1" ht="15" x14ac:dyDescent="0.2">
      <c r="A3" s="316"/>
      <c r="B3" s="316"/>
      <c r="C3" s="316"/>
      <c r="D3" s="317"/>
      <c r="E3" s="317"/>
      <c r="F3" s="317"/>
      <c r="G3" s="317"/>
      <c r="H3" s="317"/>
      <c r="I3" s="317"/>
      <c r="J3" s="317"/>
      <c r="K3" s="317"/>
      <c r="L3" s="317"/>
      <c r="M3" s="317"/>
      <c r="N3" s="317"/>
      <c r="O3" s="317"/>
      <c r="P3" s="317"/>
      <c r="Q3" s="317"/>
      <c r="R3" s="317"/>
      <c r="S3" s="317"/>
      <c r="T3" s="317"/>
      <c r="U3" s="317"/>
      <c r="V3" s="318" t="s">
        <v>316</v>
      </c>
      <c r="W3" s="318"/>
      <c r="X3" s="33"/>
      <c r="Y3" s="33"/>
      <c r="Z3" s="33"/>
      <c r="AA3" s="33"/>
      <c r="AB3" s="33"/>
      <c r="AC3" s="33"/>
      <c r="AD3" s="33"/>
      <c r="AE3" s="33"/>
      <c r="AF3" s="33"/>
      <c r="AG3" s="33"/>
      <c r="AH3" s="33"/>
      <c r="AI3" s="33"/>
      <c r="AJ3" s="33"/>
      <c r="AK3" s="33"/>
      <c r="AL3" s="33"/>
      <c r="AM3" s="33"/>
    </row>
    <row r="4" spans="1:39" s="24" customFormat="1" ht="15" x14ac:dyDescent="0.2">
      <c r="A4" s="316"/>
      <c r="B4" s="316"/>
      <c r="C4" s="316"/>
      <c r="D4" s="317"/>
      <c r="E4" s="317"/>
      <c r="F4" s="317"/>
      <c r="G4" s="317"/>
      <c r="H4" s="317"/>
      <c r="I4" s="317"/>
      <c r="J4" s="317"/>
      <c r="K4" s="317"/>
      <c r="L4" s="317"/>
      <c r="M4" s="317"/>
      <c r="N4" s="317"/>
      <c r="O4" s="317"/>
      <c r="P4" s="317"/>
      <c r="Q4" s="317"/>
      <c r="R4" s="317"/>
      <c r="S4" s="317"/>
      <c r="T4" s="317"/>
      <c r="U4" s="317"/>
      <c r="V4" s="318" t="s">
        <v>320</v>
      </c>
      <c r="W4" s="318"/>
      <c r="X4" s="33"/>
      <c r="Y4" s="33"/>
      <c r="Z4" s="33"/>
      <c r="AA4" s="33"/>
      <c r="AB4" s="33"/>
      <c r="AC4" s="33"/>
      <c r="AD4" s="33"/>
      <c r="AE4" s="33"/>
      <c r="AF4" s="33"/>
      <c r="AG4" s="33"/>
      <c r="AH4" s="33"/>
      <c r="AI4" s="33"/>
      <c r="AJ4" s="33"/>
      <c r="AK4" s="33"/>
      <c r="AL4" s="33"/>
      <c r="AM4" s="33"/>
    </row>
    <row r="5" spans="1:39" s="24" customFormat="1" ht="26.25" x14ac:dyDescent="0.2">
      <c r="A5" s="34"/>
      <c r="B5" s="312"/>
      <c r="C5" s="312"/>
      <c r="D5" s="312"/>
      <c r="E5" s="35"/>
      <c r="F5" s="35"/>
      <c r="G5" s="44"/>
      <c r="H5" s="35"/>
      <c r="I5" s="35"/>
      <c r="J5" s="36"/>
      <c r="K5" s="37"/>
      <c r="L5" s="36"/>
      <c r="M5" s="36"/>
      <c r="N5" s="36"/>
      <c r="O5" s="36"/>
      <c r="P5" s="38"/>
      <c r="Q5" s="38"/>
      <c r="R5" s="38"/>
      <c r="S5" s="39"/>
      <c r="T5" s="38"/>
      <c r="U5" s="38"/>
      <c r="V5" s="38"/>
      <c r="W5" s="39"/>
      <c r="X5" s="36"/>
      <c r="Y5" s="38"/>
      <c r="Z5" s="38"/>
      <c r="AA5" s="38"/>
      <c r="AB5" s="38"/>
      <c r="AC5" s="38"/>
      <c r="AD5" s="40"/>
      <c r="AE5" s="40"/>
      <c r="AF5" s="40"/>
      <c r="AG5" s="40"/>
      <c r="AH5" s="40"/>
      <c r="AI5" s="41"/>
      <c r="AJ5" s="42"/>
      <c r="AK5" s="42"/>
      <c r="AL5" s="42"/>
      <c r="AM5" s="43"/>
    </row>
    <row r="6" spans="1:39" s="24" customFormat="1" ht="26.25" x14ac:dyDescent="0.2">
      <c r="A6" s="34"/>
      <c r="B6" s="313"/>
      <c r="C6" s="313"/>
      <c r="D6" s="313"/>
      <c r="E6" s="69"/>
      <c r="F6" s="314" t="s">
        <v>403</v>
      </c>
      <c r="G6" s="315"/>
      <c r="H6" s="315"/>
      <c r="I6" s="315"/>
      <c r="J6" s="315"/>
      <c r="K6" s="315"/>
      <c r="L6" s="45"/>
      <c r="M6" s="45"/>
      <c r="N6" s="45"/>
      <c r="O6" s="46"/>
      <c r="P6" s="46"/>
      <c r="Q6" s="46"/>
      <c r="R6" s="46"/>
      <c r="S6" s="47"/>
      <c r="T6" s="46"/>
      <c r="U6" s="46"/>
      <c r="V6" s="46"/>
      <c r="W6" s="47"/>
      <c r="X6" s="36"/>
      <c r="Y6" s="38"/>
      <c r="Z6" s="46"/>
      <c r="AA6" s="46"/>
      <c r="AB6" s="48"/>
      <c r="AC6" s="48"/>
      <c r="AD6" s="40"/>
      <c r="AE6" s="40"/>
      <c r="AF6" s="40"/>
      <c r="AG6" s="40"/>
      <c r="AH6" s="40"/>
      <c r="AI6" s="45"/>
      <c r="AJ6" s="49"/>
      <c r="AK6" s="42"/>
      <c r="AL6" s="42"/>
      <c r="AM6" s="43"/>
    </row>
    <row r="7" spans="1:39" s="24" customFormat="1" ht="19.5" x14ac:dyDescent="0.2">
      <c r="A7" s="34"/>
      <c r="B7" s="50"/>
      <c r="C7" s="36"/>
      <c r="D7" s="36"/>
      <c r="E7" s="69"/>
      <c r="F7" s="36"/>
      <c r="G7" s="51"/>
      <c r="H7" s="36"/>
      <c r="I7" s="36"/>
      <c r="J7" s="36"/>
      <c r="K7" s="37"/>
      <c r="L7" s="36"/>
      <c r="M7" s="36"/>
      <c r="N7" s="36"/>
      <c r="O7" s="36"/>
      <c r="P7" s="46"/>
      <c r="Q7" s="46"/>
      <c r="R7" s="46"/>
      <c r="S7" s="47"/>
      <c r="T7" s="46"/>
      <c r="U7" s="46"/>
      <c r="V7" s="46"/>
      <c r="W7" s="47"/>
      <c r="X7" s="36"/>
      <c r="Y7" s="38"/>
      <c r="Z7" s="46"/>
      <c r="AA7" s="46"/>
      <c r="AB7" s="48"/>
      <c r="AC7" s="48"/>
      <c r="AD7" s="40"/>
      <c r="AE7" s="40"/>
      <c r="AF7" s="40"/>
      <c r="AG7" s="40"/>
      <c r="AH7" s="40"/>
      <c r="AI7" s="49"/>
      <c r="AJ7" s="49"/>
      <c r="AK7" s="42"/>
      <c r="AL7" s="42"/>
      <c r="AM7" s="52"/>
    </row>
    <row r="8" spans="1:39" s="30" customFormat="1" ht="15.75" thickBot="1" x14ac:dyDescent="0.25">
      <c r="A8" s="71"/>
      <c r="B8" s="72"/>
      <c r="E8" s="14"/>
      <c r="G8" s="73"/>
      <c r="K8" s="74"/>
      <c r="O8" s="29"/>
      <c r="S8" s="17"/>
      <c r="W8" s="17"/>
      <c r="X8" s="29"/>
    </row>
    <row r="9" spans="1:39" s="54" customFormat="1" ht="13.5" thickTop="1" thickBot="1" x14ac:dyDescent="0.25">
      <c r="A9" s="309" t="s">
        <v>4</v>
      </c>
      <c r="B9" s="309"/>
      <c r="C9" s="309"/>
      <c r="D9" s="309"/>
      <c r="E9" s="309"/>
      <c r="F9" s="309"/>
      <c r="G9" s="309"/>
      <c r="H9" s="309"/>
      <c r="I9" s="309"/>
      <c r="J9" s="309" t="s">
        <v>5</v>
      </c>
      <c r="K9" s="309"/>
      <c r="L9" s="309"/>
      <c r="M9" s="309"/>
      <c r="N9" s="309"/>
      <c r="O9" s="309" t="s">
        <v>6</v>
      </c>
      <c r="P9" s="309"/>
      <c r="Q9" s="309"/>
      <c r="R9" s="309"/>
      <c r="S9" s="309"/>
      <c r="T9" s="309"/>
      <c r="U9" s="309"/>
      <c r="V9" s="309"/>
      <c r="W9" s="309"/>
      <c r="X9" s="53"/>
    </row>
    <row r="10" spans="1:39" s="54" customFormat="1" ht="13.5" thickTop="1" thickBot="1" x14ac:dyDescent="0.25">
      <c r="A10" s="309"/>
      <c r="B10" s="309"/>
      <c r="C10" s="309"/>
      <c r="D10" s="309"/>
      <c r="E10" s="309"/>
      <c r="F10" s="309"/>
      <c r="G10" s="309"/>
      <c r="H10" s="309"/>
      <c r="I10" s="309"/>
      <c r="J10" s="309"/>
      <c r="K10" s="309"/>
      <c r="L10" s="309"/>
      <c r="M10" s="309"/>
      <c r="N10" s="309"/>
      <c r="O10" s="309"/>
      <c r="P10" s="309"/>
      <c r="Q10" s="309"/>
      <c r="R10" s="309"/>
      <c r="S10" s="309"/>
      <c r="T10" s="309"/>
      <c r="U10" s="309"/>
      <c r="V10" s="309"/>
      <c r="W10" s="309"/>
      <c r="X10" s="53"/>
    </row>
    <row r="11" spans="1:39" s="54" customFormat="1" ht="13.5" thickTop="1" thickBot="1" x14ac:dyDescent="0.25">
      <c r="A11" s="309"/>
      <c r="B11" s="309"/>
      <c r="C11" s="309"/>
      <c r="D11" s="309"/>
      <c r="E11" s="309"/>
      <c r="F11" s="309"/>
      <c r="G11" s="309"/>
      <c r="H11" s="309"/>
      <c r="I11" s="309"/>
      <c r="J11" s="309"/>
      <c r="K11" s="309"/>
      <c r="L11" s="309"/>
      <c r="M11" s="309"/>
      <c r="N11" s="309"/>
      <c r="O11" s="309"/>
      <c r="P11" s="309"/>
      <c r="Q11" s="309"/>
      <c r="R11" s="309"/>
      <c r="S11" s="309"/>
      <c r="T11" s="309"/>
      <c r="U11" s="309"/>
      <c r="V11" s="309"/>
      <c r="W11" s="309"/>
      <c r="X11" s="53"/>
    </row>
    <row r="12" spans="1:39" s="54" customFormat="1" ht="13.5" thickTop="1" thickBot="1" x14ac:dyDescent="0.25">
      <c r="A12" s="310" t="s">
        <v>7</v>
      </c>
      <c r="B12" s="309" t="s">
        <v>8</v>
      </c>
      <c r="C12" s="309" t="s">
        <v>9</v>
      </c>
      <c r="D12" s="309" t="s">
        <v>10</v>
      </c>
      <c r="E12" s="309" t="s">
        <v>89</v>
      </c>
      <c r="F12" s="309" t="s">
        <v>11</v>
      </c>
      <c r="G12" s="309" t="s">
        <v>12</v>
      </c>
      <c r="H12" s="309" t="s">
        <v>13</v>
      </c>
      <c r="I12" s="309" t="s">
        <v>14</v>
      </c>
      <c r="J12" s="309" t="s">
        <v>15</v>
      </c>
      <c r="K12" s="309" t="s">
        <v>16</v>
      </c>
      <c r="L12" s="309" t="s">
        <v>90</v>
      </c>
      <c r="M12" s="309" t="s">
        <v>17</v>
      </c>
      <c r="N12" s="309" t="s">
        <v>18</v>
      </c>
      <c r="O12" s="309" t="s">
        <v>19</v>
      </c>
      <c r="P12" s="309"/>
      <c r="Q12" s="309" t="s">
        <v>20</v>
      </c>
      <c r="R12" s="309" t="s">
        <v>90</v>
      </c>
      <c r="S12" s="309" t="s">
        <v>21</v>
      </c>
      <c r="T12" s="309" t="s">
        <v>22</v>
      </c>
      <c r="U12" s="309"/>
      <c r="V12" s="309" t="s">
        <v>23</v>
      </c>
      <c r="W12" s="309" t="s">
        <v>24</v>
      </c>
      <c r="X12" s="53"/>
    </row>
    <row r="13" spans="1:39" s="54" customFormat="1" ht="25.5" thickTop="1" thickBot="1" x14ac:dyDescent="0.25">
      <c r="A13" s="310"/>
      <c r="B13" s="310"/>
      <c r="C13" s="309"/>
      <c r="D13" s="310"/>
      <c r="E13" s="311"/>
      <c r="F13" s="310"/>
      <c r="G13" s="310"/>
      <c r="H13" s="310"/>
      <c r="I13" s="310"/>
      <c r="J13" s="310"/>
      <c r="K13" s="310"/>
      <c r="L13" s="310"/>
      <c r="M13" s="310"/>
      <c r="N13" s="310"/>
      <c r="O13" s="55" t="s">
        <v>25</v>
      </c>
      <c r="P13" s="55" t="s">
        <v>26</v>
      </c>
      <c r="Q13" s="309"/>
      <c r="R13" s="309"/>
      <c r="S13" s="309"/>
      <c r="T13" s="55" t="s">
        <v>27</v>
      </c>
      <c r="U13" s="55" t="s">
        <v>28</v>
      </c>
      <c r="V13" s="309"/>
      <c r="W13" s="309"/>
      <c r="X13" s="53"/>
    </row>
    <row r="14" spans="1:39" s="54" customFormat="1" ht="93" customHeight="1" thickTop="1" x14ac:dyDescent="0.2">
      <c r="A14" s="56" t="s">
        <v>29</v>
      </c>
      <c r="B14" s="57" t="s">
        <v>30</v>
      </c>
      <c r="C14" s="57" t="s">
        <v>31</v>
      </c>
      <c r="D14" s="57">
        <v>1991</v>
      </c>
      <c r="E14" s="59" t="s">
        <v>32</v>
      </c>
      <c r="F14" s="57" t="s">
        <v>33</v>
      </c>
      <c r="G14" s="58" t="s">
        <v>34</v>
      </c>
      <c r="H14" s="57" t="s">
        <v>35</v>
      </c>
      <c r="I14" s="57" t="s">
        <v>367</v>
      </c>
      <c r="J14" s="57" t="s">
        <v>36</v>
      </c>
      <c r="K14" s="59" t="s">
        <v>37</v>
      </c>
      <c r="L14" s="57" t="s">
        <v>0</v>
      </c>
      <c r="M14" s="57" t="s">
        <v>368</v>
      </c>
      <c r="N14" s="57" t="s">
        <v>369</v>
      </c>
      <c r="O14" s="57" t="s">
        <v>38</v>
      </c>
      <c r="P14" s="57" t="s">
        <v>38</v>
      </c>
      <c r="Q14" s="57" t="s">
        <v>3</v>
      </c>
      <c r="R14" s="57" t="s">
        <v>0</v>
      </c>
      <c r="S14" s="57" t="s">
        <v>250</v>
      </c>
      <c r="T14" s="57" t="s">
        <v>39</v>
      </c>
      <c r="U14" s="57"/>
      <c r="V14" s="57"/>
      <c r="W14" s="57"/>
      <c r="X14" s="53"/>
    </row>
    <row r="15" spans="1:39" s="54" customFormat="1" ht="105.75" customHeight="1" x14ac:dyDescent="0.2">
      <c r="A15" s="56" t="s">
        <v>40</v>
      </c>
      <c r="B15" s="57" t="s">
        <v>30</v>
      </c>
      <c r="C15" s="57" t="s">
        <v>31</v>
      </c>
      <c r="D15" s="57">
        <v>1991</v>
      </c>
      <c r="E15" s="59" t="s">
        <v>32</v>
      </c>
      <c r="F15" s="57" t="s">
        <v>41</v>
      </c>
      <c r="G15" s="58" t="s">
        <v>42</v>
      </c>
      <c r="H15" s="57" t="s">
        <v>35</v>
      </c>
      <c r="I15" s="57" t="s">
        <v>367</v>
      </c>
      <c r="J15" s="57" t="s">
        <v>36</v>
      </c>
      <c r="K15" s="59" t="s">
        <v>370</v>
      </c>
      <c r="L15" s="57" t="s">
        <v>0</v>
      </c>
      <c r="M15" s="57" t="s">
        <v>371</v>
      </c>
      <c r="N15" s="57" t="s">
        <v>372</v>
      </c>
      <c r="O15" s="57" t="s">
        <v>38</v>
      </c>
      <c r="P15" s="57" t="s">
        <v>38</v>
      </c>
      <c r="Q15" s="57" t="s">
        <v>373</v>
      </c>
      <c r="R15" s="57" t="s">
        <v>0</v>
      </c>
      <c r="S15" s="57" t="s">
        <v>250</v>
      </c>
      <c r="T15" s="57" t="s">
        <v>39</v>
      </c>
      <c r="U15" s="57"/>
      <c r="V15" s="57"/>
      <c r="W15" s="57"/>
      <c r="X15" s="53"/>
    </row>
    <row r="16" spans="1:39" s="54" customFormat="1" ht="91.5" customHeight="1" x14ac:dyDescent="0.2">
      <c r="A16" s="299" t="s">
        <v>43</v>
      </c>
      <c r="B16" s="57" t="s">
        <v>44</v>
      </c>
      <c r="C16" s="57">
        <v>23</v>
      </c>
      <c r="D16" s="57">
        <v>1982</v>
      </c>
      <c r="E16" s="59" t="s">
        <v>45</v>
      </c>
      <c r="F16" s="57" t="s">
        <v>46</v>
      </c>
      <c r="G16" s="58" t="s">
        <v>47</v>
      </c>
      <c r="H16" s="302" t="s">
        <v>35</v>
      </c>
      <c r="I16" s="302" t="s">
        <v>367</v>
      </c>
      <c r="J16" s="302" t="s">
        <v>36</v>
      </c>
      <c r="K16" s="305" t="s">
        <v>374</v>
      </c>
      <c r="L16" s="302" t="s">
        <v>375</v>
      </c>
      <c r="M16" s="302" t="s">
        <v>49</v>
      </c>
      <c r="N16" s="302" t="s">
        <v>50</v>
      </c>
      <c r="O16" s="302" t="s">
        <v>38</v>
      </c>
      <c r="P16" s="305" t="s">
        <v>38</v>
      </c>
      <c r="Q16" s="305" t="s">
        <v>376</v>
      </c>
      <c r="R16" s="305" t="s">
        <v>48</v>
      </c>
      <c r="S16" s="302"/>
      <c r="T16" s="302" t="s">
        <v>39</v>
      </c>
      <c r="U16" s="302"/>
      <c r="V16" s="302"/>
      <c r="W16" s="302"/>
      <c r="X16" s="53"/>
    </row>
    <row r="17" spans="1:39" s="54" customFormat="1" ht="409.5" x14ac:dyDescent="0.2">
      <c r="A17" s="300"/>
      <c r="B17" s="60" t="s">
        <v>69</v>
      </c>
      <c r="C17" s="60">
        <v>1066</v>
      </c>
      <c r="D17" s="60">
        <v>2015</v>
      </c>
      <c r="E17" s="59" t="s">
        <v>377</v>
      </c>
      <c r="F17" s="57" t="s">
        <v>378</v>
      </c>
      <c r="G17" s="58" t="s">
        <v>379</v>
      </c>
      <c r="H17" s="304"/>
      <c r="I17" s="304"/>
      <c r="J17" s="304"/>
      <c r="K17" s="307"/>
      <c r="L17" s="304"/>
      <c r="M17" s="304"/>
      <c r="N17" s="304"/>
      <c r="O17" s="304"/>
      <c r="P17" s="307"/>
      <c r="Q17" s="307"/>
      <c r="R17" s="307"/>
      <c r="S17" s="304"/>
      <c r="T17" s="304"/>
      <c r="U17" s="304"/>
      <c r="V17" s="304"/>
      <c r="W17" s="304"/>
      <c r="X17" s="53"/>
    </row>
    <row r="18" spans="1:39" s="53" customFormat="1" ht="132" x14ac:dyDescent="0.2">
      <c r="A18" s="299" t="s">
        <v>29</v>
      </c>
      <c r="B18" s="302" t="s">
        <v>105</v>
      </c>
      <c r="C18" s="305">
        <v>115</v>
      </c>
      <c r="D18" s="302">
        <v>1994</v>
      </c>
      <c r="E18" s="308" t="s">
        <v>106</v>
      </c>
      <c r="F18" s="57" t="s">
        <v>107</v>
      </c>
      <c r="G18" s="58" t="s">
        <v>108</v>
      </c>
      <c r="H18" s="57" t="s">
        <v>35</v>
      </c>
      <c r="I18" s="57" t="s">
        <v>367</v>
      </c>
      <c r="J18" s="57" t="s">
        <v>36</v>
      </c>
      <c r="K18" s="59" t="s">
        <v>380</v>
      </c>
      <c r="L18" s="57" t="s">
        <v>0</v>
      </c>
      <c r="M18" s="57" t="s">
        <v>371</v>
      </c>
      <c r="N18" s="57" t="s">
        <v>372</v>
      </c>
      <c r="O18" s="57" t="s">
        <v>38</v>
      </c>
      <c r="P18" s="57" t="s">
        <v>38</v>
      </c>
      <c r="Q18" s="57" t="s">
        <v>381</v>
      </c>
      <c r="R18" s="57" t="s">
        <v>0</v>
      </c>
      <c r="S18" s="57" t="s">
        <v>250</v>
      </c>
      <c r="T18" s="57" t="s">
        <v>39</v>
      </c>
      <c r="U18" s="57"/>
      <c r="V18" s="57"/>
      <c r="W18" s="57"/>
      <c r="Y18" s="54"/>
      <c r="Z18" s="54"/>
      <c r="AA18" s="54"/>
      <c r="AB18" s="54"/>
      <c r="AC18" s="54"/>
      <c r="AD18" s="54"/>
      <c r="AE18" s="54"/>
      <c r="AF18" s="54"/>
      <c r="AG18" s="54"/>
      <c r="AH18" s="54"/>
      <c r="AI18" s="54"/>
      <c r="AJ18" s="54"/>
      <c r="AK18" s="54"/>
      <c r="AL18" s="54"/>
      <c r="AM18" s="54"/>
    </row>
    <row r="19" spans="1:39" s="53" customFormat="1" ht="96" x14ac:dyDescent="0.2">
      <c r="A19" s="300"/>
      <c r="B19" s="304"/>
      <c r="C19" s="307"/>
      <c r="D19" s="304"/>
      <c r="E19" s="308"/>
      <c r="F19" s="57" t="s">
        <v>109</v>
      </c>
      <c r="G19" s="58" t="s">
        <v>110</v>
      </c>
      <c r="H19" s="57" t="s">
        <v>35</v>
      </c>
      <c r="I19" s="57" t="s">
        <v>367</v>
      </c>
      <c r="J19" s="57" t="s">
        <v>36</v>
      </c>
      <c r="K19" s="59" t="s">
        <v>37</v>
      </c>
      <c r="L19" s="57" t="s">
        <v>0</v>
      </c>
      <c r="M19" s="57" t="s">
        <v>371</v>
      </c>
      <c r="N19" s="57" t="s">
        <v>372</v>
      </c>
      <c r="O19" s="57" t="s">
        <v>38</v>
      </c>
      <c r="P19" s="57" t="s">
        <v>38</v>
      </c>
      <c r="Q19" s="57" t="s">
        <v>3</v>
      </c>
      <c r="R19" s="57" t="s">
        <v>0</v>
      </c>
      <c r="S19" s="57" t="s">
        <v>250</v>
      </c>
      <c r="T19" s="57" t="s">
        <v>39</v>
      </c>
      <c r="U19" s="57"/>
      <c r="V19" s="57"/>
      <c r="W19" s="57"/>
      <c r="Y19" s="54"/>
      <c r="Z19" s="54"/>
      <c r="AA19" s="54"/>
      <c r="AB19" s="54"/>
      <c r="AC19" s="54"/>
      <c r="AD19" s="54"/>
      <c r="AE19" s="54"/>
      <c r="AF19" s="54"/>
      <c r="AG19" s="54"/>
      <c r="AH19" s="54"/>
      <c r="AI19" s="54"/>
      <c r="AJ19" s="54"/>
      <c r="AK19" s="54"/>
      <c r="AL19" s="54"/>
      <c r="AM19" s="54"/>
    </row>
    <row r="20" spans="1:39" s="53" customFormat="1" ht="225" customHeight="1" x14ac:dyDescent="0.2">
      <c r="A20" s="61" t="s">
        <v>29</v>
      </c>
      <c r="B20" s="60" t="s">
        <v>44</v>
      </c>
      <c r="C20" s="60">
        <v>715</v>
      </c>
      <c r="D20" s="60">
        <v>2001</v>
      </c>
      <c r="E20" s="62" t="s">
        <v>111</v>
      </c>
      <c r="F20" s="59" t="s">
        <v>112</v>
      </c>
      <c r="G20" s="58" t="s">
        <v>113</v>
      </c>
      <c r="H20" s="57" t="s">
        <v>35</v>
      </c>
      <c r="I20" s="57" t="s">
        <v>367</v>
      </c>
      <c r="J20" s="57" t="s">
        <v>36</v>
      </c>
      <c r="K20" s="59" t="s">
        <v>37</v>
      </c>
      <c r="L20" s="57" t="s">
        <v>0</v>
      </c>
      <c r="M20" s="57" t="s">
        <v>371</v>
      </c>
      <c r="N20" s="57" t="s">
        <v>372</v>
      </c>
      <c r="O20" s="57" t="s">
        <v>38</v>
      </c>
      <c r="P20" s="57" t="s">
        <v>38</v>
      </c>
      <c r="Q20" s="57" t="s">
        <v>3</v>
      </c>
      <c r="R20" s="57" t="s">
        <v>0</v>
      </c>
      <c r="S20" s="57" t="s">
        <v>250</v>
      </c>
      <c r="T20" s="57" t="s">
        <v>39</v>
      </c>
      <c r="U20" s="57"/>
      <c r="V20" s="57"/>
      <c r="W20" s="57"/>
      <c r="Y20" s="54"/>
      <c r="Z20" s="54"/>
      <c r="AA20" s="54"/>
      <c r="AB20" s="54"/>
      <c r="AC20" s="54"/>
      <c r="AD20" s="54"/>
      <c r="AE20" s="54"/>
      <c r="AF20" s="54"/>
      <c r="AG20" s="54"/>
      <c r="AH20" s="54"/>
      <c r="AI20" s="54"/>
      <c r="AJ20" s="54"/>
      <c r="AK20" s="54"/>
      <c r="AL20" s="54"/>
      <c r="AM20" s="54"/>
    </row>
    <row r="21" spans="1:39" s="53" customFormat="1" ht="180" x14ac:dyDescent="0.2">
      <c r="A21" s="63" t="s">
        <v>114</v>
      </c>
      <c r="B21" s="57" t="s">
        <v>44</v>
      </c>
      <c r="C21" s="57">
        <v>1098</v>
      </c>
      <c r="D21" s="59">
        <v>2006</v>
      </c>
      <c r="E21" s="59" t="s">
        <v>115</v>
      </c>
      <c r="F21" s="59" t="s">
        <v>116</v>
      </c>
      <c r="G21" s="58" t="s">
        <v>117</v>
      </c>
      <c r="H21" s="57" t="s">
        <v>35</v>
      </c>
      <c r="I21" s="57" t="s">
        <v>367</v>
      </c>
      <c r="J21" s="57" t="s">
        <v>36</v>
      </c>
      <c r="K21" s="59" t="s">
        <v>382</v>
      </c>
      <c r="L21" s="57" t="s">
        <v>0</v>
      </c>
      <c r="M21" s="57" t="s">
        <v>371</v>
      </c>
      <c r="N21" s="57" t="s">
        <v>372</v>
      </c>
      <c r="O21" s="57" t="s">
        <v>38</v>
      </c>
      <c r="P21" s="57" t="s">
        <v>38</v>
      </c>
      <c r="Q21" s="57" t="s">
        <v>383</v>
      </c>
      <c r="R21" s="57" t="s">
        <v>0</v>
      </c>
      <c r="S21" s="57" t="s">
        <v>250</v>
      </c>
      <c r="T21" s="57" t="s">
        <v>39</v>
      </c>
      <c r="U21" s="57"/>
      <c r="V21" s="57"/>
      <c r="W21" s="57"/>
      <c r="Y21" s="54"/>
      <c r="Z21" s="54"/>
      <c r="AA21" s="54"/>
      <c r="AB21" s="54"/>
      <c r="AC21" s="54"/>
      <c r="AD21" s="54"/>
      <c r="AE21" s="54"/>
      <c r="AF21" s="54"/>
      <c r="AG21" s="54"/>
      <c r="AH21" s="54"/>
      <c r="AI21" s="54"/>
      <c r="AJ21" s="54"/>
      <c r="AK21" s="54"/>
      <c r="AL21" s="54"/>
      <c r="AM21" s="54"/>
    </row>
    <row r="22" spans="1:39" s="53" customFormat="1" ht="324" x14ac:dyDescent="0.2">
      <c r="A22" s="299" t="s">
        <v>57</v>
      </c>
      <c r="B22" s="302" t="s">
        <v>44</v>
      </c>
      <c r="C22" s="302">
        <v>1286</v>
      </c>
      <c r="D22" s="302">
        <v>2009</v>
      </c>
      <c r="E22" s="308" t="s">
        <v>58</v>
      </c>
      <c r="F22" s="59" t="s">
        <v>59</v>
      </c>
      <c r="G22" s="58" t="s">
        <v>60</v>
      </c>
      <c r="H22" s="57" t="s">
        <v>35</v>
      </c>
      <c r="I22" s="57" t="s">
        <v>367</v>
      </c>
      <c r="J22" s="57" t="s">
        <v>36</v>
      </c>
      <c r="K22" s="59" t="s">
        <v>384</v>
      </c>
      <c r="L22" s="57" t="s">
        <v>0</v>
      </c>
      <c r="M22" s="57" t="s">
        <v>371</v>
      </c>
      <c r="N22" s="57" t="s">
        <v>372</v>
      </c>
      <c r="O22" s="57" t="s">
        <v>38</v>
      </c>
      <c r="P22" s="57" t="s">
        <v>38</v>
      </c>
      <c r="Q22" s="57" t="s">
        <v>385</v>
      </c>
      <c r="R22" s="57" t="s">
        <v>0</v>
      </c>
      <c r="S22" s="57" t="s">
        <v>250</v>
      </c>
      <c r="T22" s="57" t="s">
        <v>39</v>
      </c>
      <c r="U22" s="57"/>
      <c r="V22" s="57"/>
      <c r="W22" s="57"/>
      <c r="Y22" s="54"/>
      <c r="Z22" s="54"/>
      <c r="AA22" s="54"/>
      <c r="AB22" s="54"/>
      <c r="AC22" s="54"/>
      <c r="AD22" s="54"/>
      <c r="AE22" s="54"/>
      <c r="AF22" s="54"/>
      <c r="AG22" s="54"/>
      <c r="AH22" s="54"/>
      <c r="AI22" s="54"/>
      <c r="AJ22" s="54"/>
      <c r="AK22" s="54"/>
      <c r="AL22" s="54"/>
      <c r="AM22" s="54"/>
    </row>
    <row r="23" spans="1:39" s="53" customFormat="1" ht="300" x14ac:dyDescent="0.2">
      <c r="A23" s="301"/>
      <c r="B23" s="303"/>
      <c r="C23" s="303"/>
      <c r="D23" s="303"/>
      <c r="E23" s="308"/>
      <c r="F23" s="64" t="s">
        <v>61</v>
      </c>
      <c r="G23" s="58" t="s">
        <v>386</v>
      </c>
      <c r="H23" s="60" t="s">
        <v>35</v>
      </c>
      <c r="I23" s="57" t="s">
        <v>367</v>
      </c>
      <c r="J23" s="60" t="s">
        <v>36</v>
      </c>
      <c r="K23" s="64" t="s">
        <v>384</v>
      </c>
      <c r="L23" s="60" t="s">
        <v>0</v>
      </c>
      <c r="M23" s="57" t="s">
        <v>371</v>
      </c>
      <c r="N23" s="57" t="s">
        <v>372</v>
      </c>
      <c r="O23" s="60" t="s">
        <v>38</v>
      </c>
      <c r="P23" s="60" t="s">
        <v>38</v>
      </c>
      <c r="Q23" s="57" t="s">
        <v>385</v>
      </c>
      <c r="R23" s="60" t="s">
        <v>0</v>
      </c>
      <c r="S23" s="57" t="s">
        <v>250</v>
      </c>
      <c r="T23" s="60" t="s">
        <v>39</v>
      </c>
      <c r="U23" s="60"/>
      <c r="V23" s="60"/>
      <c r="W23" s="60"/>
      <c r="Y23" s="54"/>
      <c r="Z23" s="54"/>
      <c r="AA23" s="54"/>
      <c r="AB23" s="54"/>
      <c r="AC23" s="54"/>
      <c r="AD23" s="54"/>
      <c r="AE23" s="54"/>
      <c r="AF23" s="54"/>
      <c r="AG23" s="54"/>
      <c r="AH23" s="54"/>
      <c r="AI23" s="54"/>
      <c r="AJ23" s="54"/>
      <c r="AK23" s="54"/>
      <c r="AL23" s="54"/>
      <c r="AM23" s="54"/>
    </row>
    <row r="24" spans="1:39" s="53" customFormat="1" ht="192" x14ac:dyDescent="0.2">
      <c r="A24" s="299" t="s">
        <v>118</v>
      </c>
      <c r="B24" s="57" t="s">
        <v>44</v>
      </c>
      <c r="C24" s="57">
        <v>1753</v>
      </c>
      <c r="D24" s="57">
        <v>2015</v>
      </c>
      <c r="E24" s="59" t="s">
        <v>387</v>
      </c>
      <c r="F24" s="57" t="s">
        <v>388</v>
      </c>
      <c r="G24" s="58" t="s">
        <v>389</v>
      </c>
      <c r="H24" s="57" t="s">
        <v>35</v>
      </c>
      <c r="I24" s="57" t="s">
        <v>367</v>
      </c>
      <c r="J24" s="57" t="s">
        <v>36</v>
      </c>
      <c r="K24" s="59" t="s">
        <v>376</v>
      </c>
      <c r="L24" s="57" t="s">
        <v>0</v>
      </c>
      <c r="M24" s="57" t="s">
        <v>49</v>
      </c>
      <c r="N24" s="57" t="s">
        <v>50</v>
      </c>
      <c r="O24" s="57" t="s">
        <v>38</v>
      </c>
      <c r="P24" s="57" t="s">
        <v>38</v>
      </c>
      <c r="Q24" s="59" t="s">
        <v>376</v>
      </c>
      <c r="R24" s="57" t="s">
        <v>0</v>
      </c>
      <c r="S24" s="57"/>
      <c r="T24" s="57" t="s">
        <v>27</v>
      </c>
      <c r="U24" s="57"/>
      <c r="V24" s="57"/>
      <c r="W24" s="57"/>
      <c r="Y24" s="54"/>
      <c r="Z24" s="54"/>
      <c r="AA24" s="54"/>
      <c r="AB24" s="54"/>
      <c r="AC24" s="54"/>
      <c r="AD24" s="54"/>
      <c r="AE24" s="54"/>
      <c r="AF24" s="54"/>
      <c r="AG24" s="54"/>
      <c r="AH24" s="54"/>
      <c r="AI24" s="54"/>
      <c r="AJ24" s="54"/>
      <c r="AK24" s="54"/>
      <c r="AL24" s="54"/>
      <c r="AM24" s="54"/>
    </row>
    <row r="25" spans="1:39" s="53" customFormat="1" ht="72" x14ac:dyDescent="0.2">
      <c r="A25" s="300"/>
      <c r="B25" s="57" t="s">
        <v>30</v>
      </c>
      <c r="C25" s="57" t="s">
        <v>31</v>
      </c>
      <c r="D25" s="57">
        <v>1991</v>
      </c>
      <c r="E25" s="59" t="s">
        <v>32</v>
      </c>
      <c r="F25" s="57" t="s">
        <v>390</v>
      </c>
      <c r="G25" s="58" t="s">
        <v>391</v>
      </c>
      <c r="H25" s="57" t="s">
        <v>35</v>
      </c>
      <c r="I25" s="57" t="s">
        <v>367</v>
      </c>
      <c r="J25" s="57" t="s">
        <v>36</v>
      </c>
      <c r="K25" s="59" t="s">
        <v>376</v>
      </c>
      <c r="L25" s="57" t="s">
        <v>0</v>
      </c>
      <c r="M25" s="57" t="s">
        <v>49</v>
      </c>
      <c r="N25" s="57" t="s">
        <v>50</v>
      </c>
      <c r="O25" s="57" t="s">
        <v>38</v>
      </c>
      <c r="P25" s="57" t="s">
        <v>38</v>
      </c>
      <c r="Q25" s="59" t="s">
        <v>376</v>
      </c>
      <c r="R25" s="57" t="s">
        <v>0</v>
      </c>
      <c r="S25" s="57"/>
      <c r="T25" s="57" t="s">
        <v>27</v>
      </c>
      <c r="U25" s="65"/>
      <c r="V25" s="65"/>
      <c r="W25" s="65"/>
      <c r="Y25" s="54"/>
      <c r="Z25" s="54"/>
      <c r="AA25" s="54"/>
      <c r="AB25" s="54"/>
      <c r="AC25" s="54"/>
      <c r="AD25" s="54"/>
      <c r="AE25" s="54"/>
      <c r="AF25" s="54"/>
      <c r="AG25" s="54"/>
      <c r="AH25" s="54"/>
      <c r="AI25" s="54"/>
      <c r="AJ25" s="54"/>
      <c r="AK25" s="54"/>
      <c r="AL25" s="54"/>
      <c r="AM25" s="54"/>
    </row>
    <row r="26" spans="1:39" s="53" customFormat="1" ht="231.75" customHeight="1" x14ac:dyDescent="0.2">
      <c r="A26" s="66" t="s">
        <v>119</v>
      </c>
      <c r="B26" s="65" t="s">
        <v>44</v>
      </c>
      <c r="C26" s="65">
        <v>1620</v>
      </c>
      <c r="D26" s="65">
        <v>2013</v>
      </c>
      <c r="E26" s="59" t="s">
        <v>392</v>
      </c>
      <c r="F26" s="67" t="s">
        <v>120</v>
      </c>
      <c r="G26" s="58" t="s">
        <v>393</v>
      </c>
      <c r="H26" s="65" t="s">
        <v>35</v>
      </c>
      <c r="I26" s="57" t="s">
        <v>367</v>
      </c>
      <c r="J26" s="65" t="s">
        <v>36</v>
      </c>
      <c r="K26" s="59" t="s">
        <v>384</v>
      </c>
      <c r="L26" s="65" t="s">
        <v>0</v>
      </c>
      <c r="M26" s="57" t="s">
        <v>371</v>
      </c>
      <c r="N26" s="57" t="s">
        <v>372</v>
      </c>
      <c r="O26" s="65" t="s">
        <v>38</v>
      </c>
      <c r="P26" s="65" t="s">
        <v>38</v>
      </c>
      <c r="Q26" s="57" t="s">
        <v>385</v>
      </c>
      <c r="R26" s="65" t="s">
        <v>0</v>
      </c>
      <c r="S26" s="57" t="s">
        <v>250</v>
      </c>
      <c r="T26" s="65" t="s">
        <v>39</v>
      </c>
      <c r="U26" s="65"/>
      <c r="V26" s="65"/>
      <c r="W26" s="65"/>
      <c r="Y26" s="54"/>
      <c r="Z26" s="54"/>
      <c r="AA26" s="54"/>
      <c r="AB26" s="54"/>
      <c r="AC26" s="54"/>
      <c r="AD26" s="54"/>
      <c r="AE26" s="54"/>
      <c r="AF26" s="54"/>
      <c r="AG26" s="54"/>
      <c r="AH26" s="54"/>
      <c r="AI26" s="54"/>
      <c r="AJ26" s="54"/>
      <c r="AK26" s="54"/>
      <c r="AL26" s="54"/>
      <c r="AM26" s="54"/>
    </row>
    <row r="27" spans="1:39" s="53" customFormat="1" ht="168" x14ac:dyDescent="0.2">
      <c r="A27" s="63" t="s">
        <v>29</v>
      </c>
      <c r="B27" s="57" t="s">
        <v>44</v>
      </c>
      <c r="C27" s="57">
        <v>1620</v>
      </c>
      <c r="D27" s="57">
        <v>2013</v>
      </c>
      <c r="E27" s="59" t="s">
        <v>392</v>
      </c>
      <c r="F27" s="59" t="s">
        <v>121</v>
      </c>
      <c r="G27" s="58" t="s">
        <v>122</v>
      </c>
      <c r="H27" s="57" t="s">
        <v>35</v>
      </c>
      <c r="I27" s="57" t="s">
        <v>367</v>
      </c>
      <c r="J27" s="57" t="s">
        <v>36</v>
      </c>
      <c r="K27" s="67" t="s">
        <v>380</v>
      </c>
      <c r="L27" s="57" t="s">
        <v>0</v>
      </c>
      <c r="M27" s="57" t="s">
        <v>371</v>
      </c>
      <c r="N27" s="57" t="s">
        <v>372</v>
      </c>
      <c r="O27" s="57" t="s">
        <v>38</v>
      </c>
      <c r="P27" s="57" t="s">
        <v>38</v>
      </c>
      <c r="Q27" s="57" t="s">
        <v>383</v>
      </c>
      <c r="R27" s="57" t="s">
        <v>0</v>
      </c>
      <c r="S27" s="57" t="s">
        <v>250</v>
      </c>
      <c r="T27" s="57" t="s">
        <v>39</v>
      </c>
      <c r="U27" s="57"/>
      <c r="V27" s="57"/>
      <c r="W27" s="57"/>
      <c r="Y27" s="54"/>
      <c r="Z27" s="54"/>
      <c r="AA27" s="54"/>
      <c r="AB27" s="54"/>
      <c r="AC27" s="54"/>
      <c r="AD27" s="54"/>
      <c r="AE27" s="54"/>
      <c r="AF27" s="54"/>
      <c r="AG27" s="54"/>
      <c r="AH27" s="54"/>
      <c r="AI27" s="54"/>
      <c r="AJ27" s="54"/>
      <c r="AK27" s="54"/>
      <c r="AL27" s="54"/>
      <c r="AM27" s="54"/>
    </row>
    <row r="28" spans="1:39" s="53" customFormat="1" ht="156" x14ac:dyDescent="0.2">
      <c r="A28" s="299" t="s">
        <v>40</v>
      </c>
      <c r="B28" s="302" t="s">
        <v>69</v>
      </c>
      <c r="C28" s="305">
        <v>1278</v>
      </c>
      <c r="D28" s="305">
        <v>2002</v>
      </c>
      <c r="E28" s="308" t="s">
        <v>123</v>
      </c>
      <c r="F28" s="59" t="s">
        <v>124</v>
      </c>
      <c r="G28" s="58" t="s">
        <v>394</v>
      </c>
      <c r="H28" s="57" t="s">
        <v>35</v>
      </c>
      <c r="I28" s="57" t="s">
        <v>367</v>
      </c>
      <c r="J28" s="57" t="s">
        <v>36</v>
      </c>
      <c r="K28" s="59" t="s">
        <v>395</v>
      </c>
      <c r="L28" s="57" t="s">
        <v>0</v>
      </c>
      <c r="M28" s="57" t="s">
        <v>371</v>
      </c>
      <c r="N28" s="57" t="s">
        <v>372</v>
      </c>
      <c r="O28" s="57" t="s">
        <v>38</v>
      </c>
      <c r="P28" s="57" t="s">
        <v>38</v>
      </c>
      <c r="Q28" s="57" t="s">
        <v>373</v>
      </c>
      <c r="R28" s="57" t="s">
        <v>0</v>
      </c>
      <c r="S28" s="57" t="s">
        <v>250</v>
      </c>
      <c r="T28" s="57" t="s">
        <v>39</v>
      </c>
      <c r="U28" s="57"/>
      <c r="V28" s="57"/>
      <c r="W28" s="57"/>
      <c r="Y28" s="54"/>
      <c r="Z28" s="54"/>
      <c r="AA28" s="54"/>
      <c r="AB28" s="54"/>
      <c r="AC28" s="54"/>
      <c r="AD28" s="54"/>
      <c r="AE28" s="54"/>
      <c r="AF28" s="54"/>
      <c r="AG28" s="54"/>
      <c r="AH28" s="54"/>
      <c r="AI28" s="54"/>
      <c r="AJ28" s="54"/>
      <c r="AK28" s="54"/>
      <c r="AL28" s="54"/>
      <c r="AM28" s="54"/>
    </row>
    <row r="29" spans="1:39" s="53" customFormat="1" ht="144" x14ac:dyDescent="0.2">
      <c r="A29" s="301" t="s">
        <v>40</v>
      </c>
      <c r="B29" s="303" t="s">
        <v>69</v>
      </c>
      <c r="C29" s="306">
        <v>1278</v>
      </c>
      <c r="D29" s="306">
        <v>2012</v>
      </c>
      <c r="E29" s="308" t="s">
        <v>123</v>
      </c>
      <c r="F29" s="59" t="s">
        <v>125</v>
      </c>
      <c r="G29" s="58" t="s">
        <v>396</v>
      </c>
      <c r="H29" s="57" t="s">
        <v>35</v>
      </c>
      <c r="I29" s="57" t="s">
        <v>367</v>
      </c>
      <c r="J29" s="57" t="s">
        <v>36</v>
      </c>
      <c r="K29" s="59" t="s">
        <v>395</v>
      </c>
      <c r="L29" s="57" t="s">
        <v>0</v>
      </c>
      <c r="M29" s="57" t="s">
        <v>371</v>
      </c>
      <c r="N29" s="57" t="s">
        <v>372</v>
      </c>
      <c r="O29" s="57" t="s">
        <v>38</v>
      </c>
      <c r="P29" s="57" t="s">
        <v>38</v>
      </c>
      <c r="Q29" s="57" t="s">
        <v>373</v>
      </c>
      <c r="R29" s="57" t="s">
        <v>0</v>
      </c>
      <c r="S29" s="57" t="s">
        <v>250</v>
      </c>
      <c r="T29" s="57" t="s">
        <v>39</v>
      </c>
      <c r="U29" s="57"/>
      <c r="V29" s="57"/>
      <c r="W29" s="57"/>
      <c r="Y29" s="54"/>
      <c r="Z29" s="54"/>
      <c r="AA29" s="54"/>
      <c r="AB29" s="54"/>
      <c r="AC29" s="54"/>
      <c r="AD29" s="54"/>
      <c r="AE29" s="54"/>
      <c r="AF29" s="54"/>
      <c r="AG29" s="54"/>
      <c r="AH29" s="54"/>
      <c r="AI29" s="54"/>
      <c r="AJ29" s="54"/>
      <c r="AK29" s="54"/>
      <c r="AL29" s="54"/>
      <c r="AM29" s="54"/>
    </row>
    <row r="30" spans="1:39" s="53" customFormat="1" ht="144" x14ac:dyDescent="0.2">
      <c r="A30" s="300" t="s">
        <v>40</v>
      </c>
      <c r="B30" s="304" t="s">
        <v>69</v>
      </c>
      <c r="C30" s="307">
        <v>1278</v>
      </c>
      <c r="D30" s="307">
        <v>2012</v>
      </c>
      <c r="E30" s="308" t="s">
        <v>123</v>
      </c>
      <c r="F30" s="59" t="s">
        <v>126</v>
      </c>
      <c r="G30" s="58" t="s">
        <v>127</v>
      </c>
      <c r="H30" s="57" t="s">
        <v>35</v>
      </c>
      <c r="I30" s="57" t="s">
        <v>367</v>
      </c>
      <c r="J30" s="57" t="s">
        <v>36</v>
      </c>
      <c r="K30" s="59" t="s">
        <v>395</v>
      </c>
      <c r="L30" s="57" t="s">
        <v>0</v>
      </c>
      <c r="M30" s="57" t="s">
        <v>371</v>
      </c>
      <c r="N30" s="57" t="s">
        <v>372</v>
      </c>
      <c r="O30" s="57" t="s">
        <v>38</v>
      </c>
      <c r="P30" s="57" t="s">
        <v>38</v>
      </c>
      <c r="Q30" s="57" t="s">
        <v>373</v>
      </c>
      <c r="R30" s="57" t="s">
        <v>0</v>
      </c>
      <c r="S30" s="57" t="s">
        <v>250</v>
      </c>
      <c r="T30" s="57" t="s">
        <v>39</v>
      </c>
      <c r="U30" s="57"/>
      <c r="V30" s="57"/>
      <c r="W30" s="57"/>
      <c r="Y30" s="54"/>
      <c r="Z30" s="54"/>
      <c r="AA30" s="54"/>
      <c r="AB30" s="54"/>
      <c r="AC30" s="54"/>
      <c r="AD30" s="54"/>
      <c r="AE30" s="54"/>
      <c r="AF30" s="54"/>
      <c r="AG30" s="54"/>
      <c r="AH30" s="54"/>
      <c r="AI30" s="54"/>
      <c r="AJ30" s="54"/>
      <c r="AK30" s="54"/>
      <c r="AL30" s="54"/>
      <c r="AM30" s="54"/>
    </row>
    <row r="31" spans="1:39" s="53" customFormat="1" ht="360" x14ac:dyDescent="0.2">
      <c r="A31" s="56" t="s">
        <v>29</v>
      </c>
      <c r="B31" s="57" t="s">
        <v>77</v>
      </c>
      <c r="C31" s="57">
        <v>26</v>
      </c>
      <c r="D31" s="57">
        <v>1994</v>
      </c>
      <c r="E31" s="59" t="s">
        <v>78</v>
      </c>
      <c r="F31" s="57" t="s">
        <v>79</v>
      </c>
      <c r="G31" s="58" t="s">
        <v>80</v>
      </c>
      <c r="H31" s="57" t="s">
        <v>35</v>
      </c>
      <c r="I31" s="57" t="s">
        <v>367</v>
      </c>
      <c r="J31" s="57" t="s">
        <v>36</v>
      </c>
      <c r="K31" s="59" t="s">
        <v>37</v>
      </c>
      <c r="L31" s="57" t="s">
        <v>0</v>
      </c>
      <c r="M31" s="57" t="s">
        <v>397</v>
      </c>
      <c r="N31" s="57" t="s">
        <v>398</v>
      </c>
      <c r="O31" s="57" t="s">
        <v>38</v>
      </c>
      <c r="P31" s="57" t="s">
        <v>38</v>
      </c>
      <c r="Q31" s="57" t="s">
        <v>3</v>
      </c>
      <c r="R31" s="57" t="s">
        <v>0</v>
      </c>
      <c r="S31" s="57" t="s">
        <v>250</v>
      </c>
      <c r="T31" s="57" t="s">
        <v>39</v>
      </c>
      <c r="U31" s="57"/>
      <c r="V31" s="57"/>
      <c r="W31" s="57"/>
      <c r="Y31" s="54"/>
      <c r="Z31" s="54"/>
      <c r="AA31" s="54"/>
      <c r="AB31" s="54"/>
      <c r="AC31" s="54"/>
      <c r="AD31" s="54"/>
      <c r="AE31" s="54"/>
      <c r="AF31" s="54"/>
      <c r="AG31" s="54"/>
      <c r="AH31" s="54"/>
      <c r="AI31" s="54"/>
      <c r="AJ31" s="54"/>
      <c r="AK31" s="54"/>
      <c r="AL31" s="54"/>
      <c r="AM31" s="54"/>
    </row>
    <row r="32" spans="1:39" s="53" customFormat="1" ht="128.25" customHeight="1" x14ac:dyDescent="0.2">
      <c r="A32" s="56" t="s">
        <v>40</v>
      </c>
      <c r="B32" s="65" t="s">
        <v>128</v>
      </c>
      <c r="C32" s="65">
        <v>1</v>
      </c>
      <c r="D32" s="65">
        <v>2010</v>
      </c>
      <c r="E32" s="59" t="s">
        <v>129</v>
      </c>
      <c r="F32" s="59" t="s">
        <v>120</v>
      </c>
      <c r="G32" s="58" t="s">
        <v>130</v>
      </c>
      <c r="H32" s="57" t="s">
        <v>35</v>
      </c>
      <c r="I32" s="57" t="s">
        <v>367</v>
      </c>
      <c r="J32" s="57" t="s">
        <v>36</v>
      </c>
      <c r="K32" s="59" t="s">
        <v>395</v>
      </c>
      <c r="L32" s="57" t="s">
        <v>0</v>
      </c>
      <c r="M32" s="57" t="s">
        <v>371</v>
      </c>
      <c r="N32" s="57" t="s">
        <v>372</v>
      </c>
      <c r="O32" s="57" t="s">
        <v>76</v>
      </c>
      <c r="P32" s="57" t="s">
        <v>38</v>
      </c>
      <c r="Q32" s="57" t="s">
        <v>399</v>
      </c>
      <c r="R32" s="57" t="s">
        <v>0</v>
      </c>
      <c r="S32" s="57" t="s">
        <v>250</v>
      </c>
      <c r="T32" s="57" t="s">
        <v>39</v>
      </c>
      <c r="U32" s="57"/>
      <c r="V32" s="57"/>
      <c r="W32" s="57"/>
      <c r="Y32" s="54"/>
      <c r="Z32" s="54"/>
      <c r="AA32" s="54"/>
      <c r="AB32" s="54"/>
      <c r="AC32" s="54"/>
      <c r="AD32" s="54"/>
      <c r="AE32" s="54"/>
      <c r="AF32" s="54"/>
      <c r="AG32" s="54"/>
      <c r="AH32" s="54"/>
      <c r="AI32" s="54"/>
      <c r="AJ32" s="54"/>
      <c r="AK32" s="54"/>
      <c r="AL32" s="54"/>
      <c r="AM32" s="54"/>
    </row>
    <row r="33" spans="1:39" s="53" customFormat="1" ht="96" x14ac:dyDescent="0.2">
      <c r="A33" s="56" t="s">
        <v>81</v>
      </c>
      <c r="B33" s="68" t="s">
        <v>82</v>
      </c>
      <c r="C33" s="68">
        <v>75</v>
      </c>
      <c r="D33" s="68">
        <v>2010</v>
      </c>
      <c r="E33" s="59" t="s">
        <v>83</v>
      </c>
      <c r="F33" s="57" t="s">
        <v>55</v>
      </c>
      <c r="G33" s="58" t="s">
        <v>84</v>
      </c>
      <c r="H33" s="57" t="s">
        <v>35</v>
      </c>
      <c r="I33" s="57" t="s">
        <v>367</v>
      </c>
      <c r="J33" s="57" t="s">
        <v>36</v>
      </c>
      <c r="K33" s="59" t="s">
        <v>400</v>
      </c>
      <c r="L33" s="57" t="s">
        <v>0</v>
      </c>
      <c r="M33" s="59" t="s">
        <v>99</v>
      </c>
      <c r="N33" s="57" t="s">
        <v>131</v>
      </c>
      <c r="O33" s="57" t="s">
        <v>76</v>
      </c>
      <c r="P33" s="57" t="s">
        <v>76</v>
      </c>
      <c r="Q33" s="57" t="s">
        <v>401</v>
      </c>
      <c r="R33" s="57" t="s">
        <v>0</v>
      </c>
      <c r="S33" s="57" t="s">
        <v>251</v>
      </c>
      <c r="T33" s="57"/>
      <c r="U33" s="57"/>
      <c r="V33" s="57"/>
      <c r="W33" s="57"/>
      <c r="Y33" s="54"/>
      <c r="Z33" s="54"/>
      <c r="AA33" s="54"/>
      <c r="AB33" s="54"/>
      <c r="AC33" s="54"/>
      <c r="AD33" s="54"/>
      <c r="AE33" s="54"/>
      <c r="AF33" s="54"/>
      <c r="AG33" s="54"/>
      <c r="AH33" s="54"/>
      <c r="AI33" s="54"/>
      <c r="AJ33" s="54"/>
      <c r="AK33" s="54"/>
      <c r="AL33" s="54"/>
      <c r="AM33" s="54"/>
    </row>
    <row r="34" spans="1:39" s="53" customFormat="1" ht="144" x14ac:dyDescent="0.2">
      <c r="A34" s="56" t="s">
        <v>132</v>
      </c>
      <c r="B34" s="59" t="s">
        <v>82</v>
      </c>
      <c r="C34" s="57">
        <v>195</v>
      </c>
      <c r="D34" s="57">
        <v>2015</v>
      </c>
      <c r="E34" s="59" t="s">
        <v>87</v>
      </c>
      <c r="F34" s="57" t="s">
        <v>55</v>
      </c>
      <c r="G34" s="58" t="s">
        <v>87</v>
      </c>
      <c r="H34" s="57" t="s">
        <v>35</v>
      </c>
      <c r="I34" s="57" t="s">
        <v>367</v>
      </c>
      <c r="J34" s="57" t="s">
        <v>36</v>
      </c>
      <c r="K34" s="59" t="s">
        <v>88</v>
      </c>
      <c r="L34" s="57" t="s">
        <v>0</v>
      </c>
      <c r="M34" s="59" t="s">
        <v>133</v>
      </c>
      <c r="N34" s="57" t="s">
        <v>134</v>
      </c>
      <c r="O34" s="57" t="s">
        <v>38</v>
      </c>
      <c r="P34" s="57" t="s">
        <v>38</v>
      </c>
      <c r="Q34" s="57" t="s">
        <v>402</v>
      </c>
      <c r="R34" s="57" t="s">
        <v>0</v>
      </c>
      <c r="S34" s="57"/>
      <c r="T34" s="57" t="s">
        <v>39</v>
      </c>
      <c r="U34" s="57"/>
      <c r="V34" s="57"/>
      <c r="W34" s="57"/>
      <c r="Y34" s="54"/>
      <c r="Z34" s="54"/>
      <c r="AA34" s="54"/>
      <c r="AB34" s="54"/>
      <c r="AC34" s="54"/>
      <c r="AD34" s="54"/>
      <c r="AE34" s="54"/>
      <c r="AF34" s="54"/>
      <c r="AG34" s="54"/>
      <c r="AH34" s="54"/>
      <c r="AI34" s="54"/>
      <c r="AJ34" s="54"/>
      <c r="AK34" s="54"/>
      <c r="AL34" s="54"/>
      <c r="AM34" s="54"/>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7"/>
  <sheetViews>
    <sheetView showGridLines="0" zoomScale="90" zoomScaleNormal="90" workbookViewId="0">
      <selection activeCell="A5" sqref="A5:F6"/>
    </sheetView>
  </sheetViews>
  <sheetFormatPr baseColWidth="10" defaultColWidth="11.42578125" defaultRowHeight="14.25" x14ac:dyDescent="0.2"/>
  <cols>
    <col min="1" max="1" width="26" style="255" customWidth="1"/>
    <col min="2" max="2" width="17.28515625" style="8" customWidth="1"/>
    <col min="3" max="3" width="10" style="24" customWidth="1"/>
    <col min="4" max="4" width="41" style="24" customWidth="1"/>
    <col min="5" max="5" width="18.7109375" style="83" customWidth="1"/>
    <col min="6" max="6" width="53.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77"/>
      <c r="B1" s="293" t="s">
        <v>631</v>
      </c>
      <c r="C1" s="294"/>
      <c r="D1" s="294"/>
      <c r="E1" s="319"/>
      <c r="F1" s="105" t="s">
        <v>632</v>
      </c>
      <c r="G1" s="24"/>
      <c r="H1" s="24"/>
    </row>
    <row r="2" spans="1:21" customFormat="1" x14ac:dyDescent="0.2">
      <c r="A2" s="277"/>
      <c r="B2" s="282"/>
      <c r="C2" s="283"/>
      <c r="D2" s="283"/>
      <c r="E2" s="284"/>
      <c r="F2" s="105" t="s">
        <v>633</v>
      </c>
      <c r="G2" s="24"/>
      <c r="H2" s="24"/>
    </row>
    <row r="3" spans="1:21" customFormat="1" x14ac:dyDescent="0.2">
      <c r="A3" s="277"/>
      <c r="B3" s="282"/>
      <c r="C3" s="283"/>
      <c r="D3" s="283"/>
      <c r="E3" s="284"/>
      <c r="F3" s="105" t="s">
        <v>634</v>
      </c>
      <c r="G3" s="24"/>
      <c r="H3" s="24"/>
    </row>
    <row r="4" spans="1:21" customFormat="1" ht="36.75" customHeight="1" x14ac:dyDescent="0.2">
      <c r="A4" s="278"/>
      <c r="B4" s="285"/>
      <c r="C4" s="286"/>
      <c r="D4" s="286"/>
      <c r="E4" s="287"/>
      <c r="F4" s="92" t="s">
        <v>654</v>
      </c>
      <c r="G4" s="24"/>
      <c r="H4" s="24"/>
    </row>
    <row r="5" spans="1:21" s="19" customFormat="1" ht="15" x14ac:dyDescent="0.2">
      <c r="A5" s="288" t="s">
        <v>91</v>
      </c>
      <c r="B5" s="288"/>
      <c r="C5" s="288"/>
      <c r="D5" s="288"/>
      <c r="E5" s="288"/>
      <c r="F5" s="288"/>
      <c r="G5" s="15"/>
      <c r="H5" s="15"/>
      <c r="I5" s="15"/>
      <c r="J5" s="15"/>
      <c r="K5" s="15"/>
      <c r="L5" s="13"/>
      <c r="M5" s="13"/>
      <c r="N5" s="13"/>
      <c r="O5" s="13"/>
      <c r="P5" s="13"/>
      <c r="Q5" s="18"/>
      <c r="U5" s="20"/>
    </row>
    <row r="6" spans="1:21" s="19" customFormat="1" ht="19.5" x14ac:dyDescent="0.2">
      <c r="A6" s="288"/>
      <c r="B6" s="288"/>
      <c r="C6" s="288"/>
      <c r="D6" s="288"/>
      <c r="E6" s="288"/>
      <c r="F6" s="288"/>
      <c r="G6" s="15"/>
      <c r="H6" s="2"/>
      <c r="I6" s="2"/>
      <c r="J6" s="3"/>
      <c r="K6" s="3"/>
      <c r="L6" s="13"/>
      <c r="M6" s="13"/>
      <c r="N6" s="13"/>
      <c r="O6" s="13"/>
      <c r="P6" s="13"/>
      <c r="Q6" s="21"/>
      <c r="R6" s="22"/>
      <c r="U6" s="20"/>
    </row>
    <row r="7" spans="1:21" ht="13.5" thickBot="1" x14ac:dyDescent="0.25">
      <c r="A7" s="289" t="s">
        <v>8</v>
      </c>
      <c r="B7" s="289" t="s">
        <v>9</v>
      </c>
      <c r="C7" s="289" t="s">
        <v>10</v>
      </c>
      <c r="D7" s="289" t="s">
        <v>89</v>
      </c>
      <c r="E7" s="289" t="s">
        <v>11</v>
      </c>
      <c r="F7" s="289" t="s">
        <v>635</v>
      </c>
    </row>
    <row r="8" spans="1:21" thickTop="1" thickBot="1" x14ac:dyDescent="0.25">
      <c r="A8" s="290"/>
      <c r="B8" s="291"/>
      <c r="C8" s="290"/>
      <c r="D8" s="290"/>
      <c r="E8" s="290"/>
      <c r="F8" s="290"/>
    </row>
    <row r="9" spans="1:21" ht="64.5" thickTop="1" x14ac:dyDescent="0.2">
      <c r="A9" s="242" t="s">
        <v>105</v>
      </c>
      <c r="B9" s="4">
        <v>1474</v>
      </c>
      <c r="C9" s="5">
        <v>2011</v>
      </c>
      <c r="D9" s="9" t="s">
        <v>102</v>
      </c>
      <c r="E9" s="27" t="s">
        <v>103</v>
      </c>
      <c r="F9" s="9" t="s">
        <v>1017</v>
      </c>
    </row>
    <row r="10" spans="1:21" ht="51" x14ac:dyDescent="0.2">
      <c r="A10" s="256" t="s">
        <v>44</v>
      </c>
      <c r="B10" s="157">
        <v>87</v>
      </c>
      <c r="C10" s="158">
        <v>1993</v>
      </c>
      <c r="D10" s="9" t="s">
        <v>1015</v>
      </c>
      <c r="E10" s="89" t="s">
        <v>103</v>
      </c>
      <c r="F10" s="9" t="s">
        <v>1016</v>
      </c>
    </row>
    <row r="11" spans="1:21" ht="51" x14ac:dyDescent="0.2">
      <c r="A11" s="242" t="s">
        <v>1018</v>
      </c>
      <c r="B11" s="4">
        <v>612</v>
      </c>
      <c r="C11" s="5">
        <v>2018</v>
      </c>
      <c r="D11" s="9" t="s">
        <v>1023</v>
      </c>
      <c r="E11" s="27" t="s">
        <v>103</v>
      </c>
      <c r="F11" s="9" t="s">
        <v>1024</v>
      </c>
    </row>
    <row r="12" spans="1:21" ht="38.25" x14ac:dyDescent="0.2">
      <c r="A12" s="6" t="s">
        <v>1025</v>
      </c>
      <c r="B12" s="4">
        <v>591</v>
      </c>
      <c r="C12" s="5">
        <v>2018</v>
      </c>
      <c r="D12" s="9" t="s">
        <v>606</v>
      </c>
      <c r="E12" s="27" t="s">
        <v>103</v>
      </c>
      <c r="F12" s="9" t="s">
        <v>1029</v>
      </c>
    </row>
    <row r="13" spans="1:21" ht="63.75" x14ac:dyDescent="0.2">
      <c r="A13" s="6" t="s">
        <v>1018</v>
      </c>
      <c r="B13" s="4">
        <v>1499</v>
      </c>
      <c r="C13" s="5">
        <v>2017</v>
      </c>
      <c r="D13" s="9" t="s">
        <v>425</v>
      </c>
      <c r="E13" s="27" t="s">
        <v>103</v>
      </c>
      <c r="F13" s="9" t="s">
        <v>1022</v>
      </c>
    </row>
    <row r="14" spans="1:21" ht="68.25" customHeight="1" x14ac:dyDescent="0.2">
      <c r="A14" s="6" t="s">
        <v>1018</v>
      </c>
      <c r="B14" s="4">
        <v>1083</v>
      </c>
      <c r="C14" s="5">
        <v>2015</v>
      </c>
      <c r="D14" s="9" t="s">
        <v>1019</v>
      </c>
      <c r="E14" s="27" t="s">
        <v>1020</v>
      </c>
      <c r="F14" s="9" t="s">
        <v>1021</v>
      </c>
    </row>
    <row r="15" spans="1:21" ht="51" x14ac:dyDescent="0.2">
      <c r="A15" s="6" t="s">
        <v>1025</v>
      </c>
      <c r="B15" s="4">
        <v>371</v>
      </c>
      <c r="C15" s="5">
        <v>2010</v>
      </c>
      <c r="D15" s="9" t="s">
        <v>230</v>
      </c>
      <c r="E15" s="167" t="s">
        <v>103</v>
      </c>
      <c r="F15" s="9" t="s">
        <v>1028</v>
      </c>
    </row>
    <row r="16" spans="1:21" ht="51" x14ac:dyDescent="0.2">
      <c r="A16" s="6" t="s">
        <v>1025</v>
      </c>
      <c r="B16" s="4">
        <v>387</v>
      </c>
      <c r="C16" s="5">
        <v>2004</v>
      </c>
      <c r="D16" s="9" t="s">
        <v>1026</v>
      </c>
      <c r="E16" s="27" t="s">
        <v>103</v>
      </c>
      <c r="F16" s="9" t="s">
        <v>1027</v>
      </c>
    </row>
    <row r="17" spans="1:6" ht="63.75" x14ac:dyDescent="0.2">
      <c r="A17" s="6" t="s">
        <v>245</v>
      </c>
      <c r="B17" s="4">
        <v>24</v>
      </c>
      <c r="C17" s="5">
        <v>2019</v>
      </c>
      <c r="D17" s="9" t="s">
        <v>1030</v>
      </c>
      <c r="E17" s="27" t="s">
        <v>103</v>
      </c>
      <c r="F17" s="9" t="s">
        <v>1031</v>
      </c>
    </row>
  </sheetData>
  <mergeCells count="9">
    <mergeCell ref="A1:A4"/>
    <mergeCell ref="B1:E4"/>
    <mergeCell ref="D7:D8"/>
    <mergeCell ref="E7:E8"/>
    <mergeCell ref="F7:F8"/>
    <mergeCell ref="A5:F6"/>
    <mergeCell ref="A7:A8"/>
    <mergeCell ref="B7:B8"/>
    <mergeCell ref="C7:C8"/>
  </mergeCells>
  <hyperlinks>
    <hyperlink ref="E10" r:id="rId1" display="TODOS"/>
    <hyperlink ref="E9" r:id="rId2" display="TODOS"/>
    <hyperlink ref="E14" r:id="rId3"/>
    <hyperlink ref="E13" r:id="rId4" display="TODOS"/>
    <hyperlink ref="E11" r:id="rId5" display="TODOS"/>
    <hyperlink ref="E15" r:id="rId6" display="TODOS"/>
    <hyperlink ref="E12" r:id="rId7" display="TODOS"/>
    <hyperlink ref="E16" r:id="rId8" display="TODOS"/>
    <hyperlink ref="E17" r:id="rId9"/>
  </hyperlinks>
  <pageMargins left="0.7" right="0.7" top="0.75" bottom="0.75" header="0.3" footer="0.3"/>
  <pageSetup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U187"/>
  <sheetViews>
    <sheetView showGridLines="0" zoomScale="90" zoomScaleNormal="90" workbookViewId="0">
      <selection activeCell="A5" sqref="A5:F6"/>
    </sheetView>
  </sheetViews>
  <sheetFormatPr baseColWidth="10" defaultRowHeight="14.25" x14ac:dyDescent="0.2"/>
  <cols>
    <col min="1" max="1" width="23.28515625" style="255" customWidth="1"/>
    <col min="2" max="2" width="22.28515625" style="8" customWidth="1"/>
    <col min="3" max="3" width="10" style="24" customWidth="1"/>
    <col min="4" max="4" width="35.140625" style="106" customWidth="1"/>
    <col min="5" max="5" width="20.5703125" style="11" customWidth="1"/>
    <col min="6" max="6" width="75"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77"/>
      <c r="B1" s="293" t="s">
        <v>631</v>
      </c>
      <c r="C1" s="294"/>
      <c r="D1" s="294"/>
      <c r="E1" s="281"/>
      <c r="F1" s="92" t="s">
        <v>632</v>
      </c>
      <c r="G1" s="24"/>
      <c r="H1" s="24"/>
    </row>
    <row r="2" spans="1:21" customFormat="1" x14ac:dyDescent="0.2">
      <c r="A2" s="277"/>
      <c r="B2" s="282"/>
      <c r="C2" s="283"/>
      <c r="D2" s="283"/>
      <c r="E2" s="284"/>
      <c r="F2" s="92" t="s">
        <v>633</v>
      </c>
      <c r="G2" s="24"/>
      <c r="H2" s="24"/>
    </row>
    <row r="3" spans="1:21" customFormat="1" x14ac:dyDescent="0.2">
      <c r="A3" s="277"/>
      <c r="B3" s="282"/>
      <c r="C3" s="283"/>
      <c r="D3" s="283"/>
      <c r="E3" s="284"/>
      <c r="F3" s="92" t="s">
        <v>634</v>
      </c>
      <c r="G3" s="24"/>
      <c r="H3" s="24"/>
    </row>
    <row r="4" spans="1:21" customFormat="1" ht="40.5" customHeight="1" x14ac:dyDescent="0.2">
      <c r="A4" s="292"/>
      <c r="B4" s="285"/>
      <c r="C4" s="286"/>
      <c r="D4" s="286"/>
      <c r="E4" s="295"/>
      <c r="F4" s="92" t="s">
        <v>654</v>
      </c>
      <c r="G4" s="24"/>
      <c r="H4" s="24"/>
    </row>
    <row r="5" spans="1:21" s="19" customFormat="1" ht="15" x14ac:dyDescent="0.2">
      <c r="A5" s="288" t="s">
        <v>668</v>
      </c>
      <c r="B5" s="288"/>
      <c r="C5" s="288"/>
      <c r="D5" s="288"/>
      <c r="E5" s="288"/>
      <c r="F5" s="288"/>
      <c r="G5" s="15"/>
      <c r="H5" s="15"/>
      <c r="I5" s="15"/>
      <c r="J5" s="15"/>
      <c r="K5" s="15"/>
      <c r="L5" s="13"/>
      <c r="M5" s="13"/>
      <c r="N5" s="13"/>
      <c r="O5" s="13"/>
      <c r="P5" s="13"/>
      <c r="Q5" s="18"/>
      <c r="U5" s="20"/>
    </row>
    <row r="6" spans="1:21" s="19" customFormat="1" ht="19.5" x14ac:dyDescent="0.2">
      <c r="A6" s="288"/>
      <c r="B6" s="288"/>
      <c r="C6" s="288"/>
      <c r="D6" s="288"/>
      <c r="E6" s="288"/>
      <c r="F6" s="288"/>
      <c r="G6" s="15"/>
      <c r="H6" s="2"/>
      <c r="I6" s="2"/>
      <c r="J6" s="3"/>
      <c r="K6" s="3"/>
      <c r="L6" s="13"/>
      <c r="M6" s="13"/>
      <c r="N6" s="13"/>
      <c r="O6" s="13"/>
      <c r="P6" s="13"/>
      <c r="Q6" s="21"/>
      <c r="R6" s="22"/>
      <c r="U6" s="20"/>
    </row>
    <row r="7" spans="1:21" ht="13.5" customHeight="1" thickBot="1" x14ac:dyDescent="0.25">
      <c r="A7" s="289" t="s">
        <v>8</v>
      </c>
      <c r="B7" s="289" t="s">
        <v>9</v>
      </c>
      <c r="C7" s="289" t="s">
        <v>10</v>
      </c>
      <c r="D7" s="289" t="s">
        <v>89</v>
      </c>
      <c r="E7" s="289" t="s">
        <v>11</v>
      </c>
      <c r="F7" s="289" t="s">
        <v>635</v>
      </c>
    </row>
    <row r="8" spans="1:21" thickTop="1" thickBot="1" x14ac:dyDescent="0.25">
      <c r="A8" s="290"/>
      <c r="B8" s="290"/>
      <c r="C8" s="290"/>
      <c r="D8" s="290"/>
      <c r="E8" s="290"/>
      <c r="F8" s="290"/>
    </row>
    <row r="9" spans="1:21" ht="75.75" customHeight="1" thickTop="1" x14ac:dyDescent="0.2">
      <c r="A9" s="329" t="s">
        <v>30</v>
      </c>
      <c r="B9" s="330" t="s">
        <v>31</v>
      </c>
      <c r="C9" s="331">
        <v>1991</v>
      </c>
      <c r="D9" s="330" t="s">
        <v>669</v>
      </c>
      <c r="E9" s="182" t="s">
        <v>33</v>
      </c>
      <c r="F9" s="183" t="s">
        <v>34</v>
      </c>
    </row>
    <row r="10" spans="1:21" ht="51" customHeight="1" x14ac:dyDescent="0.2">
      <c r="A10" s="322"/>
      <c r="B10" s="328"/>
      <c r="C10" s="325"/>
      <c r="D10" s="328"/>
      <c r="E10" s="184" t="s">
        <v>41</v>
      </c>
      <c r="F10" s="185" t="s">
        <v>42</v>
      </c>
    </row>
    <row r="11" spans="1:21" ht="121.5" customHeight="1" x14ac:dyDescent="0.2">
      <c r="A11" s="320" t="s">
        <v>44</v>
      </c>
      <c r="B11" s="327">
        <v>1620</v>
      </c>
      <c r="C11" s="323">
        <v>2013</v>
      </c>
      <c r="D11" s="323" t="s">
        <v>626</v>
      </c>
      <c r="E11" s="96" t="s">
        <v>120</v>
      </c>
      <c r="F11" s="185" t="s">
        <v>627</v>
      </c>
    </row>
    <row r="12" spans="1:21" ht="73.5" customHeight="1" x14ac:dyDescent="0.2">
      <c r="A12" s="322"/>
      <c r="B12" s="328"/>
      <c r="C12" s="325"/>
      <c r="D12" s="325"/>
      <c r="E12" s="96" t="s">
        <v>121</v>
      </c>
      <c r="F12" s="185" t="s">
        <v>122</v>
      </c>
    </row>
    <row r="13" spans="1:21" ht="214.5" customHeight="1" x14ac:dyDescent="0.2">
      <c r="A13" s="320" t="s">
        <v>44</v>
      </c>
      <c r="B13" s="327">
        <v>1286</v>
      </c>
      <c r="C13" s="323">
        <v>2009</v>
      </c>
      <c r="D13" s="326" t="s">
        <v>58</v>
      </c>
      <c r="E13" s="96" t="s">
        <v>59</v>
      </c>
      <c r="F13" s="185" t="s">
        <v>60</v>
      </c>
    </row>
    <row r="14" spans="1:21" ht="349.5" customHeight="1" x14ac:dyDescent="0.2">
      <c r="A14" s="322"/>
      <c r="B14" s="328"/>
      <c r="C14" s="325"/>
      <c r="D14" s="326"/>
      <c r="E14" s="96" t="s">
        <v>61</v>
      </c>
      <c r="F14" s="185" t="s">
        <v>62</v>
      </c>
    </row>
    <row r="15" spans="1:21" ht="133.5" customHeight="1" x14ac:dyDescent="0.2">
      <c r="A15" s="169" t="s">
        <v>44</v>
      </c>
      <c r="B15" s="219">
        <v>1098</v>
      </c>
      <c r="C15" s="5">
        <v>2006</v>
      </c>
      <c r="D15" s="186" t="s">
        <v>115</v>
      </c>
      <c r="E15" s="96" t="s">
        <v>116</v>
      </c>
      <c r="F15" s="185" t="s">
        <v>117</v>
      </c>
    </row>
    <row r="16" spans="1:21" ht="185.25" customHeight="1" x14ac:dyDescent="0.2">
      <c r="A16" s="246" t="s">
        <v>44</v>
      </c>
      <c r="B16" s="178">
        <v>715</v>
      </c>
      <c r="C16" s="5">
        <v>2001</v>
      </c>
      <c r="D16" s="192" t="s">
        <v>409</v>
      </c>
      <c r="E16" s="96" t="s">
        <v>112</v>
      </c>
      <c r="F16" s="185" t="s">
        <v>113</v>
      </c>
    </row>
    <row r="17" spans="1:6" ht="63.75" customHeight="1" x14ac:dyDescent="0.2">
      <c r="A17" s="320" t="s">
        <v>105</v>
      </c>
      <c r="B17" s="320">
        <v>115</v>
      </c>
      <c r="C17" s="323">
        <v>1994</v>
      </c>
      <c r="D17" s="326" t="s">
        <v>106</v>
      </c>
      <c r="E17" s="184" t="s">
        <v>107</v>
      </c>
      <c r="F17" s="185" t="s">
        <v>108</v>
      </c>
    </row>
    <row r="18" spans="1:6" ht="75.75" customHeight="1" x14ac:dyDescent="0.2">
      <c r="A18" s="322"/>
      <c r="B18" s="322"/>
      <c r="C18" s="325"/>
      <c r="D18" s="326"/>
      <c r="E18" s="184" t="s">
        <v>109</v>
      </c>
      <c r="F18" s="185" t="s">
        <v>625</v>
      </c>
    </row>
    <row r="19" spans="1:6" ht="79.5" customHeight="1" x14ac:dyDescent="0.2">
      <c r="A19" s="169" t="s">
        <v>44</v>
      </c>
      <c r="B19" s="219">
        <v>23</v>
      </c>
      <c r="C19" s="5">
        <v>1982</v>
      </c>
      <c r="D19" s="192" t="s">
        <v>45</v>
      </c>
      <c r="E19" s="184" t="s">
        <v>46</v>
      </c>
      <c r="F19" s="185" t="s">
        <v>47</v>
      </c>
    </row>
    <row r="20" spans="1:6" s="30" customFormat="1" ht="90.75" customHeight="1" x14ac:dyDescent="0.2">
      <c r="A20" s="257" t="s">
        <v>96</v>
      </c>
      <c r="B20" s="191">
        <v>421</v>
      </c>
      <c r="C20" s="5">
        <v>2019</v>
      </c>
      <c r="D20" s="192" t="s">
        <v>1108</v>
      </c>
      <c r="E20" s="188" t="s">
        <v>305</v>
      </c>
      <c r="F20" s="192" t="s">
        <v>1109</v>
      </c>
    </row>
    <row r="21" spans="1:6" s="30" customFormat="1" ht="285.75" customHeight="1" x14ac:dyDescent="0.2">
      <c r="A21" s="257" t="s">
        <v>69</v>
      </c>
      <c r="B21" s="191">
        <v>541</v>
      </c>
      <c r="C21" s="5">
        <v>2015</v>
      </c>
      <c r="D21" s="192" t="s">
        <v>1106</v>
      </c>
      <c r="E21" s="188" t="s">
        <v>670</v>
      </c>
      <c r="F21" s="192" t="s">
        <v>1107</v>
      </c>
    </row>
    <row r="22" spans="1:6" s="30" customFormat="1" ht="409.5" customHeight="1" x14ac:dyDescent="0.2">
      <c r="A22" s="257" t="s">
        <v>96</v>
      </c>
      <c r="B22" s="191">
        <v>24</v>
      </c>
      <c r="C22" s="5">
        <v>2011</v>
      </c>
      <c r="D22" s="192" t="s">
        <v>1099</v>
      </c>
      <c r="E22" s="188" t="s">
        <v>1094</v>
      </c>
      <c r="F22" s="192" t="s">
        <v>1100</v>
      </c>
    </row>
    <row r="23" spans="1:6" s="30" customFormat="1" ht="90.75" customHeight="1" x14ac:dyDescent="0.2">
      <c r="A23" s="257" t="s">
        <v>69</v>
      </c>
      <c r="B23" s="191">
        <v>546</v>
      </c>
      <c r="C23" s="5">
        <v>2011</v>
      </c>
      <c r="D23" s="187" t="s">
        <v>1101</v>
      </c>
      <c r="E23" s="188" t="s">
        <v>305</v>
      </c>
      <c r="F23" s="192" t="s">
        <v>1102</v>
      </c>
    </row>
    <row r="24" spans="1:6" s="30" customFormat="1" ht="340.5" customHeight="1" x14ac:dyDescent="0.2">
      <c r="A24" s="257" t="s">
        <v>96</v>
      </c>
      <c r="B24" s="191">
        <v>675</v>
      </c>
      <c r="C24" s="5">
        <v>2011</v>
      </c>
      <c r="D24" s="192" t="s">
        <v>1103</v>
      </c>
      <c r="E24" s="188" t="s">
        <v>1104</v>
      </c>
      <c r="F24" s="192" t="s">
        <v>1105</v>
      </c>
    </row>
    <row r="25" spans="1:6" s="30" customFormat="1" ht="90.75" customHeight="1" x14ac:dyDescent="0.2">
      <c r="A25" s="257" t="s">
        <v>96</v>
      </c>
      <c r="B25" s="191">
        <v>293</v>
      </c>
      <c r="C25" s="5">
        <v>2008</v>
      </c>
      <c r="D25" s="187" t="s">
        <v>1096</v>
      </c>
      <c r="E25" s="188" t="s">
        <v>1097</v>
      </c>
      <c r="F25" s="192" t="s">
        <v>1098</v>
      </c>
    </row>
    <row r="26" spans="1:6" s="30" customFormat="1" ht="90.75" customHeight="1" x14ac:dyDescent="0.2">
      <c r="A26" s="257" t="s">
        <v>96</v>
      </c>
      <c r="B26" s="191">
        <v>505</v>
      </c>
      <c r="C26" s="5">
        <v>2007</v>
      </c>
      <c r="D26" s="187" t="s">
        <v>1093</v>
      </c>
      <c r="E26" s="188" t="s">
        <v>1094</v>
      </c>
      <c r="F26" s="192" t="s">
        <v>1095</v>
      </c>
    </row>
    <row r="27" spans="1:6" ht="112.5" customHeight="1" x14ac:dyDescent="0.2">
      <c r="A27" s="320" t="s">
        <v>69</v>
      </c>
      <c r="B27" s="320">
        <v>1278</v>
      </c>
      <c r="C27" s="323">
        <v>2002</v>
      </c>
      <c r="D27" s="326" t="s">
        <v>123</v>
      </c>
      <c r="E27" s="96" t="s">
        <v>124</v>
      </c>
      <c r="F27" s="185" t="s">
        <v>394</v>
      </c>
    </row>
    <row r="28" spans="1:6" ht="79.5" customHeight="1" x14ac:dyDescent="0.2">
      <c r="A28" s="321" t="s">
        <v>69</v>
      </c>
      <c r="B28" s="321">
        <v>1278</v>
      </c>
      <c r="C28" s="324"/>
      <c r="D28" s="326" t="s">
        <v>123</v>
      </c>
      <c r="E28" s="96" t="s">
        <v>125</v>
      </c>
      <c r="F28" s="185" t="s">
        <v>673</v>
      </c>
    </row>
    <row r="29" spans="1:6" ht="90.75" customHeight="1" x14ac:dyDescent="0.2">
      <c r="A29" s="322" t="s">
        <v>69</v>
      </c>
      <c r="B29" s="322">
        <v>1278</v>
      </c>
      <c r="C29" s="325"/>
      <c r="D29" s="326" t="s">
        <v>123</v>
      </c>
      <c r="E29" s="96" t="s">
        <v>126</v>
      </c>
      <c r="F29" s="185" t="s">
        <v>127</v>
      </c>
    </row>
    <row r="30" spans="1:6" ht="73.5" customHeight="1" x14ac:dyDescent="0.2">
      <c r="A30" s="257" t="s">
        <v>96</v>
      </c>
      <c r="B30" s="189">
        <v>709</v>
      </c>
      <c r="C30" s="5">
        <v>1996</v>
      </c>
      <c r="D30" s="192" t="s">
        <v>1090</v>
      </c>
      <c r="E30" s="190" t="s">
        <v>1091</v>
      </c>
      <c r="F30" s="185" t="s">
        <v>1092</v>
      </c>
    </row>
    <row r="31" spans="1:6" ht="54.75" customHeight="1" x14ac:dyDescent="0.2">
      <c r="A31" s="247" t="s">
        <v>128</v>
      </c>
      <c r="B31" s="169">
        <v>1</v>
      </c>
      <c r="C31" s="5">
        <v>2010</v>
      </c>
      <c r="D31" s="192" t="s">
        <v>129</v>
      </c>
      <c r="E31" s="180" t="s">
        <v>120</v>
      </c>
      <c r="F31" s="185" t="s">
        <v>130</v>
      </c>
    </row>
    <row r="32" spans="1:6" ht="180" customHeight="1" x14ac:dyDescent="0.2">
      <c r="A32" s="220" t="s">
        <v>128</v>
      </c>
      <c r="B32" s="169">
        <v>273</v>
      </c>
      <c r="C32" s="5">
        <v>2007</v>
      </c>
      <c r="D32" s="192" t="s">
        <v>587</v>
      </c>
      <c r="E32" s="193" t="s">
        <v>670</v>
      </c>
      <c r="F32" s="185" t="s">
        <v>588</v>
      </c>
    </row>
    <row r="33" spans="1:6" s="30" customFormat="1" ht="81.75" customHeight="1" x14ac:dyDescent="0.2">
      <c r="A33" s="220" t="s">
        <v>77</v>
      </c>
      <c r="B33" s="90">
        <v>257</v>
      </c>
      <c r="C33" s="5">
        <v>2006</v>
      </c>
      <c r="D33" s="192" t="s">
        <v>585</v>
      </c>
      <c r="E33" s="188" t="s">
        <v>586</v>
      </c>
      <c r="F33" s="192" t="s">
        <v>1110</v>
      </c>
    </row>
    <row r="34" spans="1:6" s="30" customFormat="1" ht="235.5" customHeight="1" x14ac:dyDescent="0.2">
      <c r="A34" s="169" t="s">
        <v>1123</v>
      </c>
      <c r="B34" s="90">
        <v>26</v>
      </c>
      <c r="C34" s="5">
        <v>1994</v>
      </c>
      <c r="D34" s="192" t="s">
        <v>78</v>
      </c>
      <c r="E34" s="93" t="s">
        <v>79</v>
      </c>
      <c r="F34" s="192" t="s">
        <v>80</v>
      </c>
    </row>
    <row r="35" spans="1:6" ht="33" customHeight="1" x14ac:dyDescent="0.2">
      <c r="A35" s="242" t="s">
        <v>245</v>
      </c>
      <c r="B35" s="242">
        <v>40</v>
      </c>
      <c r="C35" s="243">
        <v>2017</v>
      </c>
      <c r="D35" s="85" t="s">
        <v>624</v>
      </c>
      <c r="E35" s="102" t="s">
        <v>103</v>
      </c>
      <c r="F35" s="85" t="s">
        <v>584</v>
      </c>
    </row>
    <row r="36" spans="1:6" ht="51" x14ac:dyDescent="0.2">
      <c r="A36" s="250" t="s">
        <v>245</v>
      </c>
      <c r="B36" s="169">
        <v>195</v>
      </c>
      <c r="C36" s="5">
        <v>2015</v>
      </c>
      <c r="D36" s="192" t="s">
        <v>1122</v>
      </c>
      <c r="E36" s="96" t="s">
        <v>103</v>
      </c>
      <c r="F36" s="185" t="s">
        <v>672</v>
      </c>
    </row>
    <row r="37" spans="1:6" ht="25.5" x14ac:dyDescent="0.2">
      <c r="A37" s="250" t="s">
        <v>245</v>
      </c>
      <c r="B37" s="169">
        <v>75</v>
      </c>
      <c r="C37" s="5">
        <v>2010</v>
      </c>
      <c r="D37" s="192" t="s">
        <v>83</v>
      </c>
      <c r="E37" s="96" t="s">
        <v>103</v>
      </c>
      <c r="F37" s="185" t="s">
        <v>84</v>
      </c>
    </row>
    <row r="38" spans="1:6" ht="51" x14ac:dyDescent="0.2">
      <c r="A38" s="220" t="s">
        <v>245</v>
      </c>
      <c r="B38" s="169">
        <v>4</v>
      </c>
      <c r="C38" s="5">
        <v>2007</v>
      </c>
      <c r="D38" s="192" t="s">
        <v>590</v>
      </c>
      <c r="E38" s="193" t="s">
        <v>671</v>
      </c>
      <c r="F38" s="185" t="s">
        <v>629</v>
      </c>
    </row>
    <row r="39" spans="1:6" ht="39.75" customHeight="1" x14ac:dyDescent="0.2">
      <c r="A39" s="220" t="s">
        <v>1121</v>
      </c>
      <c r="B39" s="169">
        <v>1</v>
      </c>
      <c r="C39" s="5">
        <v>2000</v>
      </c>
      <c r="D39" s="192" t="s">
        <v>104</v>
      </c>
      <c r="E39" s="193" t="s">
        <v>589</v>
      </c>
      <c r="F39" s="185" t="s">
        <v>628</v>
      </c>
    </row>
    <row r="40" spans="1:6" ht="73.5" customHeight="1" x14ac:dyDescent="0.2">
      <c r="A40" s="257" t="s">
        <v>619</v>
      </c>
      <c r="B40" s="90">
        <v>26</v>
      </c>
      <c r="C40" s="5">
        <v>2018</v>
      </c>
      <c r="D40" s="192" t="s">
        <v>620</v>
      </c>
      <c r="E40" s="188" t="s">
        <v>103</v>
      </c>
      <c r="F40" s="185" t="s">
        <v>621</v>
      </c>
    </row>
    <row r="41" spans="1:6" ht="25.5" x14ac:dyDescent="0.2">
      <c r="A41" s="220" t="s">
        <v>591</v>
      </c>
      <c r="B41" s="169" t="s">
        <v>31</v>
      </c>
      <c r="C41" s="5" t="s">
        <v>592</v>
      </c>
      <c r="D41" s="192" t="s">
        <v>593</v>
      </c>
      <c r="E41" s="96" t="s">
        <v>103</v>
      </c>
      <c r="F41" s="185" t="s">
        <v>630</v>
      </c>
    </row>
    <row r="42" spans="1:6" s="30" customFormat="1" ht="134.25" customHeight="1" x14ac:dyDescent="0.2">
      <c r="A42" s="257" t="s">
        <v>1111</v>
      </c>
      <c r="B42" s="191" t="s">
        <v>31</v>
      </c>
      <c r="C42" s="5">
        <v>2019</v>
      </c>
      <c r="D42" s="192" t="s">
        <v>1112</v>
      </c>
      <c r="E42" s="194" t="s">
        <v>1113</v>
      </c>
      <c r="F42" s="192" t="s">
        <v>1114</v>
      </c>
    </row>
    <row r="43" spans="1:6" x14ac:dyDescent="0.2">
      <c r="A43" s="258"/>
      <c r="B43" s="101"/>
      <c r="C43" s="195"/>
      <c r="D43" s="196"/>
      <c r="E43" s="197"/>
      <c r="F43" s="23"/>
    </row>
    <row r="44" spans="1:6" x14ac:dyDescent="0.2">
      <c r="A44" s="258"/>
      <c r="B44" s="101"/>
      <c r="C44" s="195"/>
      <c r="D44" s="196"/>
      <c r="E44" s="197"/>
      <c r="F44" s="23"/>
    </row>
    <row r="45" spans="1:6" x14ac:dyDescent="0.2">
      <c r="A45" s="258"/>
      <c r="B45" s="101"/>
      <c r="C45" s="195"/>
      <c r="D45" s="196"/>
      <c r="E45" s="197"/>
      <c r="F45" s="23"/>
    </row>
    <row r="46" spans="1:6" x14ac:dyDescent="0.2">
      <c r="A46" s="258"/>
      <c r="B46" s="101"/>
      <c r="C46" s="195"/>
      <c r="D46" s="196"/>
      <c r="E46" s="197"/>
      <c r="F46" s="23"/>
    </row>
    <row r="47" spans="1:6" x14ac:dyDescent="0.2">
      <c r="A47" s="258"/>
      <c r="B47" s="101"/>
      <c r="C47" s="195"/>
      <c r="D47" s="196"/>
      <c r="E47" s="197"/>
      <c r="F47" s="23"/>
    </row>
    <row r="48" spans="1:6" x14ac:dyDescent="0.2">
      <c r="A48" s="258"/>
      <c r="B48" s="101"/>
      <c r="C48" s="195"/>
      <c r="D48" s="196"/>
      <c r="E48" s="197"/>
      <c r="F48" s="23"/>
    </row>
    <row r="49" spans="1:6" x14ac:dyDescent="0.2">
      <c r="A49" s="258"/>
      <c r="B49" s="101"/>
      <c r="C49" s="195"/>
      <c r="D49" s="196"/>
      <c r="E49" s="197"/>
      <c r="F49" s="23"/>
    </row>
    <row r="50" spans="1:6" x14ac:dyDescent="0.2">
      <c r="A50" s="258"/>
      <c r="B50" s="101"/>
      <c r="C50" s="195"/>
      <c r="D50" s="196"/>
      <c r="E50" s="197"/>
      <c r="F50" s="23"/>
    </row>
    <row r="51" spans="1:6" x14ac:dyDescent="0.2">
      <c r="A51" s="258"/>
      <c r="B51" s="101"/>
      <c r="C51" s="195"/>
      <c r="D51" s="196"/>
      <c r="E51" s="197"/>
      <c r="F51" s="23"/>
    </row>
    <row r="52" spans="1:6" x14ac:dyDescent="0.2">
      <c r="A52" s="258"/>
      <c r="B52" s="101"/>
      <c r="C52" s="195"/>
      <c r="D52" s="196"/>
      <c r="E52" s="197"/>
      <c r="F52" s="23"/>
    </row>
    <row r="53" spans="1:6" x14ac:dyDescent="0.2">
      <c r="A53" s="258"/>
      <c r="B53" s="101"/>
      <c r="C53" s="195"/>
      <c r="D53" s="196"/>
      <c r="E53" s="197"/>
      <c r="F53" s="23"/>
    </row>
    <row r="54" spans="1:6" x14ac:dyDescent="0.2">
      <c r="A54" s="258"/>
      <c r="B54" s="101"/>
      <c r="C54" s="195"/>
      <c r="D54" s="196"/>
      <c r="E54" s="197"/>
      <c r="F54" s="23"/>
    </row>
    <row r="55" spans="1:6" x14ac:dyDescent="0.2">
      <c r="A55" s="258"/>
      <c r="B55" s="101"/>
      <c r="C55" s="195"/>
      <c r="D55" s="196"/>
      <c r="E55" s="197"/>
      <c r="F55" s="23"/>
    </row>
    <row r="56" spans="1:6" x14ac:dyDescent="0.2">
      <c r="A56" s="258"/>
      <c r="B56" s="101"/>
      <c r="C56" s="195"/>
      <c r="D56" s="196"/>
      <c r="E56" s="197"/>
      <c r="F56" s="23"/>
    </row>
    <row r="57" spans="1:6" x14ac:dyDescent="0.2">
      <c r="A57" s="258"/>
      <c r="B57" s="101"/>
      <c r="C57" s="195"/>
      <c r="D57" s="196"/>
      <c r="E57" s="197"/>
      <c r="F57" s="23"/>
    </row>
    <row r="58" spans="1:6" x14ac:dyDescent="0.2">
      <c r="A58" s="258"/>
      <c r="B58" s="101"/>
      <c r="C58" s="195"/>
      <c r="D58" s="196"/>
      <c r="E58" s="197"/>
      <c r="F58" s="23"/>
    </row>
    <row r="59" spans="1:6" x14ac:dyDescent="0.2">
      <c r="A59" s="258"/>
      <c r="B59" s="101"/>
      <c r="C59" s="195"/>
      <c r="D59" s="196"/>
      <c r="E59" s="197"/>
      <c r="F59" s="23"/>
    </row>
    <row r="60" spans="1:6" x14ac:dyDescent="0.2">
      <c r="A60" s="258"/>
      <c r="B60" s="101"/>
      <c r="C60" s="195"/>
      <c r="D60" s="196"/>
      <c r="E60" s="197"/>
      <c r="F60" s="23"/>
    </row>
    <row r="61" spans="1:6" x14ac:dyDescent="0.2">
      <c r="A61" s="258"/>
      <c r="B61" s="101"/>
      <c r="C61" s="195"/>
      <c r="D61" s="196"/>
      <c r="E61" s="197"/>
      <c r="F61" s="23"/>
    </row>
    <row r="62" spans="1:6" x14ac:dyDescent="0.2">
      <c r="A62" s="258"/>
      <c r="B62" s="101"/>
      <c r="C62" s="195"/>
      <c r="D62" s="196"/>
      <c r="E62" s="197"/>
      <c r="F62" s="23"/>
    </row>
    <row r="63" spans="1:6" x14ac:dyDescent="0.2">
      <c r="A63" s="258"/>
      <c r="B63" s="101"/>
      <c r="C63" s="195"/>
      <c r="D63" s="196"/>
      <c r="E63" s="197"/>
      <c r="F63" s="23"/>
    </row>
    <row r="64" spans="1:6" x14ac:dyDescent="0.2">
      <c r="A64" s="258"/>
      <c r="B64" s="101"/>
      <c r="C64" s="195"/>
      <c r="D64" s="196"/>
      <c r="E64" s="197"/>
      <c r="F64" s="23"/>
    </row>
    <row r="65" spans="1:6" x14ac:dyDescent="0.2">
      <c r="A65" s="258"/>
      <c r="B65" s="101"/>
      <c r="C65" s="195"/>
      <c r="D65" s="196"/>
      <c r="E65" s="197"/>
      <c r="F65" s="23"/>
    </row>
    <row r="66" spans="1:6" x14ac:dyDescent="0.2">
      <c r="A66" s="258"/>
      <c r="B66" s="101"/>
      <c r="C66" s="195"/>
      <c r="D66" s="196"/>
      <c r="E66" s="197"/>
      <c r="F66" s="23"/>
    </row>
    <row r="67" spans="1:6" x14ac:dyDescent="0.2">
      <c r="A67" s="258"/>
      <c r="B67" s="101"/>
      <c r="C67" s="195"/>
      <c r="D67" s="196"/>
      <c r="E67" s="197"/>
      <c r="F67" s="23"/>
    </row>
    <row r="68" spans="1:6" x14ac:dyDescent="0.2">
      <c r="A68" s="258"/>
      <c r="B68" s="101"/>
      <c r="C68" s="195"/>
      <c r="D68" s="196"/>
      <c r="E68" s="197"/>
      <c r="F68" s="23"/>
    </row>
    <row r="69" spans="1:6" x14ac:dyDescent="0.2">
      <c r="A69" s="258"/>
      <c r="B69" s="101"/>
      <c r="C69" s="195"/>
      <c r="D69" s="196"/>
      <c r="E69" s="197"/>
      <c r="F69" s="23"/>
    </row>
    <row r="70" spans="1:6" x14ac:dyDescent="0.2">
      <c r="A70" s="258"/>
      <c r="B70" s="101"/>
      <c r="C70" s="195"/>
      <c r="D70" s="196"/>
      <c r="E70" s="197"/>
      <c r="F70" s="23"/>
    </row>
    <row r="71" spans="1:6" x14ac:dyDescent="0.2">
      <c r="A71" s="258"/>
      <c r="B71" s="101"/>
      <c r="C71" s="195"/>
      <c r="D71" s="196"/>
      <c r="E71" s="197"/>
      <c r="F71" s="23"/>
    </row>
    <row r="72" spans="1:6" x14ac:dyDescent="0.2">
      <c r="A72" s="258"/>
      <c r="B72" s="101"/>
      <c r="C72" s="195"/>
      <c r="D72" s="196"/>
      <c r="E72" s="197"/>
      <c r="F72" s="23"/>
    </row>
    <row r="73" spans="1:6" x14ac:dyDescent="0.2">
      <c r="A73" s="258"/>
      <c r="B73" s="101"/>
      <c r="C73" s="195"/>
      <c r="D73" s="196"/>
      <c r="E73" s="197"/>
      <c r="F73" s="23"/>
    </row>
    <row r="74" spans="1:6" x14ac:dyDescent="0.2">
      <c r="A74" s="258"/>
      <c r="B74" s="101"/>
      <c r="C74" s="195"/>
      <c r="D74" s="196"/>
      <c r="E74" s="197"/>
      <c r="F74" s="23"/>
    </row>
    <row r="75" spans="1:6" x14ac:dyDescent="0.2">
      <c r="A75" s="258"/>
      <c r="B75" s="101"/>
      <c r="C75" s="195"/>
      <c r="D75" s="196"/>
      <c r="E75" s="197"/>
      <c r="F75" s="23"/>
    </row>
    <row r="76" spans="1:6" x14ac:dyDescent="0.2">
      <c r="A76" s="258"/>
      <c r="B76" s="101"/>
      <c r="C76" s="195"/>
      <c r="D76" s="196"/>
      <c r="E76" s="197"/>
      <c r="F76" s="23"/>
    </row>
    <row r="77" spans="1:6" x14ac:dyDescent="0.2">
      <c r="A77" s="258"/>
      <c r="B77" s="101"/>
      <c r="C77" s="195"/>
      <c r="D77" s="196"/>
      <c r="E77" s="197"/>
      <c r="F77" s="23"/>
    </row>
    <row r="78" spans="1:6" x14ac:dyDescent="0.2">
      <c r="A78" s="258"/>
      <c r="B78" s="101"/>
      <c r="C78" s="195"/>
      <c r="D78" s="196"/>
      <c r="E78" s="197"/>
      <c r="F78" s="23"/>
    </row>
    <row r="79" spans="1:6" x14ac:dyDescent="0.2">
      <c r="A79" s="258"/>
      <c r="B79" s="101"/>
      <c r="C79" s="195"/>
      <c r="D79" s="196"/>
      <c r="E79" s="197"/>
      <c r="F79" s="23"/>
    </row>
    <row r="80" spans="1:6" x14ac:dyDescent="0.2">
      <c r="A80" s="258"/>
      <c r="B80" s="101"/>
      <c r="C80" s="195"/>
      <c r="D80" s="196"/>
      <c r="E80" s="197"/>
      <c r="F80" s="23"/>
    </row>
    <row r="81" spans="1:6" x14ac:dyDescent="0.2">
      <c r="A81" s="258"/>
      <c r="B81" s="101"/>
      <c r="C81" s="195"/>
      <c r="D81" s="196"/>
      <c r="E81" s="197"/>
      <c r="F81" s="23"/>
    </row>
    <row r="82" spans="1:6" x14ac:dyDescent="0.2">
      <c r="A82" s="258"/>
      <c r="B82" s="101"/>
      <c r="C82" s="195"/>
      <c r="D82" s="196"/>
      <c r="E82" s="197"/>
      <c r="F82" s="23"/>
    </row>
    <row r="83" spans="1:6" x14ac:dyDescent="0.2">
      <c r="A83" s="258"/>
      <c r="B83" s="101"/>
      <c r="C83" s="195"/>
      <c r="D83" s="196"/>
      <c r="E83" s="197"/>
      <c r="F83" s="23"/>
    </row>
    <row r="84" spans="1:6" x14ac:dyDescent="0.2">
      <c r="A84" s="258"/>
      <c r="B84" s="101"/>
      <c r="C84" s="195"/>
      <c r="D84" s="196"/>
      <c r="E84" s="197"/>
      <c r="F84" s="23"/>
    </row>
    <row r="85" spans="1:6" x14ac:dyDescent="0.2">
      <c r="A85" s="258"/>
      <c r="B85" s="101"/>
      <c r="C85" s="195"/>
      <c r="D85" s="196"/>
      <c r="E85" s="197"/>
      <c r="F85" s="23"/>
    </row>
    <row r="86" spans="1:6" x14ac:dyDescent="0.2">
      <c r="A86" s="258"/>
      <c r="B86" s="101"/>
      <c r="C86" s="195"/>
      <c r="D86" s="196"/>
      <c r="E86" s="197"/>
      <c r="F86" s="23"/>
    </row>
    <row r="87" spans="1:6" x14ac:dyDescent="0.2">
      <c r="A87" s="258"/>
      <c r="B87" s="101"/>
      <c r="C87" s="195"/>
      <c r="D87" s="196"/>
      <c r="E87" s="197"/>
      <c r="F87" s="23"/>
    </row>
    <row r="88" spans="1:6" x14ac:dyDescent="0.2">
      <c r="A88" s="258"/>
      <c r="B88" s="101"/>
      <c r="C88" s="195"/>
      <c r="D88" s="196"/>
      <c r="E88" s="197"/>
      <c r="F88" s="23"/>
    </row>
    <row r="89" spans="1:6" x14ac:dyDescent="0.2">
      <c r="A89" s="258"/>
      <c r="B89" s="101"/>
      <c r="C89" s="195"/>
      <c r="D89" s="196"/>
      <c r="E89" s="197"/>
      <c r="F89" s="23"/>
    </row>
    <row r="90" spans="1:6" x14ac:dyDescent="0.2">
      <c r="A90" s="258"/>
      <c r="B90" s="101"/>
      <c r="C90" s="195"/>
      <c r="D90" s="196"/>
      <c r="E90" s="197"/>
      <c r="F90" s="23"/>
    </row>
    <row r="91" spans="1:6" x14ac:dyDescent="0.2">
      <c r="A91" s="258"/>
      <c r="B91" s="101"/>
      <c r="C91" s="195"/>
      <c r="D91" s="196"/>
      <c r="E91" s="197"/>
      <c r="F91" s="23"/>
    </row>
    <row r="92" spans="1:6" x14ac:dyDescent="0.2">
      <c r="A92" s="258"/>
      <c r="B92" s="101"/>
      <c r="C92" s="195"/>
      <c r="D92" s="196"/>
      <c r="E92" s="197"/>
      <c r="F92" s="23"/>
    </row>
    <row r="93" spans="1:6" x14ac:dyDescent="0.2">
      <c r="A93" s="258"/>
      <c r="B93" s="101"/>
      <c r="C93" s="195"/>
      <c r="D93" s="196"/>
      <c r="E93" s="197"/>
      <c r="F93" s="23"/>
    </row>
    <row r="94" spans="1:6" x14ac:dyDescent="0.2">
      <c r="A94" s="258"/>
      <c r="B94" s="101"/>
      <c r="C94" s="195"/>
      <c r="D94" s="196"/>
      <c r="E94" s="197"/>
      <c r="F94" s="23"/>
    </row>
    <row r="95" spans="1:6" x14ac:dyDescent="0.2">
      <c r="A95" s="258"/>
      <c r="B95" s="101"/>
      <c r="C95" s="195"/>
      <c r="D95" s="196"/>
      <c r="E95" s="197"/>
      <c r="F95" s="23"/>
    </row>
    <row r="96" spans="1:6" x14ac:dyDescent="0.2">
      <c r="A96" s="258"/>
      <c r="B96" s="101"/>
      <c r="C96" s="195"/>
      <c r="D96" s="196"/>
      <c r="E96" s="197"/>
      <c r="F96" s="23"/>
    </row>
    <row r="97" spans="1:6" x14ac:dyDescent="0.2">
      <c r="A97" s="258"/>
      <c r="B97" s="101"/>
      <c r="C97" s="195"/>
      <c r="D97" s="196"/>
      <c r="E97" s="197"/>
      <c r="F97" s="23"/>
    </row>
    <row r="98" spans="1:6" x14ac:dyDescent="0.2">
      <c r="A98" s="258"/>
      <c r="B98" s="101"/>
      <c r="C98" s="195"/>
      <c r="D98" s="196"/>
      <c r="E98" s="197"/>
      <c r="F98" s="23"/>
    </row>
    <row r="99" spans="1:6" x14ac:dyDescent="0.2">
      <c r="A99" s="258"/>
      <c r="B99" s="101"/>
      <c r="C99" s="195"/>
      <c r="D99" s="196"/>
      <c r="E99" s="197"/>
      <c r="F99" s="23"/>
    </row>
    <row r="100" spans="1:6" x14ac:dyDescent="0.2">
      <c r="A100" s="258"/>
      <c r="B100" s="101"/>
      <c r="C100" s="195"/>
      <c r="D100" s="196"/>
      <c r="E100" s="197"/>
      <c r="F100" s="23"/>
    </row>
    <row r="101" spans="1:6" x14ac:dyDescent="0.2">
      <c r="A101" s="258"/>
      <c r="B101" s="101"/>
      <c r="C101" s="195"/>
      <c r="D101" s="196"/>
      <c r="E101" s="197"/>
      <c r="F101" s="23"/>
    </row>
    <row r="102" spans="1:6" x14ac:dyDescent="0.2">
      <c r="A102" s="258"/>
      <c r="B102" s="101"/>
      <c r="C102" s="195"/>
      <c r="D102" s="196"/>
      <c r="E102" s="197"/>
      <c r="F102" s="23"/>
    </row>
    <row r="103" spans="1:6" x14ac:dyDescent="0.2">
      <c r="A103" s="258"/>
      <c r="B103" s="101"/>
      <c r="C103" s="195"/>
      <c r="D103" s="196"/>
      <c r="E103" s="197"/>
      <c r="F103" s="23"/>
    </row>
    <row r="104" spans="1:6" x14ac:dyDescent="0.2">
      <c r="A104" s="258"/>
      <c r="B104" s="101"/>
      <c r="C104" s="195"/>
      <c r="D104" s="196"/>
      <c r="E104" s="197"/>
      <c r="F104" s="23"/>
    </row>
    <row r="105" spans="1:6" x14ac:dyDescent="0.2">
      <c r="A105" s="258"/>
      <c r="B105" s="101"/>
      <c r="C105" s="195"/>
      <c r="D105" s="196"/>
      <c r="E105" s="197"/>
      <c r="F105" s="23"/>
    </row>
    <row r="106" spans="1:6" x14ac:dyDescent="0.2">
      <c r="A106" s="258"/>
      <c r="B106" s="101"/>
      <c r="C106" s="195"/>
      <c r="D106" s="196"/>
      <c r="E106" s="197"/>
      <c r="F106" s="23"/>
    </row>
    <row r="107" spans="1:6" x14ac:dyDescent="0.2">
      <c r="A107" s="258"/>
      <c r="B107" s="101"/>
      <c r="C107" s="195"/>
      <c r="D107" s="196"/>
      <c r="E107" s="197"/>
      <c r="F107" s="23"/>
    </row>
    <row r="108" spans="1:6" x14ac:dyDescent="0.2">
      <c r="A108" s="258"/>
      <c r="B108" s="101"/>
      <c r="C108" s="195"/>
      <c r="D108" s="196"/>
      <c r="E108" s="197"/>
      <c r="F108" s="23"/>
    </row>
    <row r="109" spans="1:6" x14ac:dyDescent="0.2">
      <c r="A109" s="258"/>
      <c r="B109" s="101"/>
      <c r="C109" s="195"/>
      <c r="D109" s="196"/>
      <c r="E109" s="197"/>
      <c r="F109" s="23"/>
    </row>
    <row r="110" spans="1:6" x14ac:dyDescent="0.2">
      <c r="A110" s="258"/>
      <c r="B110" s="101"/>
      <c r="C110" s="195"/>
      <c r="D110" s="196"/>
      <c r="E110" s="197"/>
      <c r="F110" s="23"/>
    </row>
    <row r="111" spans="1:6" x14ac:dyDescent="0.2">
      <c r="A111" s="258"/>
      <c r="B111" s="101"/>
      <c r="C111" s="195"/>
      <c r="D111" s="196"/>
      <c r="E111" s="197"/>
      <c r="F111" s="23"/>
    </row>
    <row r="112" spans="1:6" x14ac:dyDescent="0.2">
      <c r="A112" s="258"/>
      <c r="B112" s="101"/>
      <c r="C112" s="195"/>
      <c r="D112" s="196"/>
      <c r="E112" s="197"/>
      <c r="F112" s="23"/>
    </row>
    <row r="113" spans="1:6" x14ac:dyDescent="0.2">
      <c r="A113" s="258"/>
      <c r="B113" s="101"/>
      <c r="C113" s="195"/>
      <c r="D113" s="196"/>
      <c r="E113" s="197"/>
      <c r="F113" s="23"/>
    </row>
    <row r="114" spans="1:6" x14ac:dyDescent="0.2">
      <c r="A114" s="258"/>
      <c r="B114" s="101"/>
      <c r="C114" s="195"/>
      <c r="D114" s="196"/>
      <c r="E114" s="197"/>
      <c r="F114" s="23"/>
    </row>
    <row r="115" spans="1:6" x14ac:dyDescent="0.2">
      <c r="A115" s="258"/>
      <c r="B115" s="101"/>
      <c r="C115" s="195"/>
      <c r="D115" s="196"/>
      <c r="E115" s="197"/>
      <c r="F115" s="23"/>
    </row>
    <row r="116" spans="1:6" x14ac:dyDescent="0.2">
      <c r="A116" s="258"/>
      <c r="B116" s="101"/>
      <c r="C116" s="195"/>
      <c r="D116" s="196"/>
      <c r="E116" s="197"/>
      <c r="F116" s="23"/>
    </row>
    <row r="117" spans="1:6" x14ac:dyDescent="0.2">
      <c r="A117" s="258"/>
      <c r="B117" s="101"/>
      <c r="C117" s="195"/>
      <c r="D117" s="196"/>
      <c r="E117" s="197"/>
      <c r="F117" s="23"/>
    </row>
    <row r="118" spans="1:6" x14ac:dyDescent="0.2">
      <c r="A118" s="258"/>
      <c r="B118" s="101"/>
      <c r="C118" s="195"/>
      <c r="D118" s="196"/>
      <c r="E118" s="197"/>
      <c r="F118" s="23"/>
    </row>
    <row r="119" spans="1:6" x14ac:dyDescent="0.2">
      <c r="A119" s="258"/>
      <c r="B119" s="101"/>
      <c r="C119" s="195"/>
      <c r="D119" s="196"/>
      <c r="E119" s="197"/>
      <c r="F119" s="23"/>
    </row>
    <row r="120" spans="1:6" x14ac:dyDescent="0.2">
      <c r="A120" s="258"/>
      <c r="B120" s="101"/>
      <c r="C120" s="195"/>
      <c r="D120" s="196"/>
      <c r="E120" s="197"/>
      <c r="F120" s="23"/>
    </row>
    <row r="121" spans="1:6" x14ac:dyDescent="0.2">
      <c r="A121" s="258"/>
      <c r="B121" s="101"/>
      <c r="C121" s="195"/>
      <c r="D121" s="196"/>
      <c r="E121" s="197"/>
      <c r="F121" s="23"/>
    </row>
    <row r="122" spans="1:6" x14ac:dyDescent="0.2">
      <c r="A122" s="258"/>
      <c r="B122" s="101"/>
      <c r="C122" s="195"/>
      <c r="D122" s="196"/>
      <c r="E122" s="197"/>
      <c r="F122" s="23"/>
    </row>
    <row r="123" spans="1:6" x14ac:dyDescent="0.2">
      <c r="A123" s="258"/>
      <c r="B123" s="101"/>
      <c r="C123" s="23"/>
      <c r="D123" s="196"/>
      <c r="E123" s="197"/>
      <c r="F123" s="23"/>
    </row>
    <row r="124" spans="1:6" x14ac:dyDescent="0.2">
      <c r="A124" s="258"/>
      <c r="B124" s="101"/>
      <c r="C124" s="23"/>
      <c r="D124" s="196"/>
      <c r="E124" s="197"/>
      <c r="F124" s="23"/>
    </row>
    <row r="125" spans="1:6" x14ac:dyDescent="0.2">
      <c r="A125" s="258"/>
      <c r="B125" s="101"/>
      <c r="C125" s="23"/>
      <c r="D125" s="196"/>
      <c r="E125" s="197"/>
      <c r="F125" s="23"/>
    </row>
    <row r="126" spans="1:6" x14ac:dyDescent="0.2">
      <c r="A126" s="258"/>
      <c r="B126" s="101"/>
      <c r="C126" s="23"/>
      <c r="D126" s="196"/>
      <c r="E126" s="197"/>
      <c r="F126" s="23"/>
    </row>
    <row r="127" spans="1:6" x14ac:dyDescent="0.2">
      <c r="A127" s="258"/>
      <c r="B127" s="101"/>
      <c r="C127" s="23"/>
      <c r="D127" s="196"/>
      <c r="E127" s="197"/>
      <c r="F127" s="23"/>
    </row>
    <row r="128" spans="1:6" x14ac:dyDescent="0.2">
      <c r="A128" s="258"/>
      <c r="B128" s="101"/>
      <c r="C128" s="23"/>
      <c r="D128" s="196"/>
      <c r="E128" s="197"/>
      <c r="F128" s="23"/>
    </row>
    <row r="129" spans="1:6" x14ac:dyDescent="0.2">
      <c r="A129" s="258"/>
      <c r="B129" s="101"/>
      <c r="C129" s="23"/>
      <c r="D129" s="196"/>
      <c r="E129" s="197"/>
      <c r="F129" s="23"/>
    </row>
    <row r="130" spans="1:6" x14ac:dyDescent="0.2">
      <c r="A130" s="258"/>
      <c r="B130" s="101"/>
      <c r="C130" s="23"/>
      <c r="D130" s="196"/>
      <c r="E130" s="197"/>
      <c r="F130" s="23"/>
    </row>
    <row r="131" spans="1:6" x14ac:dyDescent="0.2">
      <c r="A131" s="258"/>
      <c r="B131" s="101"/>
      <c r="C131" s="23"/>
      <c r="D131" s="196"/>
      <c r="E131" s="197"/>
      <c r="F131" s="23"/>
    </row>
    <row r="132" spans="1:6" x14ac:dyDescent="0.2">
      <c r="A132" s="258"/>
      <c r="B132" s="101"/>
      <c r="C132" s="23"/>
      <c r="D132" s="196"/>
      <c r="E132" s="197"/>
      <c r="F132" s="23"/>
    </row>
    <row r="133" spans="1:6" x14ac:dyDescent="0.2">
      <c r="A133" s="258"/>
      <c r="B133" s="101"/>
      <c r="C133" s="23"/>
      <c r="D133" s="196"/>
      <c r="E133" s="197"/>
      <c r="F133" s="23"/>
    </row>
    <row r="134" spans="1:6" x14ac:dyDescent="0.2">
      <c r="A134" s="258"/>
      <c r="B134" s="101"/>
      <c r="C134" s="23"/>
      <c r="D134" s="196"/>
      <c r="E134" s="197"/>
      <c r="F134" s="23"/>
    </row>
    <row r="135" spans="1:6" x14ac:dyDescent="0.2">
      <c r="A135" s="258"/>
      <c r="B135" s="101"/>
      <c r="C135" s="23"/>
      <c r="D135" s="196"/>
      <c r="E135" s="197"/>
      <c r="F135" s="23"/>
    </row>
    <row r="136" spans="1:6" x14ac:dyDescent="0.2">
      <c r="A136" s="258"/>
      <c r="B136" s="101"/>
      <c r="C136" s="23"/>
      <c r="D136" s="196"/>
      <c r="E136" s="197"/>
      <c r="F136" s="23"/>
    </row>
    <row r="137" spans="1:6" x14ac:dyDescent="0.2">
      <c r="A137" s="258"/>
      <c r="B137" s="101"/>
      <c r="C137" s="23"/>
      <c r="D137" s="196"/>
      <c r="E137" s="197"/>
      <c r="F137" s="23"/>
    </row>
    <row r="138" spans="1:6" x14ac:dyDescent="0.2">
      <c r="A138" s="258"/>
      <c r="B138" s="101"/>
      <c r="C138" s="23"/>
      <c r="D138" s="196"/>
      <c r="E138" s="197"/>
      <c r="F138" s="23"/>
    </row>
    <row r="139" spans="1:6" x14ac:dyDescent="0.2">
      <c r="A139" s="258"/>
      <c r="B139" s="101"/>
      <c r="C139" s="23"/>
      <c r="D139" s="196"/>
      <c r="E139" s="197"/>
      <c r="F139" s="23"/>
    </row>
    <row r="140" spans="1:6" x14ac:dyDescent="0.2">
      <c r="A140" s="258"/>
      <c r="B140" s="101"/>
      <c r="C140" s="23"/>
      <c r="D140" s="196"/>
      <c r="E140" s="197"/>
      <c r="F140" s="23"/>
    </row>
    <row r="141" spans="1:6" x14ac:dyDescent="0.2">
      <c r="A141" s="258"/>
      <c r="B141" s="101"/>
      <c r="C141" s="23"/>
      <c r="D141" s="196"/>
      <c r="E141" s="197"/>
      <c r="F141" s="23"/>
    </row>
    <row r="142" spans="1:6" x14ac:dyDescent="0.2">
      <c r="A142" s="258"/>
      <c r="B142" s="101"/>
      <c r="C142" s="23"/>
      <c r="D142" s="196"/>
      <c r="E142" s="197"/>
      <c r="F142" s="23"/>
    </row>
    <row r="143" spans="1:6" x14ac:dyDescent="0.2">
      <c r="A143" s="258"/>
      <c r="B143" s="101"/>
      <c r="C143" s="23"/>
      <c r="D143" s="196"/>
      <c r="E143" s="197"/>
      <c r="F143" s="23"/>
    </row>
    <row r="144" spans="1:6" x14ac:dyDescent="0.2">
      <c r="A144" s="258"/>
      <c r="B144" s="101"/>
      <c r="C144" s="23"/>
      <c r="D144" s="196"/>
      <c r="E144" s="197"/>
      <c r="F144" s="23"/>
    </row>
    <row r="145" spans="1:6" x14ac:dyDescent="0.2">
      <c r="A145" s="258"/>
      <c r="B145" s="101"/>
      <c r="C145" s="23"/>
      <c r="D145" s="196"/>
      <c r="E145" s="197"/>
      <c r="F145" s="23"/>
    </row>
    <row r="146" spans="1:6" x14ac:dyDescent="0.2">
      <c r="A146" s="258"/>
      <c r="B146" s="101"/>
      <c r="C146" s="23"/>
      <c r="D146" s="196"/>
      <c r="E146" s="197"/>
      <c r="F146" s="23"/>
    </row>
    <row r="147" spans="1:6" x14ac:dyDescent="0.2">
      <c r="A147" s="258"/>
      <c r="B147" s="101"/>
      <c r="C147" s="23"/>
      <c r="D147" s="196"/>
      <c r="E147" s="197"/>
      <c r="F147" s="23"/>
    </row>
    <row r="148" spans="1:6" x14ac:dyDescent="0.2">
      <c r="A148" s="258"/>
      <c r="B148" s="101"/>
      <c r="C148" s="23"/>
      <c r="D148" s="196"/>
      <c r="E148" s="197"/>
      <c r="F148" s="23"/>
    </row>
    <row r="149" spans="1:6" x14ac:dyDescent="0.2">
      <c r="A149" s="258"/>
      <c r="B149" s="101"/>
      <c r="C149" s="23"/>
      <c r="D149" s="196"/>
      <c r="E149" s="197"/>
      <c r="F149" s="23"/>
    </row>
    <row r="150" spans="1:6" x14ac:dyDescent="0.2">
      <c r="A150" s="258"/>
      <c r="B150" s="101"/>
      <c r="C150" s="23"/>
      <c r="D150" s="196"/>
      <c r="E150" s="197"/>
      <c r="F150" s="23"/>
    </row>
    <row r="151" spans="1:6" x14ac:dyDescent="0.2">
      <c r="A151" s="258"/>
      <c r="B151" s="101"/>
      <c r="C151" s="23"/>
      <c r="D151" s="196"/>
      <c r="E151" s="197"/>
      <c r="F151" s="23"/>
    </row>
    <row r="152" spans="1:6" x14ac:dyDescent="0.2">
      <c r="A152" s="258"/>
      <c r="B152" s="101"/>
      <c r="C152" s="23"/>
      <c r="D152" s="196"/>
      <c r="E152" s="197"/>
      <c r="F152" s="23"/>
    </row>
    <row r="153" spans="1:6" x14ac:dyDescent="0.2">
      <c r="A153" s="258"/>
      <c r="B153" s="101"/>
      <c r="C153" s="23"/>
      <c r="D153" s="196"/>
      <c r="E153" s="197"/>
      <c r="F153" s="23"/>
    </row>
    <row r="154" spans="1:6" x14ac:dyDescent="0.2">
      <c r="A154" s="258"/>
      <c r="B154" s="101"/>
      <c r="C154" s="23"/>
      <c r="D154" s="196"/>
      <c r="E154" s="197"/>
      <c r="F154" s="23"/>
    </row>
    <row r="155" spans="1:6" x14ac:dyDescent="0.2">
      <c r="A155" s="258"/>
      <c r="B155" s="101"/>
      <c r="C155" s="23"/>
      <c r="D155" s="196"/>
      <c r="E155" s="197"/>
      <c r="F155" s="23"/>
    </row>
    <row r="156" spans="1:6" x14ac:dyDescent="0.2">
      <c r="A156" s="258"/>
      <c r="B156" s="101"/>
      <c r="C156" s="23"/>
      <c r="D156" s="196"/>
      <c r="E156" s="197"/>
      <c r="F156" s="23"/>
    </row>
    <row r="157" spans="1:6" x14ac:dyDescent="0.2">
      <c r="A157" s="258"/>
      <c r="B157" s="101"/>
      <c r="C157" s="23"/>
      <c r="D157" s="196"/>
      <c r="E157" s="197"/>
      <c r="F157" s="23"/>
    </row>
    <row r="158" spans="1:6" x14ac:dyDescent="0.2">
      <c r="A158" s="258"/>
      <c r="B158" s="101"/>
      <c r="C158" s="23"/>
      <c r="D158" s="196"/>
      <c r="E158" s="197"/>
      <c r="F158" s="23"/>
    </row>
    <row r="159" spans="1:6" x14ac:dyDescent="0.2">
      <c r="A159" s="258"/>
      <c r="B159" s="101"/>
      <c r="C159" s="23"/>
      <c r="D159" s="196"/>
      <c r="E159" s="197"/>
      <c r="F159" s="23"/>
    </row>
    <row r="160" spans="1:6" x14ac:dyDescent="0.2">
      <c r="A160" s="258"/>
      <c r="B160" s="101"/>
      <c r="C160" s="23"/>
      <c r="D160" s="196"/>
      <c r="E160" s="197"/>
      <c r="F160" s="23"/>
    </row>
    <row r="161" spans="1:6" x14ac:dyDescent="0.2">
      <c r="A161" s="258"/>
      <c r="B161" s="101"/>
      <c r="C161" s="23"/>
      <c r="D161" s="196"/>
      <c r="E161" s="197"/>
      <c r="F161" s="23"/>
    </row>
    <row r="162" spans="1:6" x14ac:dyDescent="0.2">
      <c r="A162" s="258"/>
      <c r="B162" s="101"/>
      <c r="C162" s="23"/>
      <c r="D162" s="196"/>
      <c r="E162" s="197"/>
      <c r="F162" s="23"/>
    </row>
    <row r="163" spans="1:6" x14ac:dyDescent="0.2">
      <c r="A163" s="258"/>
      <c r="B163" s="101"/>
      <c r="C163" s="23"/>
      <c r="D163" s="196"/>
      <c r="E163" s="197"/>
      <c r="F163" s="23"/>
    </row>
    <row r="164" spans="1:6" x14ac:dyDescent="0.2">
      <c r="A164" s="258"/>
      <c r="B164" s="101"/>
      <c r="C164" s="23"/>
      <c r="D164" s="196"/>
      <c r="E164" s="197"/>
      <c r="F164" s="23"/>
    </row>
    <row r="165" spans="1:6" x14ac:dyDescent="0.2">
      <c r="A165" s="258"/>
      <c r="B165" s="101"/>
      <c r="C165" s="23"/>
      <c r="D165" s="196"/>
      <c r="E165" s="197"/>
      <c r="F165" s="23"/>
    </row>
    <row r="166" spans="1:6" x14ac:dyDescent="0.2">
      <c r="A166" s="258"/>
      <c r="B166" s="101"/>
      <c r="C166" s="23"/>
      <c r="D166" s="196"/>
      <c r="E166" s="197"/>
      <c r="F166" s="23"/>
    </row>
    <row r="167" spans="1:6" x14ac:dyDescent="0.2">
      <c r="A167" s="258"/>
      <c r="B167" s="101"/>
      <c r="C167" s="23"/>
      <c r="D167" s="196"/>
      <c r="E167" s="197"/>
      <c r="F167" s="23"/>
    </row>
    <row r="168" spans="1:6" x14ac:dyDescent="0.2">
      <c r="A168" s="258"/>
      <c r="B168" s="101"/>
      <c r="C168" s="23"/>
      <c r="D168" s="196"/>
      <c r="E168" s="197"/>
      <c r="F168" s="23"/>
    </row>
    <row r="169" spans="1:6" x14ac:dyDescent="0.2">
      <c r="A169" s="258"/>
      <c r="B169" s="101"/>
      <c r="C169" s="23"/>
      <c r="D169" s="196"/>
      <c r="E169" s="197"/>
      <c r="F169" s="23"/>
    </row>
    <row r="170" spans="1:6" x14ac:dyDescent="0.2">
      <c r="A170" s="258"/>
      <c r="B170" s="101"/>
      <c r="C170" s="23"/>
      <c r="D170" s="196"/>
      <c r="E170" s="197"/>
      <c r="F170" s="23"/>
    </row>
    <row r="171" spans="1:6" x14ac:dyDescent="0.2">
      <c r="A171" s="258"/>
      <c r="B171" s="101"/>
      <c r="C171" s="23"/>
      <c r="D171" s="196"/>
      <c r="E171" s="197"/>
      <c r="F171" s="23"/>
    </row>
    <row r="172" spans="1:6" x14ac:dyDescent="0.2">
      <c r="A172" s="258"/>
      <c r="B172" s="101"/>
      <c r="C172" s="23"/>
      <c r="D172" s="196"/>
      <c r="E172" s="197"/>
      <c r="F172" s="23"/>
    </row>
    <row r="173" spans="1:6" x14ac:dyDescent="0.2">
      <c r="A173" s="258"/>
      <c r="B173" s="101"/>
      <c r="C173" s="23"/>
      <c r="D173" s="196"/>
      <c r="E173" s="197"/>
      <c r="F173" s="23"/>
    </row>
    <row r="174" spans="1:6" x14ac:dyDescent="0.2">
      <c r="A174" s="258"/>
      <c r="B174" s="101"/>
      <c r="C174" s="23"/>
      <c r="D174" s="196"/>
      <c r="E174" s="197"/>
      <c r="F174" s="23"/>
    </row>
    <row r="175" spans="1:6" x14ac:dyDescent="0.2">
      <c r="A175" s="258"/>
      <c r="B175" s="101"/>
      <c r="C175" s="23"/>
      <c r="D175" s="196"/>
      <c r="E175" s="197"/>
      <c r="F175" s="23"/>
    </row>
    <row r="176" spans="1:6" x14ac:dyDescent="0.2">
      <c r="A176" s="258"/>
      <c r="B176" s="101"/>
      <c r="C176" s="23"/>
      <c r="D176" s="196"/>
      <c r="E176" s="197"/>
      <c r="F176" s="23"/>
    </row>
    <row r="177" spans="1:6" x14ac:dyDescent="0.2">
      <c r="A177" s="258"/>
      <c r="B177" s="101"/>
      <c r="C177" s="23"/>
      <c r="D177" s="196"/>
      <c r="E177" s="197"/>
      <c r="F177" s="23"/>
    </row>
    <row r="178" spans="1:6" x14ac:dyDescent="0.2">
      <c r="A178" s="258"/>
      <c r="B178" s="101"/>
      <c r="C178" s="23"/>
      <c r="D178" s="196"/>
      <c r="E178" s="197"/>
      <c r="F178" s="23"/>
    </row>
    <row r="179" spans="1:6" x14ac:dyDescent="0.2">
      <c r="A179" s="258"/>
      <c r="B179" s="101"/>
      <c r="C179" s="23"/>
      <c r="D179" s="196"/>
      <c r="E179" s="197"/>
      <c r="F179" s="23"/>
    </row>
    <row r="180" spans="1:6" x14ac:dyDescent="0.2">
      <c r="A180" s="258"/>
      <c r="B180" s="101"/>
      <c r="C180" s="23"/>
      <c r="D180" s="196"/>
      <c r="E180" s="197"/>
      <c r="F180" s="23"/>
    </row>
    <row r="181" spans="1:6" x14ac:dyDescent="0.2">
      <c r="A181" s="258"/>
      <c r="B181" s="101"/>
      <c r="C181" s="23"/>
      <c r="D181" s="196"/>
      <c r="E181" s="197"/>
      <c r="F181" s="23"/>
    </row>
    <row r="182" spans="1:6" x14ac:dyDescent="0.2">
      <c r="A182" s="258"/>
      <c r="B182" s="101"/>
      <c r="C182" s="23"/>
      <c r="D182" s="196"/>
      <c r="E182" s="197"/>
      <c r="F182" s="23"/>
    </row>
    <row r="183" spans="1:6" x14ac:dyDescent="0.2">
      <c r="A183" s="258"/>
      <c r="B183" s="101"/>
      <c r="C183" s="23"/>
      <c r="D183" s="196"/>
      <c r="E183" s="197"/>
      <c r="F183" s="23"/>
    </row>
    <row r="184" spans="1:6" x14ac:dyDescent="0.2">
      <c r="A184" s="258"/>
      <c r="B184" s="101"/>
      <c r="C184" s="23"/>
      <c r="D184" s="196"/>
      <c r="E184" s="197"/>
      <c r="F184" s="23"/>
    </row>
    <row r="185" spans="1:6" x14ac:dyDescent="0.2">
      <c r="A185" s="258"/>
      <c r="B185" s="101"/>
      <c r="C185" s="23"/>
      <c r="D185" s="196"/>
      <c r="E185" s="197"/>
      <c r="F185" s="23"/>
    </row>
    <row r="186" spans="1:6" x14ac:dyDescent="0.2">
      <c r="A186" s="258"/>
      <c r="B186" s="101"/>
      <c r="C186" s="23"/>
      <c r="D186" s="196"/>
      <c r="E186" s="197"/>
      <c r="F186" s="23"/>
    </row>
    <row r="187" spans="1:6" x14ac:dyDescent="0.2">
      <c r="A187" s="258"/>
      <c r="B187" s="101"/>
      <c r="C187" s="23"/>
      <c r="D187" s="196"/>
      <c r="E187" s="197"/>
      <c r="F187" s="23"/>
    </row>
  </sheetData>
  <mergeCells count="29">
    <mergeCell ref="A9:A10"/>
    <mergeCell ref="B9:B10"/>
    <mergeCell ref="C9:C10"/>
    <mergeCell ref="D9:D10"/>
    <mergeCell ref="A1:A4"/>
    <mergeCell ref="B1:E4"/>
    <mergeCell ref="A5:F6"/>
    <mergeCell ref="A7:A8"/>
    <mergeCell ref="B7:B8"/>
    <mergeCell ref="C7:C8"/>
    <mergeCell ref="D7:D8"/>
    <mergeCell ref="E7:E8"/>
    <mergeCell ref="F7:F8"/>
    <mergeCell ref="A27:A29"/>
    <mergeCell ref="B27:B29"/>
    <mergeCell ref="C27:C29"/>
    <mergeCell ref="D27:D29"/>
    <mergeCell ref="A11:A12"/>
    <mergeCell ref="B11:B12"/>
    <mergeCell ref="C11:C12"/>
    <mergeCell ref="A17:A18"/>
    <mergeCell ref="B17:B18"/>
    <mergeCell ref="C17:C18"/>
    <mergeCell ref="D17:D18"/>
    <mergeCell ref="A13:A14"/>
    <mergeCell ref="B13:B14"/>
    <mergeCell ref="C13:C14"/>
    <mergeCell ref="D13:D14"/>
    <mergeCell ref="D11:D12"/>
  </mergeCells>
  <hyperlinks>
    <hyperlink ref="E9" r:id="rId1"/>
    <hyperlink ref="E10" r:id="rId2"/>
    <hyperlink ref="E19" r:id="rId3"/>
    <hyperlink ref="E40" r:id="rId4"/>
    <hyperlink ref="E17" r:id="rId5"/>
    <hyperlink ref="E18" r:id="rId6"/>
    <hyperlink ref="E16" r:id="rId7"/>
    <hyperlink ref="E15" r:id="rId8"/>
    <hyperlink ref="E13" r:id="rId9"/>
    <hyperlink ref="E14" r:id="rId10"/>
    <hyperlink ref="E11" r:id="rId11"/>
    <hyperlink ref="E12" r:id="rId12"/>
    <hyperlink ref="E27" r:id="rId13"/>
    <hyperlink ref="E28" r:id="rId14"/>
    <hyperlink ref="E29" r:id="rId15"/>
    <hyperlink ref="E34" r:id="rId16"/>
    <hyperlink ref="E33" r:id="rId17"/>
    <hyperlink ref="E32" r:id="rId18"/>
    <hyperlink ref="E31" r:id="rId19"/>
    <hyperlink ref="E39" r:id="rId20"/>
    <hyperlink ref="E38" r:id="rId21"/>
    <hyperlink ref="E37" r:id="rId22"/>
    <hyperlink ref="E36" r:id="rId23"/>
    <hyperlink ref="E41" r:id="rId24"/>
    <hyperlink ref="E30" r:id="rId25"/>
    <hyperlink ref="E22" r:id="rId26" location="1"/>
    <hyperlink ref="E23" r:id="rId27"/>
    <hyperlink ref="E26" r:id="rId28"/>
    <hyperlink ref="E25" r:id="rId29"/>
    <hyperlink ref="E24" r:id="rId30"/>
    <hyperlink ref="E21" r:id="rId31"/>
    <hyperlink ref="E20" r:id="rId32"/>
    <hyperlink ref="E35" r:id="rId33"/>
  </hyperlinks>
  <pageMargins left="0.7" right="0.7" top="0.75" bottom="0.75" header="0.3" footer="0.3"/>
  <pageSetup orientation="portrait" r:id="rId34"/>
  <drawing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60"/>
  <sheetViews>
    <sheetView showGridLines="0" zoomScale="90" zoomScaleNormal="90" workbookViewId="0">
      <selection activeCell="A5" sqref="A5:F6"/>
    </sheetView>
  </sheetViews>
  <sheetFormatPr baseColWidth="10" defaultColWidth="32.28515625" defaultRowHeight="14.25" x14ac:dyDescent="0.2"/>
  <cols>
    <col min="1" max="1" width="26.140625" style="255" customWidth="1"/>
    <col min="2" max="2" width="19.5703125" style="8" customWidth="1"/>
    <col min="3" max="3" width="13.7109375" style="24" customWidth="1"/>
    <col min="4" max="5" width="32.28515625" style="24"/>
    <col min="6" max="6" width="46.42578125" style="24" customWidth="1"/>
    <col min="7" max="16384" width="32.28515625" style="24"/>
  </cols>
  <sheetData>
    <row r="1" spans="1:21" customFormat="1" ht="24" customHeight="1" x14ac:dyDescent="0.2">
      <c r="A1" s="277"/>
      <c r="B1" s="293" t="s">
        <v>631</v>
      </c>
      <c r="C1" s="294"/>
      <c r="D1" s="294"/>
      <c r="E1" s="319"/>
      <c r="F1" s="105" t="s">
        <v>632</v>
      </c>
      <c r="G1" s="24"/>
      <c r="H1" s="24"/>
    </row>
    <row r="2" spans="1:21" customFormat="1" ht="24" customHeight="1" x14ac:dyDescent="0.2">
      <c r="A2" s="277"/>
      <c r="B2" s="282"/>
      <c r="C2" s="283"/>
      <c r="D2" s="283"/>
      <c r="E2" s="284"/>
      <c r="F2" s="105" t="s">
        <v>633</v>
      </c>
      <c r="G2" s="24"/>
      <c r="H2" s="24"/>
    </row>
    <row r="3" spans="1:21" customFormat="1" ht="24" customHeight="1" x14ac:dyDescent="0.2">
      <c r="A3" s="277"/>
      <c r="B3" s="282"/>
      <c r="C3" s="283"/>
      <c r="D3" s="283"/>
      <c r="E3" s="284"/>
      <c r="F3" s="105" t="s">
        <v>634</v>
      </c>
      <c r="G3" s="24"/>
      <c r="H3" s="24"/>
    </row>
    <row r="4" spans="1:21" customFormat="1" ht="24" customHeight="1" x14ac:dyDescent="0.2">
      <c r="A4" s="278"/>
      <c r="B4" s="285"/>
      <c r="C4" s="286"/>
      <c r="D4" s="286"/>
      <c r="E4" s="287"/>
      <c r="F4" s="92" t="s">
        <v>654</v>
      </c>
      <c r="G4" s="24"/>
      <c r="H4" s="24"/>
    </row>
    <row r="5" spans="1:21" s="19" customFormat="1" ht="12" customHeight="1" x14ac:dyDescent="0.2">
      <c r="A5" s="334" t="s">
        <v>1085</v>
      </c>
      <c r="B5" s="334"/>
      <c r="C5" s="334"/>
      <c r="D5" s="334"/>
      <c r="E5" s="334"/>
      <c r="F5" s="334"/>
      <c r="G5" s="15"/>
      <c r="H5" s="15"/>
      <c r="I5" s="15"/>
      <c r="J5" s="15"/>
      <c r="K5" s="15"/>
      <c r="L5" s="13"/>
      <c r="M5" s="13"/>
      <c r="N5" s="13"/>
      <c r="O5" s="13"/>
      <c r="P5" s="13"/>
      <c r="Q5" s="18"/>
      <c r="U5" s="20"/>
    </row>
    <row r="6" spans="1:21" s="19" customFormat="1" ht="21.75" customHeight="1" x14ac:dyDescent="0.2">
      <c r="A6" s="334"/>
      <c r="B6" s="334"/>
      <c r="C6" s="334"/>
      <c r="D6" s="334"/>
      <c r="E6" s="334"/>
      <c r="F6" s="334"/>
      <c r="G6" s="15"/>
      <c r="H6" s="2"/>
      <c r="I6" s="2"/>
      <c r="J6" s="3"/>
      <c r="K6" s="3"/>
      <c r="L6" s="13"/>
      <c r="M6" s="13"/>
      <c r="N6" s="13"/>
      <c r="O6" s="13"/>
      <c r="P6" s="13"/>
      <c r="Q6" s="21"/>
      <c r="R6" s="22"/>
      <c r="U6" s="20"/>
    </row>
    <row r="7" spans="1:21" ht="14.25" customHeight="1" thickBot="1" x14ac:dyDescent="0.25">
      <c r="A7" s="289" t="s">
        <v>8</v>
      </c>
      <c r="B7" s="289" t="s">
        <v>9</v>
      </c>
      <c r="C7" s="289" t="s">
        <v>10</v>
      </c>
      <c r="D7" s="289" t="s">
        <v>89</v>
      </c>
      <c r="E7" s="289" t="s">
        <v>11</v>
      </c>
      <c r="F7" s="289" t="s">
        <v>635</v>
      </c>
    </row>
    <row r="8" spans="1:21" ht="15.75" customHeight="1" thickTop="1" thickBot="1" x14ac:dyDescent="0.25">
      <c r="A8" s="290"/>
      <c r="B8" s="290"/>
      <c r="C8" s="290"/>
      <c r="D8" s="290"/>
      <c r="E8" s="290"/>
      <c r="F8" s="290"/>
    </row>
    <row r="9" spans="1:21" ht="79.5" customHeight="1" thickTop="1" x14ac:dyDescent="0.2">
      <c r="A9" s="249" t="s">
        <v>30</v>
      </c>
      <c r="B9" s="223" t="s">
        <v>1113</v>
      </c>
      <c r="C9" s="224">
        <v>1991</v>
      </c>
      <c r="D9" s="225"/>
      <c r="E9" s="226" t="s">
        <v>103</v>
      </c>
      <c r="F9" s="225" t="s">
        <v>541</v>
      </c>
    </row>
    <row r="10" spans="1:21" ht="93.75" customHeight="1" x14ac:dyDescent="0.2">
      <c r="A10" s="250" t="s">
        <v>44</v>
      </c>
      <c r="B10" s="169">
        <v>970</v>
      </c>
      <c r="C10" s="169">
        <v>2005</v>
      </c>
      <c r="D10" s="221" t="s">
        <v>542</v>
      </c>
      <c r="E10" s="96" t="s">
        <v>103</v>
      </c>
      <c r="F10" s="221" t="s">
        <v>543</v>
      </c>
    </row>
    <row r="11" spans="1:21" ht="19.5" customHeight="1" x14ac:dyDescent="0.2">
      <c r="A11" s="332" t="s">
        <v>44</v>
      </c>
      <c r="B11" s="333">
        <v>906</v>
      </c>
      <c r="C11" s="333">
        <v>2004</v>
      </c>
      <c r="D11" s="320" t="s">
        <v>145</v>
      </c>
      <c r="E11" s="96" t="s">
        <v>1131</v>
      </c>
      <c r="F11" s="218" t="s">
        <v>146</v>
      </c>
    </row>
    <row r="12" spans="1:21" ht="25.5" customHeight="1" x14ac:dyDescent="0.2">
      <c r="A12" s="332"/>
      <c r="B12" s="333"/>
      <c r="C12" s="333"/>
      <c r="D12" s="322"/>
      <c r="E12" s="96" t="s">
        <v>1132</v>
      </c>
      <c r="F12" s="218" t="s">
        <v>147</v>
      </c>
    </row>
    <row r="13" spans="1:21" ht="240" customHeight="1" x14ac:dyDescent="0.2">
      <c r="A13" s="336" t="s">
        <v>44</v>
      </c>
      <c r="B13" s="338">
        <v>734</v>
      </c>
      <c r="C13" s="338">
        <v>2002</v>
      </c>
      <c r="D13" s="335" t="s">
        <v>51</v>
      </c>
      <c r="E13" s="96" t="s">
        <v>1128</v>
      </c>
      <c r="F13" s="218" t="s">
        <v>52</v>
      </c>
    </row>
    <row r="14" spans="1:21" ht="153" customHeight="1" x14ac:dyDescent="0.2">
      <c r="A14" s="337"/>
      <c r="B14" s="339"/>
      <c r="C14" s="339"/>
      <c r="D14" s="335"/>
      <c r="E14" s="96" t="s">
        <v>1130</v>
      </c>
      <c r="F14" s="218" t="s">
        <v>53</v>
      </c>
    </row>
    <row r="15" spans="1:21" ht="40.5" customHeight="1" x14ac:dyDescent="0.2">
      <c r="A15" s="250" t="s">
        <v>44</v>
      </c>
      <c r="B15" s="222">
        <v>594</v>
      </c>
      <c r="C15" s="222">
        <v>2000</v>
      </c>
      <c r="D15" s="225" t="s">
        <v>141</v>
      </c>
      <c r="E15" s="96" t="s">
        <v>103</v>
      </c>
      <c r="F15" s="218" t="s">
        <v>136</v>
      </c>
    </row>
    <row r="16" spans="1:21" ht="92.25" customHeight="1" x14ac:dyDescent="0.2">
      <c r="A16" s="332" t="s">
        <v>44</v>
      </c>
      <c r="B16" s="333">
        <v>599</v>
      </c>
      <c r="C16" s="333">
        <v>2000</v>
      </c>
      <c r="D16" s="335" t="s">
        <v>142</v>
      </c>
      <c r="E16" s="96" t="s">
        <v>1127</v>
      </c>
      <c r="F16" s="218" t="s">
        <v>143</v>
      </c>
    </row>
    <row r="17" spans="1:6" ht="26.25" customHeight="1" x14ac:dyDescent="0.2">
      <c r="A17" s="332"/>
      <c r="B17" s="333"/>
      <c r="C17" s="333"/>
      <c r="D17" s="335"/>
      <c r="E17" s="96" t="s">
        <v>1129</v>
      </c>
      <c r="F17" s="218" t="s">
        <v>144</v>
      </c>
    </row>
    <row r="18" spans="1:6" ht="85.5" customHeight="1" x14ac:dyDescent="0.2">
      <c r="A18" s="250" t="s">
        <v>44</v>
      </c>
      <c r="B18" s="222">
        <v>527</v>
      </c>
      <c r="C18" s="222">
        <v>1999</v>
      </c>
      <c r="D18" s="225" t="s">
        <v>139</v>
      </c>
      <c r="E18" s="227" t="s">
        <v>1126</v>
      </c>
      <c r="F18" s="218" t="s">
        <v>140</v>
      </c>
    </row>
    <row r="19" spans="1:6" ht="99.95" customHeight="1" x14ac:dyDescent="0.2">
      <c r="A19" s="250" t="s">
        <v>44</v>
      </c>
      <c r="B19" s="222">
        <v>270</v>
      </c>
      <c r="C19" s="222">
        <v>1996</v>
      </c>
      <c r="D19" s="225" t="s">
        <v>137</v>
      </c>
      <c r="E19" s="96" t="s">
        <v>675</v>
      </c>
      <c r="F19" s="218" t="s">
        <v>138</v>
      </c>
    </row>
    <row r="20" spans="1:6" ht="67.5" customHeight="1" x14ac:dyDescent="0.2">
      <c r="A20" s="250" t="s">
        <v>44</v>
      </c>
      <c r="B20" s="222">
        <v>80</v>
      </c>
      <c r="C20" s="222">
        <v>1989</v>
      </c>
      <c r="D20" s="225" t="s">
        <v>135</v>
      </c>
      <c r="E20" s="96" t="s">
        <v>103</v>
      </c>
      <c r="F20" s="218" t="s">
        <v>136</v>
      </c>
    </row>
    <row r="21" spans="1:6" ht="37.5" customHeight="1" x14ac:dyDescent="0.2">
      <c r="A21" s="242" t="s">
        <v>69</v>
      </c>
      <c r="B21" s="170">
        <v>828</v>
      </c>
      <c r="C21" s="173">
        <v>2018</v>
      </c>
      <c r="D21" s="85" t="s">
        <v>662</v>
      </c>
      <c r="E21" s="233" t="s">
        <v>577</v>
      </c>
      <c r="F21" s="85" t="s">
        <v>623</v>
      </c>
    </row>
    <row r="22" spans="1:6" ht="99.95" customHeight="1" x14ac:dyDescent="0.2">
      <c r="A22" s="250" t="s">
        <v>69</v>
      </c>
      <c r="B22" s="222">
        <v>106</v>
      </c>
      <c r="C22" s="222">
        <v>2015</v>
      </c>
      <c r="D22" s="221" t="s">
        <v>345</v>
      </c>
      <c r="E22" s="96" t="s">
        <v>103</v>
      </c>
      <c r="F22" s="218" t="s">
        <v>73</v>
      </c>
    </row>
    <row r="23" spans="1:6" ht="121.5" customHeight="1" x14ac:dyDescent="0.2">
      <c r="A23" s="250" t="s">
        <v>69</v>
      </c>
      <c r="B23" s="222">
        <v>1080</v>
      </c>
      <c r="C23" s="222">
        <v>2015</v>
      </c>
      <c r="D23" s="221" t="s">
        <v>553</v>
      </c>
      <c r="E23" s="96" t="s">
        <v>554</v>
      </c>
      <c r="F23" s="218" t="s">
        <v>555</v>
      </c>
    </row>
    <row r="24" spans="1:6" ht="99.95" customHeight="1" x14ac:dyDescent="0.2">
      <c r="A24" s="250" t="s">
        <v>69</v>
      </c>
      <c r="B24" s="222">
        <v>1100</v>
      </c>
      <c r="C24" s="222">
        <v>2014</v>
      </c>
      <c r="D24" s="221" t="s">
        <v>162</v>
      </c>
      <c r="E24" s="96" t="s">
        <v>103</v>
      </c>
      <c r="F24" s="218" t="s">
        <v>163</v>
      </c>
    </row>
    <row r="25" spans="1:6" ht="99" customHeight="1" x14ac:dyDescent="0.2">
      <c r="A25" s="250" t="s">
        <v>69</v>
      </c>
      <c r="B25" s="222">
        <v>329</v>
      </c>
      <c r="C25" s="222">
        <v>2013</v>
      </c>
      <c r="D25" s="221" t="s">
        <v>547</v>
      </c>
      <c r="E25" s="96" t="s">
        <v>103</v>
      </c>
      <c r="F25" s="218" t="s">
        <v>548</v>
      </c>
    </row>
    <row r="26" spans="1:6" ht="84.75" customHeight="1" x14ac:dyDescent="0.2">
      <c r="A26" s="250" t="s">
        <v>69</v>
      </c>
      <c r="B26" s="222">
        <v>1510</v>
      </c>
      <c r="C26" s="222">
        <v>2013</v>
      </c>
      <c r="D26" s="221" t="s">
        <v>549</v>
      </c>
      <c r="E26" s="96" t="s">
        <v>97</v>
      </c>
      <c r="F26" s="218" t="s">
        <v>550</v>
      </c>
    </row>
    <row r="27" spans="1:6" ht="112.5" customHeight="1" x14ac:dyDescent="0.2">
      <c r="A27" s="250" t="s">
        <v>69</v>
      </c>
      <c r="B27" s="222">
        <v>1515</v>
      </c>
      <c r="C27" s="222">
        <v>2013</v>
      </c>
      <c r="D27" s="221" t="s">
        <v>324</v>
      </c>
      <c r="E27" s="96" t="s">
        <v>103</v>
      </c>
      <c r="F27" s="218" t="s">
        <v>161</v>
      </c>
    </row>
    <row r="28" spans="1:6" ht="99.95" customHeight="1" x14ac:dyDescent="0.2">
      <c r="A28" s="250" t="s">
        <v>69</v>
      </c>
      <c r="B28" s="222">
        <v>2758</v>
      </c>
      <c r="C28" s="222">
        <v>2013</v>
      </c>
      <c r="D28" s="221" t="s">
        <v>551</v>
      </c>
      <c r="E28" s="96" t="s">
        <v>103</v>
      </c>
      <c r="F28" s="218" t="s">
        <v>552</v>
      </c>
    </row>
    <row r="29" spans="1:6" ht="69.95" customHeight="1" x14ac:dyDescent="0.2">
      <c r="A29" s="250" t="s">
        <v>69</v>
      </c>
      <c r="B29" s="222">
        <v>19</v>
      </c>
      <c r="C29" s="222">
        <v>2012</v>
      </c>
      <c r="D29" s="221" t="s">
        <v>156</v>
      </c>
      <c r="E29" s="96" t="s">
        <v>1134</v>
      </c>
      <c r="F29" s="218" t="s">
        <v>546</v>
      </c>
    </row>
    <row r="30" spans="1:6" ht="99.95" customHeight="1" x14ac:dyDescent="0.2">
      <c r="A30" s="250" t="s">
        <v>69</v>
      </c>
      <c r="B30" s="222">
        <v>2578</v>
      </c>
      <c r="C30" s="222">
        <v>2012</v>
      </c>
      <c r="D30" s="221" t="s">
        <v>157</v>
      </c>
      <c r="E30" s="96" t="s">
        <v>103</v>
      </c>
      <c r="F30" s="218" t="s">
        <v>158</v>
      </c>
    </row>
    <row r="31" spans="1:6" ht="99.95" customHeight="1" x14ac:dyDescent="0.2">
      <c r="A31" s="250" t="s">
        <v>69</v>
      </c>
      <c r="B31" s="222">
        <v>2609</v>
      </c>
      <c r="C31" s="222">
        <v>2012</v>
      </c>
      <c r="D31" s="221" t="s">
        <v>159</v>
      </c>
      <c r="E31" s="96" t="s">
        <v>103</v>
      </c>
      <c r="F31" s="218" t="s">
        <v>160</v>
      </c>
    </row>
    <row r="32" spans="1:6" ht="92.25" customHeight="1" x14ac:dyDescent="0.2">
      <c r="A32" s="250" t="s">
        <v>69</v>
      </c>
      <c r="B32" s="222">
        <v>514</v>
      </c>
      <c r="C32" s="222">
        <v>2006</v>
      </c>
      <c r="D32" s="221" t="s">
        <v>544</v>
      </c>
      <c r="E32" s="96" t="s">
        <v>103</v>
      </c>
      <c r="F32" s="218" t="s">
        <v>545</v>
      </c>
    </row>
    <row r="33" spans="1:6" ht="57.75" customHeight="1" x14ac:dyDescent="0.2">
      <c r="A33" s="250" t="s">
        <v>69</v>
      </c>
      <c r="B33" s="244">
        <v>2150</v>
      </c>
      <c r="C33" s="244">
        <v>1995</v>
      </c>
      <c r="D33" s="221" t="s">
        <v>148</v>
      </c>
      <c r="E33" s="96" t="s">
        <v>1133</v>
      </c>
      <c r="F33" s="218" t="s">
        <v>149</v>
      </c>
    </row>
    <row r="34" spans="1:6" ht="120" customHeight="1" x14ac:dyDescent="0.2">
      <c r="A34" s="250" t="s">
        <v>77</v>
      </c>
      <c r="B34" s="169">
        <v>3</v>
      </c>
      <c r="C34" s="169">
        <v>2015</v>
      </c>
      <c r="D34" s="221" t="s">
        <v>346</v>
      </c>
      <c r="E34" s="96" t="s">
        <v>103</v>
      </c>
      <c r="F34" s="221" t="s">
        <v>340</v>
      </c>
    </row>
    <row r="35" spans="1:6" ht="80.25" customHeight="1" x14ac:dyDescent="0.2">
      <c r="A35" s="250" t="s">
        <v>77</v>
      </c>
      <c r="B35" s="222">
        <v>2</v>
      </c>
      <c r="C35" s="222">
        <v>2014</v>
      </c>
      <c r="D35" s="221" t="s">
        <v>182</v>
      </c>
      <c r="E35" s="96" t="s">
        <v>103</v>
      </c>
      <c r="F35" s="218" t="s">
        <v>183</v>
      </c>
    </row>
    <row r="36" spans="1:6" ht="153.75" customHeight="1" x14ac:dyDescent="0.2">
      <c r="A36" s="250" t="s">
        <v>77</v>
      </c>
      <c r="B36" s="222">
        <v>6</v>
      </c>
      <c r="C36" s="222">
        <v>2014</v>
      </c>
      <c r="D36" s="221" t="s">
        <v>559</v>
      </c>
      <c r="E36" s="96" t="s">
        <v>103</v>
      </c>
      <c r="F36" s="218" t="s">
        <v>560</v>
      </c>
    </row>
    <row r="37" spans="1:6" ht="58.5" customHeight="1" x14ac:dyDescent="0.2">
      <c r="A37" s="250" t="s">
        <v>77</v>
      </c>
      <c r="B37" s="222">
        <v>7</v>
      </c>
      <c r="C37" s="222">
        <v>2014</v>
      </c>
      <c r="D37" s="221" t="s">
        <v>184</v>
      </c>
      <c r="E37" s="96" t="s">
        <v>103</v>
      </c>
      <c r="F37" s="218" t="s">
        <v>185</v>
      </c>
    </row>
    <row r="38" spans="1:6" ht="102" customHeight="1" x14ac:dyDescent="0.2">
      <c r="A38" s="250" t="s">
        <v>77</v>
      </c>
      <c r="B38" s="222">
        <v>8</v>
      </c>
      <c r="C38" s="222">
        <v>2014</v>
      </c>
      <c r="D38" s="221" t="s">
        <v>561</v>
      </c>
      <c r="E38" s="96" t="s">
        <v>103</v>
      </c>
      <c r="F38" s="218" t="s">
        <v>562</v>
      </c>
    </row>
    <row r="39" spans="1:6" ht="99.95" customHeight="1" x14ac:dyDescent="0.2">
      <c r="A39" s="250" t="s">
        <v>77</v>
      </c>
      <c r="B39" s="222">
        <v>3</v>
      </c>
      <c r="C39" s="222">
        <v>2013</v>
      </c>
      <c r="D39" s="221" t="s">
        <v>177</v>
      </c>
      <c r="E39" s="96" t="s">
        <v>103</v>
      </c>
      <c r="F39" s="218" t="s">
        <v>178</v>
      </c>
    </row>
    <row r="40" spans="1:6" ht="119.25" customHeight="1" x14ac:dyDescent="0.2">
      <c r="A40" s="250" t="s">
        <v>77</v>
      </c>
      <c r="B40" s="222">
        <v>4</v>
      </c>
      <c r="C40" s="222">
        <v>2013</v>
      </c>
      <c r="D40" s="221" t="s">
        <v>1187</v>
      </c>
      <c r="E40" s="96" t="s">
        <v>103</v>
      </c>
      <c r="F40" s="218" t="s">
        <v>179</v>
      </c>
    </row>
    <row r="41" spans="1:6" ht="90.75" customHeight="1" x14ac:dyDescent="0.2">
      <c r="A41" s="250" t="s">
        <v>77</v>
      </c>
      <c r="B41" s="222">
        <v>5</v>
      </c>
      <c r="C41" s="222">
        <v>2013</v>
      </c>
      <c r="D41" s="221" t="s">
        <v>180</v>
      </c>
      <c r="E41" s="96" t="s">
        <v>103</v>
      </c>
      <c r="F41" s="218" t="s">
        <v>181</v>
      </c>
    </row>
    <row r="42" spans="1:6" ht="54" customHeight="1" x14ac:dyDescent="0.2">
      <c r="A42" s="250" t="s">
        <v>77</v>
      </c>
      <c r="B42" s="222">
        <v>2</v>
      </c>
      <c r="C42" s="222">
        <v>2004</v>
      </c>
      <c r="D42" s="221" t="s">
        <v>172</v>
      </c>
      <c r="E42" s="96" t="s">
        <v>103</v>
      </c>
      <c r="F42" s="218" t="s">
        <v>173</v>
      </c>
    </row>
    <row r="43" spans="1:6" ht="50.25" customHeight="1" x14ac:dyDescent="0.2">
      <c r="A43" s="250" t="s">
        <v>77</v>
      </c>
      <c r="B43" s="222">
        <v>38</v>
      </c>
      <c r="C43" s="222">
        <v>2002</v>
      </c>
      <c r="D43" s="221" t="s">
        <v>557</v>
      </c>
      <c r="E43" s="96" t="s">
        <v>103</v>
      </c>
      <c r="F43" s="218" t="s">
        <v>558</v>
      </c>
    </row>
    <row r="44" spans="1:6" ht="84.75" customHeight="1" x14ac:dyDescent="0.2">
      <c r="A44" s="250" t="s">
        <v>77</v>
      </c>
      <c r="B44" s="222">
        <v>39</v>
      </c>
      <c r="C44" s="222">
        <v>2002</v>
      </c>
      <c r="D44" s="221" t="s">
        <v>174</v>
      </c>
      <c r="E44" s="96" t="s">
        <v>103</v>
      </c>
      <c r="F44" s="218" t="s">
        <v>175</v>
      </c>
    </row>
    <row r="45" spans="1:6" ht="113.25" customHeight="1" x14ac:dyDescent="0.2">
      <c r="A45" s="250" t="s">
        <v>77</v>
      </c>
      <c r="B45" s="222">
        <v>42</v>
      </c>
      <c r="C45" s="222">
        <v>2002</v>
      </c>
      <c r="D45" s="221" t="s">
        <v>325</v>
      </c>
      <c r="E45" s="96" t="s">
        <v>103</v>
      </c>
      <c r="F45" s="218" t="s">
        <v>176</v>
      </c>
    </row>
    <row r="46" spans="1:6" ht="93" customHeight="1" x14ac:dyDescent="0.2">
      <c r="A46" s="250" t="s">
        <v>77</v>
      </c>
      <c r="B46" s="222">
        <v>60</v>
      </c>
      <c r="C46" s="222">
        <v>2001</v>
      </c>
      <c r="D46" s="221" t="s">
        <v>170</v>
      </c>
      <c r="E46" s="96" t="s">
        <v>103</v>
      </c>
      <c r="F46" s="218" t="s">
        <v>171</v>
      </c>
    </row>
    <row r="47" spans="1:6" ht="82.5" customHeight="1" x14ac:dyDescent="0.2">
      <c r="A47" s="250" t="s">
        <v>77</v>
      </c>
      <c r="B47" s="222">
        <v>47</v>
      </c>
      <c r="C47" s="222">
        <v>2000</v>
      </c>
      <c r="D47" s="221" t="s">
        <v>165</v>
      </c>
      <c r="E47" s="96" t="s">
        <v>103</v>
      </c>
      <c r="F47" s="218" t="s">
        <v>166</v>
      </c>
    </row>
    <row r="48" spans="1:6" ht="90" customHeight="1" x14ac:dyDescent="0.2">
      <c r="A48" s="250" t="s">
        <v>77</v>
      </c>
      <c r="B48" s="222">
        <v>50</v>
      </c>
      <c r="C48" s="222">
        <v>2000</v>
      </c>
      <c r="D48" s="221" t="s">
        <v>556</v>
      </c>
      <c r="E48" s="96" t="s">
        <v>103</v>
      </c>
      <c r="F48" s="218" t="s">
        <v>167</v>
      </c>
    </row>
    <row r="49" spans="1:6" ht="73.5" customHeight="1" x14ac:dyDescent="0.2">
      <c r="A49" s="250" t="s">
        <v>77</v>
      </c>
      <c r="B49" s="222">
        <v>56</v>
      </c>
      <c r="C49" s="222">
        <v>2000</v>
      </c>
      <c r="D49" s="221" t="s">
        <v>168</v>
      </c>
      <c r="E49" s="96" t="s">
        <v>103</v>
      </c>
      <c r="F49" s="218" t="s">
        <v>169</v>
      </c>
    </row>
    <row r="50" spans="1:6" ht="27" customHeight="1" x14ac:dyDescent="0.2">
      <c r="A50" s="250" t="s">
        <v>77</v>
      </c>
      <c r="B50" s="222">
        <v>7</v>
      </c>
      <c r="C50" s="222">
        <v>1994</v>
      </c>
      <c r="D50" s="221" t="s">
        <v>164</v>
      </c>
      <c r="E50" s="96" t="s">
        <v>103</v>
      </c>
      <c r="F50" s="218" t="s">
        <v>164</v>
      </c>
    </row>
    <row r="51" spans="1:6" ht="84" customHeight="1" x14ac:dyDescent="0.2">
      <c r="A51" s="250" t="s">
        <v>245</v>
      </c>
      <c r="B51" s="222">
        <v>60</v>
      </c>
      <c r="C51" s="222">
        <v>2018</v>
      </c>
      <c r="D51" s="221" t="s">
        <v>567</v>
      </c>
      <c r="E51" s="96" t="s">
        <v>103</v>
      </c>
      <c r="F51" s="218" t="s">
        <v>568</v>
      </c>
    </row>
    <row r="52" spans="1:6" ht="84" customHeight="1" x14ac:dyDescent="0.2">
      <c r="A52" s="250" t="s">
        <v>245</v>
      </c>
      <c r="B52" s="222">
        <v>79</v>
      </c>
      <c r="C52" s="222">
        <v>2018</v>
      </c>
      <c r="D52" s="221" t="s">
        <v>569</v>
      </c>
      <c r="E52" s="96" t="s">
        <v>103</v>
      </c>
      <c r="F52" s="218" t="s">
        <v>570</v>
      </c>
    </row>
    <row r="53" spans="1:6" ht="152.25" customHeight="1" x14ac:dyDescent="0.2">
      <c r="A53" s="250" t="s">
        <v>245</v>
      </c>
      <c r="B53" s="222">
        <v>52</v>
      </c>
      <c r="C53" s="222">
        <v>2013</v>
      </c>
      <c r="D53" s="221" t="s">
        <v>1188</v>
      </c>
      <c r="E53" s="96" t="s">
        <v>103</v>
      </c>
      <c r="F53" s="218" t="s">
        <v>190</v>
      </c>
    </row>
    <row r="54" spans="1:6" ht="99.95" customHeight="1" x14ac:dyDescent="0.2">
      <c r="A54" s="250" t="s">
        <v>245</v>
      </c>
      <c r="B54" s="222">
        <v>158</v>
      </c>
      <c r="C54" s="222">
        <v>2011</v>
      </c>
      <c r="D54" s="221" t="s">
        <v>189</v>
      </c>
      <c r="E54" s="96" t="s">
        <v>103</v>
      </c>
      <c r="F54" s="218" t="s">
        <v>566</v>
      </c>
    </row>
    <row r="55" spans="1:6" ht="57" customHeight="1" x14ac:dyDescent="0.2">
      <c r="A55" s="250" t="s">
        <v>1124</v>
      </c>
      <c r="B55" s="222">
        <v>4</v>
      </c>
      <c r="C55" s="222">
        <v>2012</v>
      </c>
      <c r="D55" s="221" t="s">
        <v>186</v>
      </c>
      <c r="E55" s="96" t="s">
        <v>103</v>
      </c>
      <c r="F55" s="218" t="s">
        <v>187</v>
      </c>
    </row>
    <row r="56" spans="1:6" ht="72.75" customHeight="1" x14ac:dyDescent="0.2">
      <c r="A56" s="169" t="s">
        <v>1125</v>
      </c>
      <c r="B56" s="169">
        <v>5</v>
      </c>
      <c r="C56" s="169">
        <v>2012</v>
      </c>
      <c r="D56" s="221" t="s">
        <v>563</v>
      </c>
      <c r="E56" s="96" t="s">
        <v>103</v>
      </c>
      <c r="F56" s="218"/>
    </row>
    <row r="57" spans="1:6" ht="118.5" customHeight="1" x14ac:dyDescent="0.2">
      <c r="A57" s="169" t="s">
        <v>1125</v>
      </c>
      <c r="B57" s="222">
        <v>1</v>
      </c>
      <c r="C57" s="222">
        <v>2015</v>
      </c>
      <c r="D57" s="221" t="s">
        <v>564</v>
      </c>
      <c r="E57" s="96" t="s">
        <v>103</v>
      </c>
      <c r="F57" s="218" t="s">
        <v>565</v>
      </c>
    </row>
    <row r="58" spans="1:6" ht="31.5" customHeight="1" x14ac:dyDescent="0.2">
      <c r="A58" s="169" t="s">
        <v>1125</v>
      </c>
      <c r="B58" s="222">
        <v>3</v>
      </c>
      <c r="C58" s="222">
        <v>2015</v>
      </c>
      <c r="D58" s="221" t="s">
        <v>343</v>
      </c>
      <c r="E58" s="96" t="s">
        <v>103</v>
      </c>
      <c r="F58" s="218" t="s">
        <v>344</v>
      </c>
    </row>
    <row r="59" spans="1:6" ht="36" customHeight="1" x14ac:dyDescent="0.2">
      <c r="A59" s="169" t="s">
        <v>1125</v>
      </c>
      <c r="B59" s="222">
        <v>3</v>
      </c>
      <c r="C59" s="222">
        <v>2013</v>
      </c>
      <c r="D59" s="221" t="s">
        <v>341</v>
      </c>
      <c r="E59" s="96" t="s">
        <v>103</v>
      </c>
      <c r="F59" s="218" t="s">
        <v>342</v>
      </c>
    </row>
    <row r="60" spans="1:6" ht="52.5" customHeight="1" x14ac:dyDescent="0.2">
      <c r="A60" s="228" t="s">
        <v>571</v>
      </c>
      <c r="B60" s="229" t="s">
        <v>572</v>
      </c>
      <c r="C60" s="222">
        <v>2001</v>
      </c>
      <c r="D60" s="221" t="s">
        <v>573</v>
      </c>
      <c r="E60" s="96" t="s">
        <v>103</v>
      </c>
      <c r="F60" s="218" t="s">
        <v>574</v>
      </c>
    </row>
  </sheetData>
  <mergeCells count="21">
    <mergeCell ref="D13:D14"/>
    <mergeCell ref="D16:D17"/>
    <mergeCell ref="A16:A17"/>
    <mergeCell ref="B16:B17"/>
    <mergeCell ref="C16:C17"/>
    <mergeCell ref="A13:A14"/>
    <mergeCell ref="B13:B14"/>
    <mergeCell ref="C13:C14"/>
    <mergeCell ref="D11:D12"/>
    <mergeCell ref="A1:A4"/>
    <mergeCell ref="B1:E4"/>
    <mergeCell ref="D7:D8"/>
    <mergeCell ref="E7:E8"/>
    <mergeCell ref="A11:A12"/>
    <mergeCell ref="B11:B12"/>
    <mergeCell ref="C11:C12"/>
    <mergeCell ref="A5:F6"/>
    <mergeCell ref="A7:A8"/>
    <mergeCell ref="B7:B8"/>
    <mergeCell ref="F7:F8"/>
    <mergeCell ref="C7:C8"/>
  </mergeCells>
  <hyperlinks>
    <hyperlink ref="E9" r:id="rId1" display="TODOS"/>
    <hyperlink ref="E19" r:id="rId2" display="http://www.alcaldiabogota.gov.co/sisjur/normas/Norma1.jsp?i=6548"/>
    <hyperlink ref="E18" r:id="rId3"/>
    <hyperlink ref="E15" r:id="rId4"/>
    <hyperlink ref="E16" r:id="rId5" display="http://www.alcaldiabogota.gov.co/sisjur/normas/Norma1.jsp?i=6388"/>
    <hyperlink ref="E13" r:id="rId6" display="http://www.alcaldiabogota.gov.co/sisjur/normas/Norma1.jsp?i=4589"/>
    <hyperlink ref="E17" r:id="rId7"/>
    <hyperlink ref="E14" r:id="rId8" display="http://www.alcaldiabogota.gov.co/sisjur/normas/Norma1.jsp?i=4589"/>
    <hyperlink ref="E11" r:id="rId9" display="http://www.alcaldiabogota.gov.co/sisjur/normas/Norma1.jsp?i=14787"/>
    <hyperlink ref="E12" r:id="rId10"/>
    <hyperlink ref="E10" r:id="rId11"/>
    <hyperlink ref="E33" r:id="rId12" display="http://www.alcaldiabogota.gov.co/sisjur/normas/Norma1.jsp?i=1208"/>
    <hyperlink ref="E32" r:id="rId13"/>
    <hyperlink ref="E29" r:id="rId14"/>
    <hyperlink ref="E30" r:id="rId15"/>
    <hyperlink ref="E31" r:id="rId16"/>
    <hyperlink ref="E25" r:id="rId17"/>
    <hyperlink ref="E26" r:id="rId18" display="http://www.funcionpublica.gov.co/eva/gestornormativo/norma.php?i=53776"/>
    <hyperlink ref="E27" r:id="rId19"/>
    <hyperlink ref="E28" r:id="rId20"/>
    <hyperlink ref="E24" r:id="rId21"/>
    <hyperlink ref="E22" r:id="rId22"/>
    <hyperlink ref="E23" r:id="rId23" display="http://www.funcionpublica.gov.co/eva/gestornormativo/norma.php?i=62995"/>
    <hyperlink ref="E50" r:id="rId24"/>
    <hyperlink ref="E47" r:id="rId25"/>
    <hyperlink ref="E48" r:id="rId26"/>
    <hyperlink ref="E49" r:id="rId27"/>
    <hyperlink ref="E46" r:id="rId28"/>
    <hyperlink ref="E43" r:id="rId29" display="TOodos"/>
    <hyperlink ref="E44" r:id="rId30"/>
    <hyperlink ref="E45" r:id="rId31"/>
    <hyperlink ref="E42" r:id="rId32"/>
    <hyperlink ref="E39" r:id="rId33"/>
    <hyperlink ref="E40" r:id="rId34"/>
    <hyperlink ref="E41" r:id="rId35"/>
    <hyperlink ref="E35" r:id="rId36"/>
    <hyperlink ref="E36" r:id="rId37"/>
    <hyperlink ref="E37" r:id="rId38"/>
    <hyperlink ref="E38" r:id="rId39"/>
    <hyperlink ref="E34" r:id="rId40"/>
    <hyperlink ref="E54" r:id="rId41"/>
    <hyperlink ref="E53" r:id="rId42"/>
    <hyperlink ref="E51" r:id="rId43"/>
    <hyperlink ref="E52" r:id="rId44"/>
    <hyperlink ref="E55" r:id="rId45"/>
    <hyperlink ref="E56" r:id="rId46"/>
    <hyperlink ref="E59" r:id="rId47"/>
    <hyperlink ref="E57" r:id="rId48"/>
    <hyperlink ref="E58" r:id="rId49"/>
    <hyperlink ref="E60" r:id="rId50"/>
    <hyperlink ref="E20" r:id="rId51"/>
    <hyperlink ref="E21" r:id="rId52"/>
  </hyperlinks>
  <pageMargins left="0.7" right="0.7" top="0.75" bottom="0.75" header="0.3" footer="0.3"/>
  <pageSetup paperSize="9" orientation="portrait" r:id="rId53"/>
  <drawing r:id="rId5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37"/>
  <sheetViews>
    <sheetView showGridLines="0" zoomScale="90" zoomScaleNormal="90" workbookViewId="0">
      <selection activeCell="A5" sqref="A5:F6"/>
    </sheetView>
  </sheetViews>
  <sheetFormatPr baseColWidth="10" defaultRowHeight="14.25" x14ac:dyDescent="0.2"/>
  <cols>
    <col min="1" max="1" width="27" style="255" customWidth="1"/>
    <col min="2" max="2" width="21.7109375" style="8" customWidth="1"/>
    <col min="3" max="3" width="10" style="24" customWidth="1"/>
    <col min="4" max="4" width="32.28515625" style="24" customWidth="1"/>
    <col min="5" max="5" width="27.7109375" style="24" customWidth="1"/>
    <col min="6" max="6" width="61"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77"/>
      <c r="B1" s="279" t="s">
        <v>631</v>
      </c>
      <c r="C1" s="280"/>
      <c r="D1" s="280"/>
      <c r="E1" s="281"/>
      <c r="F1" s="92" t="s">
        <v>632</v>
      </c>
      <c r="G1" s="24"/>
      <c r="H1" s="24"/>
    </row>
    <row r="2" spans="1:21" customFormat="1" x14ac:dyDescent="0.2">
      <c r="A2" s="277"/>
      <c r="B2" s="282"/>
      <c r="C2" s="283"/>
      <c r="D2" s="283"/>
      <c r="E2" s="284"/>
      <c r="F2" s="92" t="s">
        <v>633</v>
      </c>
      <c r="G2" s="24"/>
      <c r="H2" s="24"/>
    </row>
    <row r="3" spans="1:21" customFormat="1" x14ac:dyDescent="0.2">
      <c r="A3" s="277"/>
      <c r="B3" s="282"/>
      <c r="C3" s="283"/>
      <c r="D3" s="283"/>
      <c r="E3" s="284"/>
      <c r="F3" s="92" t="s">
        <v>634</v>
      </c>
      <c r="G3" s="24"/>
      <c r="H3" s="24"/>
    </row>
    <row r="4" spans="1:21" customFormat="1" ht="36" customHeight="1" x14ac:dyDescent="0.2">
      <c r="A4" s="292"/>
      <c r="B4" s="285"/>
      <c r="C4" s="286"/>
      <c r="D4" s="286"/>
      <c r="E4" s="295"/>
      <c r="F4" s="92" t="s">
        <v>654</v>
      </c>
      <c r="G4" s="24"/>
      <c r="H4" s="24"/>
    </row>
    <row r="5" spans="1:21" s="19" customFormat="1" ht="15" x14ac:dyDescent="0.2">
      <c r="A5" s="298" t="s">
        <v>92</v>
      </c>
      <c r="B5" s="298"/>
      <c r="C5" s="298"/>
      <c r="D5" s="298"/>
      <c r="E5" s="298"/>
      <c r="F5" s="298"/>
      <c r="G5" s="15"/>
      <c r="H5" s="15"/>
      <c r="I5" s="15"/>
      <c r="J5" s="15"/>
      <c r="K5" s="15"/>
      <c r="L5" s="13"/>
      <c r="M5" s="13"/>
      <c r="N5" s="13"/>
      <c r="O5" s="13"/>
      <c r="P5" s="13"/>
      <c r="Q5" s="18"/>
      <c r="U5" s="20"/>
    </row>
    <row r="6" spans="1:21" s="19" customFormat="1" ht="10.5" customHeight="1" x14ac:dyDescent="0.2">
      <c r="A6" s="298"/>
      <c r="B6" s="298"/>
      <c r="C6" s="298"/>
      <c r="D6" s="298"/>
      <c r="E6" s="298"/>
      <c r="F6" s="298"/>
      <c r="G6" s="15"/>
      <c r="H6" s="2"/>
      <c r="I6" s="2"/>
      <c r="J6" s="3"/>
      <c r="K6" s="3"/>
      <c r="L6" s="13"/>
      <c r="M6" s="13"/>
      <c r="N6" s="13"/>
      <c r="O6" s="13"/>
      <c r="P6" s="13"/>
      <c r="Q6" s="21"/>
      <c r="R6" s="22"/>
      <c r="U6" s="20"/>
    </row>
    <row r="7" spans="1:21" ht="13.5" thickBot="1" x14ac:dyDescent="0.25">
      <c r="A7" s="289" t="s">
        <v>8</v>
      </c>
      <c r="B7" s="289" t="s">
        <v>9</v>
      </c>
      <c r="C7" s="289" t="s">
        <v>10</v>
      </c>
      <c r="D7" s="289" t="s">
        <v>89</v>
      </c>
      <c r="E7" s="289" t="s">
        <v>11</v>
      </c>
      <c r="F7" s="289" t="s">
        <v>635</v>
      </c>
    </row>
    <row r="8" spans="1:21" thickTop="1" thickBot="1" x14ac:dyDescent="0.25">
      <c r="A8" s="290"/>
      <c r="B8" s="291"/>
      <c r="C8" s="290"/>
      <c r="D8" s="290"/>
      <c r="E8" s="290"/>
      <c r="F8" s="290"/>
    </row>
    <row r="9" spans="1:21" ht="33.75" customHeight="1" thickTop="1" x14ac:dyDescent="0.2">
      <c r="A9" s="259" t="s">
        <v>30</v>
      </c>
      <c r="B9" s="245" t="s">
        <v>1113</v>
      </c>
      <c r="C9" s="245">
        <v>1991</v>
      </c>
      <c r="D9" s="251" t="s">
        <v>30</v>
      </c>
      <c r="E9" s="93">
        <v>74</v>
      </c>
      <c r="F9" s="168" t="s">
        <v>191</v>
      </c>
    </row>
    <row r="10" spans="1:21" ht="87" customHeight="1" x14ac:dyDescent="0.2">
      <c r="A10" s="169" t="s">
        <v>44</v>
      </c>
      <c r="B10" s="90">
        <v>1564</v>
      </c>
      <c r="C10" s="90">
        <v>2012</v>
      </c>
      <c r="D10" s="168" t="s">
        <v>418</v>
      </c>
      <c r="E10" s="93" t="s">
        <v>103</v>
      </c>
      <c r="F10" s="168" t="s">
        <v>217</v>
      </c>
    </row>
    <row r="11" spans="1:21" ht="59.25" customHeight="1" x14ac:dyDescent="0.2">
      <c r="A11" s="169" t="s">
        <v>44</v>
      </c>
      <c r="B11" s="90">
        <v>1437</v>
      </c>
      <c r="C11" s="90">
        <v>2011</v>
      </c>
      <c r="D11" s="168" t="s">
        <v>417</v>
      </c>
      <c r="E11" s="93" t="s">
        <v>103</v>
      </c>
      <c r="F11" s="168" t="s">
        <v>197</v>
      </c>
    </row>
    <row r="12" spans="1:21" ht="112.5" customHeight="1" x14ac:dyDescent="0.2">
      <c r="A12" s="169" t="s">
        <v>44</v>
      </c>
      <c r="B12" s="90">
        <v>1474</v>
      </c>
      <c r="C12" s="90">
        <v>2011</v>
      </c>
      <c r="D12" s="168" t="s">
        <v>63</v>
      </c>
      <c r="E12" s="96" t="s">
        <v>198</v>
      </c>
      <c r="F12" s="168" t="s">
        <v>199</v>
      </c>
    </row>
    <row r="13" spans="1:21" ht="86.25" customHeight="1" x14ac:dyDescent="0.2">
      <c r="A13" s="169" t="s">
        <v>44</v>
      </c>
      <c r="B13" s="90">
        <v>1150</v>
      </c>
      <c r="C13" s="90">
        <v>2007</v>
      </c>
      <c r="D13" s="168" t="s">
        <v>416</v>
      </c>
      <c r="E13" s="93" t="s">
        <v>103</v>
      </c>
      <c r="F13" s="168" t="s">
        <v>347</v>
      </c>
    </row>
    <row r="14" spans="1:21" ht="45" customHeight="1" x14ac:dyDescent="0.2">
      <c r="A14" s="169" t="s">
        <v>44</v>
      </c>
      <c r="B14" s="90">
        <v>816</v>
      </c>
      <c r="C14" s="90">
        <v>2003</v>
      </c>
      <c r="D14" s="168" t="s">
        <v>415</v>
      </c>
      <c r="E14" s="93" t="s">
        <v>103</v>
      </c>
      <c r="F14" s="168" t="s">
        <v>196</v>
      </c>
    </row>
    <row r="15" spans="1:21" ht="42" customHeight="1" x14ac:dyDescent="0.2">
      <c r="A15" s="169" t="s">
        <v>44</v>
      </c>
      <c r="B15" s="90">
        <v>734</v>
      </c>
      <c r="C15" s="90">
        <v>2002</v>
      </c>
      <c r="D15" s="168" t="s">
        <v>414</v>
      </c>
      <c r="E15" s="93" t="s">
        <v>103</v>
      </c>
      <c r="F15" s="168" t="s">
        <v>195</v>
      </c>
    </row>
    <row r="16" spans="1:21" ht="80.25" customHeight="1" x14ac:dyDescent="0.2">
      <c r="A16" s="169" t="s">
        <v>44</v>
      </c>
      <c r="B16" s="90">
        <v>590</v>
      </c>
      <c r="C16" s="90">
        <v>2000</v>
      </c>
      <c r="D16" s="168" t="s">
        <v>413</v>
      </c>
      <c r="E16" s="93" t="s">
        <v>103</v>
      </c>
      <c r="F16" s="168" t="s">
        <v>638</v>
      </c>
    </row>
    <row r="17" spans="1:6" ht="111.75" customHeight="1" x14ac:dyDescent="0.2">
      <c r="A17" s="169" t="s">
        <v>44</v>
      </c>
      <c r="B17" s="90">
        <v>361</v>
      </c>
      <c r="C17" s="90">
        <v>1997</v>
      </c>
      <c r="D17" s="168" t="s">
        <v>412</v>
      </c>
      <c r="E17" s="93">
        <v>24</v>
      </c>
      <c r="F17" s="168" t="s">
        <v>314</v>
      </c>
    </row>
    <row r="18" spans="1:6" ht="78.75" customHeight="1" x14ac:dyDescent="0.2">
      <c r="A18" s="169" t="s">
        <v>44</v>
      </c>
      <c r="B18" s="90">
        <v>190</v>
      </c>
      <c r="C18" s="90">
        <v>1995</v>
      </c>
      <c r="D18" s="168" t="s">
        <v>411</v>
      </c>
      <c r="E18" s="93" t="s">
        <v>103</v>
      </c>
      <c r="F18" s="168" t="s">
        <v>193</v>
      </c>
    </row>
    <row r="19" spans="1:6" ht="38.25" x14ac:dyDescent="0.2">
      <c r="A19" s="169" t="s">
        <v>44</v>
      </c>
      <c r="B19" s="90">
        <v>80</v>
      </c>
      <c r="C19" s="90">
        <v>1993</v>
      </c>
      <c r="D19" s="168" t="s">
        <v>410</v>
      </c>
      <c r="E19" s="93" t="s">
        <v>103</v>
      </c>
      <c r="F19" s="168" t="s">
        <v>214</v>
      </c>
    </row>
    <row r="20" spans="1:6" ht="76.5" x14ac:dyDescent="0.2">
      <c r="A20" s="169" t="s">
        <v>96</v>
      </c>
      <c r="B20" s="90">
        <v>92</v>
      </c>
      <c r="C20" s="90">
        <v>2017</v>
      </c>
      <c r="D20" s="168" t="s">
        <v>348</v>
      </c>
      <c r="E20" s="97" t="s">
        <v>103</v>
      </c>
      <c r="F20" s="168" t="s">
        <v>348</v>
      </c>
    </row>
    <row r="21" spans="1:6" ht="51.75" customHeight="1" x14ac:dyDescent="0.2">
      <c r="A21" s="169" t="s">
        <v>96</v>
      </c>
      <c r="B21" s="90">
        <v>1082</v>
      </c>
      <c r="C21" s="90">
        <v>2015</v>
      </c>
      <c r="D21" s="168" t="s">
        <v>608</v>
      </c>
      <c r="E21" s="93" t="s">
        <v>103</v>
      </c>
      <c r="F21" s="168" t="s">
        <v>349</v>
      </c>
    </row>
    <row r="22" spans="1:6" ht="84" customHeight="1" x14ac:dyDescent="0.2">
      <c r="A22" s="169" t="s">
        <v>96</v>
      </c>
      <c r="B22" s="90">
        <v>2573</v>
      </c>
      <c r="C22" s="90">
        <v>2014</v>
      </c>
      <c r="D22" s="168" t="s">
        <v>422</v>
      </c>
      <c r="E22" s="93" t="s">
        <v>103</v>
      </c>
      <c r="F22" s="168" t="s">
        <v>637</v>
      </c>
    </row>
    <row r="23" spans="1:6" ht="63.75" x14ac:dyDescent="0.2">
      <c r="A23" s="169" t="s">
        <v>96</v>
      </c>
      <c r="B23" s="90">
        <v>19</v>
      </c>
      <c r="C23" s="90">
        <v>2012</v>
      </c>
      <c r="D23" s="168" t="s">
        <v>156</v>
      </c>
      <c r="E23" s="93" t="s">
        <v>103</v>
      </c>
      <c r="F23" s="168" t="s">
        <v>203</v>
      </c>
    </row>
    <row r="24" spans="1:6" ht="70.5" customHeight="1" x14ac:dyDescent="0.2">
      <c r="A24" s="169" t="s">
        <v>96</v>
      </c>
      <c r="B24" s="90">
        <v>2364</v>
      </c>
      <c r="C24" s="90">
        <v>2012</v>
      </c>
      <c r="D24" s="168" t="s">
        <v>421</v>
      </c>
      <c r="E24" s="93" t="s">
        <v>103</v>
      </c>
      <c r="F24" s="168" t="s">
        <v>354</v>
      </c>
    </row>
    <row r="25" spans="1:6" ht="77.25" customHeight="1" x14ac:dyDescent="0.2">
      <c r="A25" s="169" t="s">
        <v>96</v>
      </c>
      <c r="B25" s="90">
        <v>4170</v>
      </c>
      <c r="C25" s="90">
        <v>2011</v>
      </c>
      <c r="D25" s="168" t="s">
        <v>420</v>
      </c>
      <c r="E25" s="93" t="s">
        <v>103</v>
      </c>
      <c r="F25" s="168" t="s">
        <v>202</v>
      </c>
    </row>
    <row r="26" spans="1:6" ht="72" customHeight="1" x14ac:dyDescent="0.2">
      <c r="A26" s="169" t="s">
        <v>96</v>
      </c>
      <c r="B26" s="90">
        <v>111</v>
      </c>
      <c r="C26" s="90">
        <v>1996</v>
      </c>
      <c r="D26" s="168" t="s">
        <v>419</v>
      </c>
      <c r="E26" s="93" t="s">
        <v>103</v>
      </c>
      <c r="F26" s="168" t="s">
        <v>201</v>
      </c>
    </row>
    <row r="27" spans="1:6" ht="51" customHeight="1" x14ac:dyDescent="0.2">
      <c r="A27" s="171" t="s">
        <v>69</v>
      </c>
      <c r="B27" s="79">
        <v>410</v>
      </c>
      <c r="C27" s="79">
        <v>1971</v>
      </c>
      <c r="D27" s="168" t="s">
        <v>218</v>
      </c>
      <c r="E27" s="93" t="s">
        <v>103</v>
      </c>
      <c r="F27" s="80" t="s">
        <v>219</v>
      </c>
    </row>
    <row r="28" spans="1:6" ht="123" customHeight="1" x14ac:dyDescent="0.2">
      <c r="A28" s="169" t="s">
        <v>245</v>
      </c>
      <c r="B28" s="79">
        <v>64</v>
      </c>
      <c r="C28" s="90">
        <v>2019</v>
      </c>
      <c r="D28" s="168" t="s">
        <v>1141</v>
      </c>
      <c r="E28" s="93" t="s">
        <v>103</v>
      </c>
      <c r="F28" s="225" t="s">
        <v>1142</v>
      </c>
    </row>
    <row r="29" spans="1:6" ht="123" customHeight="1" x14ac:dyDescent="0.2">
      <c r="A29" s="169" t="s">
        <v>245</v>
      </c>
      <c r="B29" s="79">
        <v>3</v>
      </c>
      <c r="C29" s="90">
        <v>2016</v>
      </c>
      <c r="D29" s="168" t="s">
        <v>639</v>
      </c>
      <c r="E29" s="93" t="s">
        <v>103</v>
      </c>
      <c r="F29" s="168" t="s">
        <v>311</v>
      </c>
    </row>
    <row r="30" spans="1:6" ht="51" x14ac:dyDescent="0.2">
      <c r="A30" s="169" t="s">
        <v>245</v>
      </c>
      <c r="B30" s="79">
        <v>99</v>
      </c>
      <c r="C30" s="79">
        <v>2008</v>
      </c>
      <c r="D30" s="168" t="s">
        <v>210</v>
      </c>
      <c r="E30" s="93" t="s">
        <v>103</v>
      </c>
      <c r="F30" s="168" t="s">
        <v>211</v>
      </c>
    </row>
    <row r="31" spans="1:6" ht="48" customHeight="1" x14ac:dyDescent="0.2">
      <c r="A31" s="169" t="s">
        <v>597</v>
      </c>
      <c r="B31" s="79" t="s">
        <v>204</v>
      </c>
      <c r="C31" s="79"/>
      <c r="D31" s="168" t="s">
        <v>640</v>
      </c>
      <c r="E31" s="93" t="s">
        <v>103</v>
      </c>
      <c r="F31" s="168" t="s">
        <v>205</v>
      </c>
    </row>
    <row r="32" spans="1:6" ht="103.5" customHeight="1" x14ac:dyDescent="0.2">
      <c r="A32" s="169" t="s">
        <v>596</v>
      </c>
      <c r="B32" s="79"/>
      <c r="C32" s="90">
        <v>2018</v>
      </c>
      <c r="D32" s="168" t="s">
        <v>609</v>
      </c>
      <c r="E32" s="93" t="s">
        <v>103</v>
      </c>
      <c r="F32" s="168" t="s">
        <v>595</v>
      </c>
    </row>
    <row r="33" spans="1:6" ht="46.5" customHeight="1" x14ac:dyDescent="0.2">
      <c r="A33" s="169" t="s">
        <v>1125</v>
      </c>
      <c r="B33" s="79">
        <v>1</v>
      </c>
      <c r="C33" s="79">
        <v>2017</v>
      </c>
      <c r="D33" s="168" t="s">
        <v>350</v>
      </c>
      <c r="E33" s="93" t="s">
        <v>103</v>
      </c>
      <c r="F33" s="168" t="s">
        <v>351</v>
      </c>
    </row>
    <row r="34" spans="1:6" ht="39" customHeight="1" x14ac:dyDescent="0.2">
      <c r="A34" s="169" t="s">
        <v>1125</v>
      </c>
      <c r="B34" s="79">
        <v>2</v>
      </c>
      <c r="C34" s="79">
        <v>2017</v>
      </c>
      <c r="D34" s="168" t="s">
        <v>352</v>
      </c>
      <c r="E34" s="93" t="s">
        <v>103</v>
      </c>
      <c r="F34" s="168" t="s">
        <v>353</v>
      </c>
    </row>
    <row r="35" spans="1:6" ht="75" customHeight="1" x14ac:dyDescent="0.2">
      <c r="A35" s="169" t="s">
        <v>1125</v>
      </c>
      <c r="B35" s="79">
        <v>10</v>
      </c>
      <c r="C35" s="79">
        <v>2015</v>
      </c>
      <c r="D35" s="168" t="s">
        <v>209</v>
      </c>
      <c r="E35" s="93" t="s">
        <v>103</v>
      </c>
      <c r="F35" s="168" t="s">
        <v>207</v>
      </c>
    </row>
    <row r="36" spans="1:6" ht="75.75" customHeight="1" x14ac:dyDescent="0.2">
      <c r="A36" s="169" t="s">
        <v>1125</v>
      </c>
      <c r="B36" s="79">
        <v>12</v>
      </c>
      <c r="C36" s="79">
        <v>2014</v>
      </c>
      <c r="D36" s="168" t="s">
        <v>206</v>
      </c>
      <c r="E36" s="93" t="s">
        <v>103</v>
      </c>
      <c r="F36" s="168" t="s">
        <v>423</v>
      </c>
    </row>
    <row r="37" spans="1:6" ht="123.75" customHeight="1" x14ac:dyDescent="0.2">
      <c r="A37" s="169" t="s">
        <v>1117</v>
      </c>
      <c r="B37" s="79"/>
      <c r="C37" s="90">
        <v>2017</v>
      </c>
      <c r="D37" s="168" t="s">
        <v>594</v>
      </c>
      <c r="E37" s="93" t="s">
        <v>103</v>
      </c>
      <c r="F37" s="168" t="s">
        <v>610</v>
      </c>
    </row>
  </sheetData>
  <mergeCells count="9">
    <mergeCell ref="A1:A4"/>
    <mergeCell ref="B1:E4"/>
    <mergeCell ref="A5:F6"/>
    <mergeCell ref="A7:A8"/>
    <mergeCell ref="B7:B8"/>
    <mergeCell ref="C7:C8"/>
    <mergeCell ref="D7:D8"/>
    <mergeCell ref="E7:E8"/>
    <mergeCell ref="F7:F8"/>
  </mergeCells>
  <hyperlinks>
    <hyperlink ref="E19" r:id="rId1"/>
    <hyperlink ref="E18" r:id="rId2"/>
    <hyperlink ref="E17" r:id="rId3" location="24" display="http://www.secretariasenado.gov.co/senado/basedoc/ley_0361_1997.html - 24"/>
    <hyperlink ref="E16" r:id="rId4"/>
    <hyperlink ref="E15" r:id="rId5"/>
    <hyperlink ref="E14" r:id="rId6"/>
    <hyperlink ref="E13" r:id="rId7"/>
    <hyperlink ref="E10" r:id="rId8"/>
    <hyperlink ref="E20" r:id="rId9"/>
    <hyperlink ref="E26" r:id="rId10"/>
    <hyperlink ref="E25" r:id="rId11"/>
    <hyperlink ref="E23" r:id="rId12"/>
    <hyperlink ref="E24" r:id="rId13"/>
    <hyperlink ref="E22" r:id="rId14"/>
    <hyperlink ref="E21" r:id="rId15"/>
    <hyperlink ref="E31" r:id="rId16"/>
    <hyperlink ref="E32" r:id="rId17"/>
    <hyperlink ref="E36" r:id="rId18"/>
    <hyperlink ref="E34" r:id="rId19"/>
    <hyperlink ref="E35" r:id="rId20"/>
    <hyperlink ref="E33" r:id="rId21"/>
    <hyperlink ref="E30" r:id="rId22"/>
    <hyperlink ref="E29" r:id="rId23"/>
    <hyperlink ref="E37" r:id="rId24" location="overlay-context=content/gc-08-proceso-de-gesti%25C3%25B3n-contractual%3Fq%3Dcontent/gc-08-proceso-de-gesti%25C3%25B3n-contractual"/>
    <hyperlink ref="E11" r:id="rId25"/>
    <hyperlink ref="E28" r:id="rId26"/>
    <hyperlink ref="E27" r:id="rId27"/>
  </hyperlinks>
  <pageMargins left="0.7" right="0.7" top="0.75" bottom="0.75" header="0.3" footer="0.3"/>
  <pageSetup orientation="portrait" r:id="rId28"/>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50"/>
  <sheetViews>
    <sheetView showGridLines="0" zoomScale="90" zoomScaleNormal="90" workbookViewId="0">
      <selection activeCell="A5" sqref="A5:F6"/>
    </sheetView>
  </sheetViews>
  <sheetFormatPr baseColWidth="10" defaultRowHeight="36.75" customHeight="1" x14ac:dyDescent="0.2"/>
  <cols>
    <col min="1" max="1" width="27.140625" style="255" customWidth="1"/>
    <col min="2" max="2" width="22.28515625" style="8" customWidth="1"/>
    <col min="3" max="3" width="10" style="24" customWidth="1"/>
    <col min="4" max="4" width="43.42578125" style="24" customWidth="1"/>
    <col min="5" max="5" width="20" style="24" customWidth="1"/>
    <col min="6" max="6" width="61"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16.5" customHeight="1" x14ac:dyDescent="0.2">
      <c r="A1" s="277"/>
      <c r="B1" s="279" t="s">
        <v>631</v>
      </c>
      <c r="C1" s="280"/>
      <c r="D1" s="280"/>
      <c r="E1" s="281"/>
      <c r="F1" s="92" t="s">
        <v>632</v>
      </c>
      <c r="G1" s="24"/>
      <c r="H1" s="24"/>
    </row>
    <row r="2" spans="1:21" customFormat="1" ht="22.5" customHeight="1" x14ac:dyDescent="0.2">
      <c r="A2" s="277"/>
      <c r="B2" s="282"/>
      <c r="C2" s="283"/>
      <c r="D2" s="283"/>
      <c r="E2" s="284"/>
      <c r="F2" s="92" t="s">
        <v>633</v>
      </c>
      <c r="G2" s="24"/>
      <c r="H2" s="24"/>
    </row>
    <row r="3" spans="1:21" customFormat="1" ht="15" customHeight="1" x14ac:dyDescent="0.2">
      <c r="A3" s="277"/>
      <c r="B3" s="282"/>
      <c r="C3" s="283"/>
      <c r="D3" s="283"/>
      <c r="E3" s="284"/>
      <c r="F3" s="92" t="s">
        <v>634</v>
      </c>
      <c r="G3" s="24"/>
      <c r="H3" s="24"/>
    </row>
    <row r="4" spans="1:21" customFormat="1" ht="24" customHeight="1" x14ac:dyDescent="0.2">
      <c r="A4" s="278"/>
      <c r="B4" s="285"/>
      <c r="C4" s="286"/>
      <c r="D4" s="286"/>
      <c r="E4" s="287"/>
      <c r="F4" s="92" t="s">
        <v>654</v>
      </c>
      <c r="G4" s="24"/>
      <c r="H4" s="24"/>
    </row>
    <row r="5" spans="1:21" s="19" customFormat="1" ht="29.25" customHeight="1" x14ac:dyDescent="0.2">
      <c r="A5" s="298" t="s">
        <v>93</v>
      </c>
      <c r="B5" s="298"/>
      <c r="C5" s="298"/>
      <c r="D5" s="298"/>
      <c r="E5" s="298"/>
      <c r="F5" s="298"/>
      <c r="G5" s="15"/>
      <c r="H5" s="15"/>
      <c r="I5" s="15"/>
      <c r="J5" s="15"/>
      <c r="K5" s="15"/>
      <c r="L5" s="13"/>
      <c r="M5" s="13"/>
      <c r="N5" s="13"/>
      <c r="O5" s="13"/>
      <c r="P5" s="13"/>
      <c r="Q5" s="18"/>
      <c r="U5" s="20"/>
    </row>
    <row r="6" spans="1:21" s="19" customFormat="1" ht="10.5" customHeight="1" x14ac:dyDescent="0.2">
      <c r="A6" s="298"/>
      <c r="B6" s="298"/>
      <c r="C6" s="298"/>
      <c r="D6" s="298"/>
      <c r="E6" s="298"/>
      <c r="F6" s="298"/>
      <c r="G6" s="15"/>
      <c r="H6" s="2"/>
      <c r="I6" s="2"/>
      <c r="J6" s="3"/>
      <c r="K6" s="3"/>
      <c r="L6" s="13"/>
      <c r="M6" s="13"/>
      <c r="N6" s="13"/>
      <c r="O6" s="13"/>
      <c r="P6" s="13"/>
      <c r="Q6" s="21"/>
      <c r="R6" s="22"/>
      <c r="U6" s="20"/>
    </row>
    <row r="7" spans="1:21" ht="27.75" customHeight="1" thickBot="1" x14ac:dyDescent="0.25">
      <c r="A7" s="289" t="s">
        <v>8</v>
      </c>
      <c r="B7" s="289" t="s">
        <v>9</v>
      </c>
      <c r="C7" s="289" t="s">
        <v>10</v>
      </c>
      <c r="D7" s="289" t="s">
        <v>89</v>
      </c>
      <c r="E7" s="289" t="s">
        <v>11</v>
      </c>
      <c r="F7" s="289" t="s">
        <v>635</v>
      </c>
    </row>
    <row r="8" spans="1:21" ht="0.75" hidden="1" customHeight="1" thickTop="1" thickBot="1" x14ac:dyDescent="0.25">
      <c r="A8" s="290"/>
      <c r="B8" s="290"/>
      <c r="C8" s="290"/>
      <c r="D8" s="290"/>
      <c r="E8" s="290"/>
      <c r="F8" s="290"/>
    </row>
    <row r="9" spans="1:21" ht="52.5" customHeight="1" thickTop="1" x14ac:dyDescent="0.2">
      <c r="A9" s="171" t="s">
        <v>105</v>
      </c>
      <c r="B9" s="79">
        <v>1952</v>
      </c>
      <c r="C9" s="79">
        <v>2019</v>
      </c>
      <c r="D9" s="168" t="s">
        <v>636</v>
      </c>
      <c r="E9" s="93" t="s">
        <v>103</v>
      </c>
      <c r="F9" s="94" t="s">
        <v>215</v>
      </c>
    </row>
    <row r="10" spans="1:21" ht="82.5" customHeight="1" x14ac:dyDescent="0.2">
      <c r="A10" s="171" t="s">
        <v>105</v>
      </c>
      <c r="B10" s="79">
        <v>1564</v>
      </c>
      <c r="C10" s="79">
        <v>2012</v>
      </c>
      <c r="D10" s="168" t="s">
        <v>200</v>
      </c>
      <c r="E10" s="93" t="s">
        <v>103</v>
      </c>
      <c r="F10" s="80" t="s">
        <v>217</v>
      </c>
    </row>
    <row r="11" spans="1:21" ht="36.75" customHeight="1" x14ac:dyDescent="0.2">
      <c r="A11" s="171" t="s">
        <v>105</v>
      </c>
      <c r="B11" s="79">
        <v>1437</v>
      </c>
      <c r="C11" s="79">
        <v>2011</v>
      </c>
      <c r="D11" s="168" t="s">
        <v>228</v>
      </c>
      <c r="E11" s="93" t="s">
        <v>103</v>
      </c>
      <c r="F11" s="80" t="s">
        <v>216</v>
      </c>
    </row>
    <row r="12" spans="1:21" ht="36.75" customHeight="1" x14ac:dyDescent="0.2">
      <c r="A12" s="171" t="s">
        <v>105</v>
      </c>
      <c r="B12" s="90">
        <v>1285</v>
      </c>
      <c r="C12" s="79">
        <v>2009</v>
      </c>
      <c r="D12" s="168" t="s">
        <v>432</v>
      </c>
      <c r="E12" s="93" t="s">
        <v>103</v>
      </c>
      <c r="F12" s="80" t="s">
        <v>433</v>
      </c>
    </row>
    <row r="13" spans="1:21" ht="66" customHeight="1" x14ac:dyDescent="0.2">
      <c r="A13" s="171" t="s">
        <v>105</v>
      </c>
      <c r="B13" s="79">
        <v>1150</v>
      </c>
      <c r="C13" s="79">
        <v>2007</v>
      </c>
      <c r="D13" s="168" t="s">
        <v>652</v>
      </c>
      <c r="E13" s="93" t="s">
        <v>103</v>
      </c>
      <c r="F13" s="94" t="s">
        <v>651</v>
      </c>
    </row>
    <row r="14" spans="1:21" ht="36.75" customHeight="1" x14ac:dyDescent="0.2">
      <c r="A14" s="171" t="s">
        <v>105</v>
      </c>
      <c r="B14" s="79">
        <v>734</v>
      </c>
      <c r="C14" s="79">
        <v>2002</v>
      </c>
      <c r="D14" s="168" t="s">
        <v>194</v>
      </c>
      <c r="E14" s="93" t="s">
        <v>103</v>
      </c>
      <c r="F14" s="94" t="s">
        <v>215</v>
      </c>
    </row>
    <row r="15" spans="1:21" ht="59.25" customHeight="1" x14ac:dyDescent="0.2">
      <c r="A15" s="171" t="s">
        <v>105</v>
      </c>
      <c r="B15" s="90">
        <v>678</v>
      </c>
      <c r="C15" s="79">
        <v>2001</v>
      </c>
      <c r="D15" s="168" t="s">
        <v>611</v>
      </c>
      <c r="E15" s="93" t="s">
        <v>103</v>
      </c>
      <c r="F15" s="94" t="s">
        <v>644</v>
      </c>
    </row>
    <row r="16" spans="1:21" ht="86.25" customHeight="1" x14ac:dyDescent="0.2">
      <c r="A16" s="171" t="s">
        <v>105</v>
      </c>
      <c r="B16" s="79">
        <v>489</v>
      </c>
      <c r="C16" s="79">
        <v>1998</v>
      </c>
      <c r="D16" s="168" t="s">
        <v>642</v>
      </c>
      <c r="E16" s="93" t="s">
        <v>103</v>
      </c>
      <c r="F16" s="94" t="s">
        <v>643</v>
      </c>
    </row>
    <row r="17" spans="1:6" ht="59.25" customHeight="1" x14ac:dyDescent="0.2">
      <c r="A17" s="171" t="s">
        <v>105</v>
      </c>
      <c r="B17" s="79">
        <v>190</v>
      </c>
      <c r="C17" s="79">
        <v>1995</v>
      </c>
      <c r="D17" s="168" t="s">
        <v>192</v>
      </c>
      <c r="E17" s="93" t="s">
        <v>103</v>
      </c>
      <c r="F17" s="94" t="s">
        <v>641</v>
      </c>
    </row>
    <row r="18" spans="1:6" ht="72" customHeight="1" x14ac:dyDescent="0.2">
      <c r="A18" s="171" t="s">
        <v>105</v>
      </c>
      <c r="B18" s="90">
        <v>84</v>
      </c>
      <c r="C18" s="79">
        <v>1873</v>
      </c>
      <c r="D18" s="168" t="s">
        <v>212</v>
      </c>
      <c r="E18" s="93" t="s">
        <v>103</v>
      </c>
      <c r="F18" s="95" t="s">
        <v>213</v>
      </c>
    </row>
    <row r="19" spans="1:6" ht="45.75" customHeight="1" x14ac:dyDescent="0.2">
      <c r="A19" s="171" t="s">
        <v>288</v>
      </c>
      <c r="B19" s="79">
        <v>430</v>
      </c>
      <c r="C19" s="79">
        <v>2018</v>
      </c>
      <c r="D19" s="168" t="s">
        <v>1139</v>
      </c>
      <c r="E19" s="93" t="s">
        <v>103</v>
      </c>
      <c r="F19" s="94" t="s">
        <v>1140</v>
      </c>
    </row>
    <row r="20" spans="1:6" ht="48" customHeight="1" x14ac:dyDescent="0.2">
      <c r="A20" s="171" t="s">
        <v>69</v>
      </c>
      <c r="B20" s="79">
        <v>2573</v>
      </c>
      <c r="C20" s="79">
        <v>2014</v>
      </c>
      <c r="D20" s="168" t="s">
        <v>422</v>
      </c>
      <c r="E20" s="93" t="s">
        <v>103</v>
      </c>
      <c r="F20" s="94" t="s">
        <v>647</v>
      </c>
    </row>
    <row r="21" spans="1:6" ht="46.5" customHeight="1" x14ac:dyDescent="0.2">
      <c r="A21" s="171" t="s">
        <v>69</v>
      </c>
      <c r="B21" s="79">
        <v>1510</v>
      </c>
      <c r="C21" s="79">
        <v>2013</v>
      </c>
      <c r="D21" s="168" t="s">
        <v>646</v>
      </c>
      <c r="E21" s="93" t="s">
        <v>103</v>
      </c>
      <c r="F21" s="94" t="s">
        <v>349</v>
      </c>
    </row>
    <row r="22" spans="1:6" ht="60.75" customHeight="1" x14ac:dyDescent="0.2">
      <c r="A22" s="171" t="s">
        <v>69</v>
      </c>
      <c r="B22" s="79">
        <v>19</v>
      </c>
      <c r="C22" s="79">
        <v>2012</v>
      </c>
      <c r="D22" s="168" t="s">
        <v>156</v>
      </c>
      <c r="E22" s="93" t="s">
        <v>103</v>
      </c>
      <c r="F22" s="94" t="s">
        <v>653</v>
      </c>
    </row>
    <row r="23" spans="1:6" ht="68.25" customHeight="1" x14ac:dyDescent="0.2">
      <c r="A23" s="171" t="s">
        <v>69</v>
      </c>
      <c r="B23" s="79">
        <v>2364</v>
      </c>
      <c r="C23" s="79">
        <v>2012</v>
      </c>
      <c r="D23" s="168" t="s">
        <v>645</v>
      </c>
      <c r="E23" s="93" t="s">
        <v>103</v>
      </c>
      <c r="F23" s="80" t="s">
        <v>354</v>
      </c>
    </row>
    <row r="24" spans="1:6" ht="41.25" customHeight="1" x14ac:dyDescent="0.2">
      <c r="A24" s="171" t="s">
        <v>288</v>
      </c>
      <c r="B24" s="79">
        <v>690</v>
      </c>
      <c r="C24" s="79">
        <v>2011</v>
      </c>
      <c r="D24" s="168" t="s">
        <v>428</v>
      </c>
      <c r="E24" s="93" t="s">
        <v>103</v>
      </c>
      <c r="F24" s="80" t="s">
        <v>429</v>
      </c>
    </row>
    <row r="25" spans="1:6" ht="36.75" customHeight="1" x14ac:dyDescent="0.2">
      <c r="A25" s="171" t="s">
        <v>1135</v>
      </c>
      <c r="B25" s="79">
        <v>1716</v>
      </c>
      <c r="C25" s="79">
        <v>2009</v>
      </c>
      <c r="D25" s="168" t="s">
        <v>430</v>
      </c>
      <c r="E25" s="93" t="s">
        <v>103</v>
      </c>
      <c r="F25" s="80" t="s">
        <v>431</v>
      </c>
    </row>
    <row r="26" spans="1:6" ht="51" customHeight="1" x14ac:dyDescent="0.2">
      <c r="A26" s="171" t="s">
        <v>69</v>
      </c>
      <c r="B26" s="79">
        <v>410</v>
      </c>
      <c r="C26" s="79">
        <v>1971</v>
      </c>
      <c r="D26" s="168" t="s">
        <v>218</v>
      </c>
      <c r="E26" s="93" t="s">
        <v>103</v>
      </c>
      <c r="F26" s="80" t="s">
        <v>219</v>
      </c>
    </row>
    <row r="27" spans="1:6" ht="72" customHeight="1" x14ac:dyDescent="0.2">
      <c r="A27" s="171" t="s">
        <v>245</v>
      </c>
      <c r="B27" s="79">
        <v>51</v>
      </c>
      <c r="C27" s="79">
        <v>2019</v>
      </c>
      <c r="D27" s="168" t="s">
        <v>1137</v>
      </c>
      <c r="E27" s="93" t="s">
        <v>103</v>
      </c>
      <c r="F27" s="94" t="s">
        <v>1138</v>
      </c>
    </row>
    <row r="28" spans="1:6" ht="53.25" customHeight="1" x14ac:dyDescent="0.2">
      <c r="A28" s="171" t="s">
        <v>245</v>
      </c>
      <c r="B28" s="222">
        <v>66</v>
      </c>
      <c r="C28" s="222">
        <v>2010</v>
      </c>
      <c r="D28" s="168" t="s">
        <v>220</v>
      </c>
      <c r="E28" s="96" t="s">
        <v>305</v>
      </c>
      <c r="F28" s="230" t="s">
        <v>221</v>
      </c>
    </row>
    <row r="29" spans="1:6" ht="36.75" customHeight="1" x14ac:dyDescent="0.2">
      <c r="A29" s="171" t="s">
        <v>245</v>
      </c>
      <c r="B29" s="79">
        <v>98</v>
      </c>
      <c r="C29" s="79">
        <v>2001</v>
      </c>
      <c r="D29" s="168" t="s">
        <v>434</v>
      </c>
      <c r="E29" s="93" t="s">
        <v>103</v>
      </c>
      <c r="F29" s="80" t="s">
        <v>434</v>
      </c>
    </row>
    <row r="30" spans="1:6" ht="53.25" customHeight="1" x14ac:dyDescent="0.2">
      <c r="A30" s="260" t="s">
        <v>1136</v>
      </c>
      <c r="B30" s="79">
        <v>1</v>
      </c>
      <c r="C30" s="79">
        <v>2017</v>
      </c>
      <c r="D30" s="168" t="s">
        <v>426</v>
      </c>
      <c r="E30" s="93" t="s">
        <v>305</v>
      </c>
      <c r="F30" s="80" t="s">
        <v>427</v>
      </c>
    </row>
    <row r="31" spans="1:6" ht="112.5" customHeight="1" x14ac:dyDescent="0.2">
      <c r="A31" s="98" t="s">
        <v>648</v>
      </c>
      <c r="B31" s="99"/>
      <c r="C31" s="79">
        <v>2015</v>
      </c>
      <c r="D31" s="168" t="s">
        <v>649</v>
      </c>
      <c r="E31" s="93" t="s">
        <v>305</v>
      </c>
      <c r="F31" s="99" t="s">
        <v>650</v>
      </c>
    </row>
    <row r="32" spans="1:6" ht="36.75" customHeight="1" x14ac:dyDescent="0.2">
      <c r="A32" s="258"/>
      <c r="B32" s="100"/>
      <c r="C32" s="100"/>
      <c r="D32" s="100"/>
      <c r="E32" s="100"/>
      <c r="F32" s="100"/>
    </row>
    <row r="33" spans="1:6" ht="36.75" customHeight="1" x14ac:dyDescent="0.2">
      <c r="A33" s="258"/>
      <c r="B33" s="100"/>
      <c r="C33" s="100"/>
      <c r="D33" s="100"/>
      <c r="E33" s="100"/>
      <c r="F33" s="100"/>
    </row>
    <row r="34" spans="1:6" ht="36.75" customHeight="1" x14ac:dyDescent="0.2">
      <c r="A34" s="258"/>
      <c r="B34" s="100"/>
      <c r="C34" s="100"/>
      <c r="D34" s="100"/>
      <c r="E34" s="100"/>
      <c r="F34" s="100"/>
    </row>
    <row r="35" spans="1:6" ht="36.75" customHeight="1" x14ac:dyDescent="0.2">
      <c r="A35" s="258"/>
      <c r="B35" s="100"/>
      <c r="C35" s="100"/>
      <c r="D35" s="100"/>
      <c r="E35" s="100"/>
      <c r="F35" s="100"/>
    </row>
    <row r="36" spans="1:6" ht="36.75" customHeight="1" x14ac:dyDescent="0.2">
      <c r="A36" s="258"/>
      <c r="B36" s="100"/>
      <c r="C36" s="100"/>
      <c r="D36" s="100"/>
      <c r="E36" s="100"/>
      <c r="F36" s="100"/>
    </row>
    <row r="37" spans="1:6" ht="36.75" customHeight="1" x14ac:dyDescent="0.2">
      <c r="A37" s="258"/>
      <c r="B37" s="101"/>
      <c r="C37" s="23"/>
      <c r="D37" s="23"/>
      <c r="E37" s="23"/>
      <c r="F37" s="23"/>
    </row>
    <row r="38" spans="1:6" ht="36.75" customHeight="1" x14ac:dyDescent="0.2">
      <c r="A38" s="258"/>
      <c r="B38" s="101"/>
      <c r="C38" s="23"/>
      <c r="D38" s="23"/>
      <c r="E38" s="23"/>
      <c r="F38" s="23"/>
    </row>
    <row r="39" spans="1:6" ht="36.75" customHeight="1" x14ac:dyDescent="0.2">
      <c r="A39" s="258"/>
      <c r="B39" s="101"/>
      <c r="C39" s="23"/>
      <c r="D39" s="23"/>
      <c r="E39" s="23"/>
      <c r="F39" s="23"/>
    </row>
    <row r="40" spans="1:6" ht="36.75" customHeight="1" x14ac:dyDescent="0.2">
      <c r="A40" s="258"/>
      <c r="B40" s="101"/>
      <c r="C40" s="23"/>
      <c r="D40" s="23"/>
      <c r="E40" s="23"/>
      <c r="F40" s="23"/>
    </row>
    <row r="41" spans="1:6" ht="36.75" customHeight="1" x14ac:dyDescent="0.2">
      <c r="A41" s="258"/>
      <c r="B41" s="101"/>
      <c r="C41" s="23"/>
      <c r="D41" s="23"/>
      <c r="E41" s="23"/>
      <c r="F41" s="23"/>
    </row>
    <row r="42" spans="1:6" ht="36.75" customHeight="1" x14ac:dyDescent="0.2">
      <c r="A42" s="258"/>
      <c r="B42" s="101"/>
      <c r="C42" s="23"/>
      <c r="D42" s="23"/>
      <c r="E42" s="23"/>
      <c r="F42" s="23"/>
    </row>
    <row r="43" spans="1:6" ht="36.75" customHeight="1" x14ac:dyDescent="0.2">
      <c r="A43" s="258"/>
      <c r="B43" s="101"/>
      <c r="C43" s="23"/>
      <c r="D43" s="23"/>
      <c r="E43" s="23"/>
      <c r="F43" s="23"/>
    </row>
    <row r="44" spans="1:6" ht="36.75" customHeight="1" x14ac:dyDescent="0.2">
      <c r="A44" s="258"/>
      <c r="B44" s="101"/>
      <c r="C44" s="23"/>
      <c r="D44" s="23"/>
      <c r="E44" s="23"/>
      <c r="F44" s="23"/>
    </row>
    <row r="45" spans="1:6" ht="36.75" customHeight="1" x14ac:dyDescent="0.2">
      <c r="A45" s="258"/>
      <c r="B45" s="101"/>
      <c r="C45" s="23"/>
      <c r="D45" s="23"/>
      <c r="E45" s="23"/>
      <c r="F45" s="23"/>
    </row>
    <row r="46" spans="1:6" ht="36.75" customHeight="1" x14ac:dyDescent="0.2">
      <c r="A46" s="258"/>
      <c r="B46" s="101"/>
      <c r="C46" s="23"/>
      <c r="D46" s="23"/>
      <c r="E46" s="23"/>
      <c r="F46" s="23"/>
    </row>
    <row r="47" spans="1:6" ht="36.75" customHeight="1" x14ac:dyDescent="0.2">
      <c r="A47" s="258"/>
      <c r="B47" s="101"/>
      <c r="C47" s="23"/>
      <c r="D47" s="23"/>
      <c r="E47" s="23"/>
      <c r="F47" s="23"/>
    </row>
    <row r="48" spans="1:6" ht="36.75" customHeight="1" x14ac:dyDescent="0.2">
      <c r="A48" s="258"/>
      <c r="B48" s="101"/>
      <c r="C48" s="23"/>
      <c r="D48" s="23"/>
      <c r="E48" s="23"/>
      <c r="F48" s="23"/>
    </row>
    <row r="49" spans="1:6" ht="36.75" customHeight="1" x14ac:dyDescent="0.2">
      <c r="A49" s="258"/>
      <c r="B49" s="101"/>
      <c r="C49" s="23"/>
      <c r="D49" s="23"/>
      <c r="E49" s="23"/>
      <c r="F49" s="23"/>
    </row>
    <row r="50" spans="1:6" ht="36.75" customHeight="1" x14ac:dyDescent="0.2">
      <c r="A50" s="258"/>
      <c r="B50" s="101"/>
      <c r="C50" s="23"/>
      <c r="D50" s="23"/>
      <c r="E50" s="23"/>
      <c r="F50" s="23"/>
    </row>
  </sheetData>
  <mergeCells count="9">
    <mergeCell ref="A1:A4"/>
    <mergeCell ref="B1:E4"/>
    <mergeCell ref="A5:F6"/>
    <mergeCell ref="A7:A8"/>
    <mergeCell ref="B7:B8"/>
    <mergeCell ref="C7:C8"/>
    <mergeCell ref="D7:D8"/>
    <mergeCell ref="E7:E8"/>
    <mergeCell ref="F7:F8"/>
  </mergeCells>
  <hyperlinks>
    <hyperlink ref="E18" r:id="rId1"/>
    <hyperlink ref="E17" r:id="rId2"/>
    <hyperlink ref="E16" r:id="rId3"/>
    <hyperlink ref="E14" r:id="rId4"/>
    <hyperlink ref="E13" r:id="rId5"/>
    <hyperlink ref="E11" r:id="rId6"/>
    <hyperlink ref="E12" r:id="rId7"/>
    <hyperlink ref="E15" r:id="rId8"/>
    <hyperlink ref="E10" r:id="rId9"/>
    <hyperlink ref="E25" r:id="rId10"/>
    <hyperlink ref="E26" r:id="rId11"/>
    <hyperlink ref="E22" r:id="rId12"/>
    <hyperlink ref="E23" r:id="rId13"/>
    <hyperlink ref="E21" r:id="rId14"/>
    <hyperlink ref="E24" r:id="rId15"/>
    <hyperlink ref="E20" r:id="rId16"/>
    <hyperlink ref="E30" r:id="rId17"/>
    <hyperlink ref="E31" r:id="rId18"/>
    <hyperlink ref="E29" r:id="rId19"/>
    <hyperlink ref="E27" r:id="rId20"/>
    <hyperlink ref="E19" r:id="rId21"/>
  </hyperlinks>
  <pageMargins left="0.7" right="0.7" top="0.75" bottom="0.75" header="0.3" footer="0.3"/>
  <pageSetup orientation="portrait" r:id="rId22"/>
  <drawing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Boyacá Olaya</cp:lastModifiedBy>
  <dcterms:created xsi:type="dcterms:W3CDTF">2014-08-20T20:04:27Z</dcterms:created>
  <dcterms:modified xsi:type="dcterms:W3CDTF">2019-09-04T14:42:04Z</dcterms:modified>
</cp:coreProperties>
</file>