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Idep_2\Desktop\Adriana correa\PEDI 2020\"/>
    </mc:Choice>
  </mc:AlternateContent>
  <bookViews>
    <workbookView showHorizontalScroll="0" showVerticalScroll="0" showSheetTabs="0" xWindow="0" yWindow="0" windowWidth="20490" windowHeight="7665"/>
  </bookViews>
  <sheets>
    <sheet name="PEDI  SEPTIEMBRE 2019" sheetId="2" r:id="rId1"/>
    <sheet name="Hoja1" sheetId="3" r:id="rId2"/>
  </sheets>
  <definedNames>
    <definedName name="_xlnm.Print_Area" localSheetId="0">'PEDI  SEPTIEMBRE 2019'!$A$11:$K$23</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AN36" i="2" l="1"/>
  <c r="AN35" i="2"/>
  <c r="AM35" i="2"/>
  <c r="AV33" i="2"/>
  <c r="AV26" i="2"/>
  <c r="AU26" i="2"/>
  <c r="AU34" i="2"/>
  <c r="AV34" i="2"/>
  <c r="AT23" i="2"/>
  <c r="AT18" i="2"/>
  <c r="AJ33" i="2"/>
  <c r="AG33" i="2"/>
  <c r="AI33" i="2"/>
  <c r="AG15" i="2"/>
  <c r="AJ26" i="2"/>
  <c r="AU33" i="2"/>
  <c r="AT34" i="2"/>
  <c r="AS34" i="2"/>
  <c r="AR34" i="2"/>
  <c r="AR35" i="2"/>
  <c r="AQ34" i="2"/>
  <c r="AQ35" i="2"/>
  <c r="AQ24" i="2"/>
  <c r="AU35" i="2"/>
  <c r="AV21" i="2"/>
  <c r="AV22" i="2"/>
  <c r="AV23" i="2"/>
  <c r="AU21" i="2"/>
  <c r="AU22" i="2"/>
  <c r="AU23" i="2"/>
  <c r="AV17" i="2"/>
  <c r="AV15" i="2"/>
  <c r="AV16" i="2"/>
  <c r="AV18" i="2"/>
  <c r="AU17" i="2"/>
  <c r="AU15" i="2"/>
  <c r="AU16" i="2"/>
  <c r="AU18" i="2"/>
  <c r="AU20" i="2"/>
  <c r="AJ22" i="2"/>
  <c r="AJ17" i="2"/>
  <c r="T23" i="2"/>
  <c r="T21" i="2"/>
  <c r="T20" i="2"/>
  <c r="T18" i="2"/>
  <c r="T16" i="2"/>
  <c r="T15" i="2"/>
  <c r="AP34" i="2"/>
  <c r="AP35" i="2"/>
  <c r="S15" i="2"/>
  <c r="S20" i="2"/>
  <c r="S23" i="2"/>
  <c r="U23" i="2"/>
  <c r="S21" i="2"/>
  <c r="S18" i="2"/>
  <c r="U18" i="2"/>
  <c r="S16" i="2"/>
  <c r="U16" i="2"/>
  <c r="AH21" i="2"/>
  <c r="AH23" i="2"/>
  <c r="AG21" i="2"/>
  <c r="AG23" i="2"/>
  <c r="AG20" i="2"/>
  <c r="AG16" i="2"/>
  <c r="AG18" i="2"/>
  <c r="AA21" i="2"/>
  <c r="AA23" i="2"/>
  <c r="AA20" i="2"/>
  <c r="AA16" i="2"/>
  <c r="AA18" i="2"/>
  <c r="U20" i="2"/>
  <c r="AA15" i="2"/>
  <c r="AI15" i="2"/>
  <c r="AH20" i="2"/>
  <c r="AH18" i="2"/>
  <c r="AH15" i="2"/>
  <c r="AL24" i="2"/>
  <c r="AL19" i="2"/>
  <c r="AM24" i="2"/>
  <c r="AM19" i="2"/>
  <c r="AM34" i="2"/>
  <c r="AN19" i="2"/>
  <c r="AN24" i="2"/>
  <c r="AO19" i="2"/>
  <c r="AO24" i="2"/>
  <c r="AO34" i="2"/>
  <c r="AO35" i="2"/>
  <c r="AP19" i="2"/>
  <c r="AP24" i="2"/>
  <c r="AQ19" i="2"/>
  <c r="AR24" i="2"/>
  <c r="AR19" i="2"/>
  <c r="AS24" i="2"/>
  <c r="AS25" i="2"/>
  <c r="AS36" i="2"/>
  <c r="AS19" i="2"/>
  <c r="AS35" i="2"/>
  <c r="AT24" i="2"/>
  <c r="AT19" i="2"/>
  <c r="AV20" i="2"/>
  <c r="AL34" i="2"/>
  <c r="AN34" i="2"/>
  <c r="AT35" i="2"/>
  <c r="AV35" i="2"/>
  <c r="AH16" i="2"/>
  <c r="AK34" i="2"/>
  <c r="AK35" i="2"/>
  <c r="AK24" i="2"/>
  <c r="AK19" i="2"/>
  <c r="U15" i="2"/>
  <c r="AR25" i="2"/>
  <c r="AR36" i="2"/>
  <c r="AI23" i="2"/>
  <c r="AJ23" i="2"/>
  <c r="AV24" i="2"/>
  <c r="U21" i="2"/>
  <c r="AI21" i="2"/>
  <c r="AJ21" i="2"/>
  <c r="AI20" i="2"/>
  <c r="AJ20" i="2"/>
  <c r="AL25" i="2"/>
  <c r="AL36" i="2"/>
  <c r="AO25" i="2"/>
  <c r="AO36" i="2"/>
  <c r="AJ15" i="2"/>
  <c r="AN25" i="2"/>
  <c r="AM25" i="2"/>
  <c r="AM36" i="2"/>
  <c r="AV19" i="2"/>
  <c r="AT25" i="2"/>
  <c r="AT36" i="2"/>
  <c r="AK25" i="2"/>
  <c r="AK36" i="2"/>
  <c r="AP25" i="2"/>
  <c r="AP36" i="2"/>
  <c r="AI18" i="2"/>
  <c r="AJ18" i="2"/>
  <c r="AI16" i="2"/>
  <c r="AJ16" i="2"/>
  <c r="AQ25" i="2"/>
  <c r="AQ36" i="2"/>
  <c r="AU19" i="2"/>
  <c r="AV25" i="2"/>
  <c r="AV36" i="2"/>
  <c r="AA33" i="2"/>
  <c r="AU24" i="2"/>
  <c r="AU25" i="2"/>
  <c r="AU36" i="2"/>
</calcChain>
</file>

<file path=xl/comments1.xml><?xml version="1.0" encoding="utf-8"?>
<comments xmlns="http://schemas.openxmlformats.org/spreadsheetml/2006/main">
  <authors>
    <author>nsanabria</author>
  </authors>
  <commentList>
    <comment ref="A9" authorId="0" shapeId="0">
      <text>
        <r>
          <rPr>
            <sz val="9"/>
            <color indexed="81"/>
            <rFont val="Tahoma"/>
            <family val="2"/>
          </rPr>
          <t xml:space="preserve">
Escriba la misión vigente del Instituto para la Investigación y el Desarrollo Pedagógico - IDEP</t>
        </r>
      </text>
    </comment>
    <comment ref="A10" authorId="0" shapeId="0">
      <text>
        <r>
          <rPr>
            <sz val="9"/>
            <color indexed="81"/>
            <rFont val="Tahoma"/>
            <family val="2"/>
          </rPr>
          <t xml:space="preserve">
Escriba la visión vigente del Instituto para la Investigación y el Desarrollo Pedagógico - IDEP</t>
        </r>
      </text>
    </comment>
    <comment ref="A11" authorId="0" shapeId="0">
      <text>
        <r>
          <rPr>
            <sz val="9"/>
            <color indexed="81"/>
            <rFont val="Tahoma"/>
            <family val="2"/>
          </rPr>
          <t xml:space="preserve">
Escriba el Número y nombre de la meta del  Plan de Desarrollo Distrital  como aparece en  SEGPLAN</t>
        </r>
      </text>
    </comment>
    <comment ref="B11" authorId="0" shapeId="0">
      <text>
        <r>
          <rPr>
            <sz val="9"/>
            <color indexed="81"/>
            <rFont val="Tahoma"/>
            <family val="2"/>
          </rPr>
          <t xml:space="preserve">
Escriba  el número y nombre del proyecto de inversión</t>
        </r>
      </text>
    </comment>
    <comment ref="C11" authorId="0" shapeId="0">
      <text>
        <r>
          <rPr>
            <b/>
            <sz val="9"/>
            <color indexed="81"/>
            <rFont val="Tahoma"/>
            <family val="2"/>
          </rPr>
          <t xml:space="preserve">Escriba número y nombre del  proyecto estratégico del Plan de Desarrollo Distrital </t>
        </r>
      </text>
    </comment>
    <comment ref="D11" authorId="0" shapeId="0">
      <text>
        <r>
          <rPr>
            <b/>
            <sz val="9"/>
            <color indexed="81"/>
            <rFont val="Tahoma"/>
            <family val="2"/>
          </rPr>
          <t>Indique  el objetivo estratégico  definido por el IDEP asociado a la meta de la columna F</t>
        </r>
      </text>
    </comment>
    <comment ref="E11" authorId="0" shapeId="0">
      <text>
        <r>
          <rPr>
            <sz val="9"/>
            <color indexed="81"/>
            <rFont val="Tahoma"/>
            <family val="2"/>
          </rPr>
          <t xml:space="preserve">
Escriba el nombre del componente al cual corresponde la meta de la columna F</t>
        </r>
      </text>
    </comment>
    <comment ref="F11" authorId="0" shapeId="0">
      <text>
        <r>
          <rPr>
            <sz val="9"/>
            <color indexed="81"/>
            <rFont val="Tahoma"/>
            <family val="2"/>
          </rPr>
          <t xml:space="preserve">Escriba la meta  del proyecto de inversión 
</t>
        </r>
      </text>
    </comment>
    <comment ref="L11" authorId="0" shapeId="0">
      <text>
        <r>
          <rPr>
            <sz val="9"/>
            <color indexed="81"/>
            <rFont val="Tahoma"/>
            <family val="2"/>
          </rPr>
          <t xml:space="preserve">Indique la meta cuantitativa progrramada para cada vigencia. Para la ejecución  indique l el logro alcanzado en cada trimestre </t>
        </r>
        <r>
          <rPr>
            <b/>
            <sz val="9"/>
            <color indexed="81"/>
            <rFont val="Tahoma"/>
            <family val="2"/>
          </rPr>
          <t>(no acumulada)</t>
        </r>
      </text>
    </comment>
    <comment ref="AK11" authorId="0" shapeId="0">
      <text>
        <r>
          <rPr>
            <sz val="9"/>
            <color indexed="81"/>
            <rFont val="Tahoma"/>
            <family val="2"/>
          </rPr>
          <t>Escriba el presupuesto asignado para cada meta en la correspondiente  vigencia, expresado en millones de pesos, de acuerdo con lo estipulado en el Plan de Acción de la Entidad.</t>
        </r>
      </text>
    </comment>
    <comment ref="AW11" authorId="0" shapeId="0">
      <text>
        <r>
          <rPr>
            <b/>
            <sz val="9"/>
            <color indexed="81"/>
            <rFont val="Tahoma"/>
            <family val="2"/>
          </rPr>
          <t>Realizar breve descripción de la gestión adelantada para alcanzar la meta,  relacionando en donde encontrar las evidencias</t>
        </r>
      </text>
    </comment>
    <comment ref="BA11" authorId="0" shapeId="0">
      <text>
        <r>
          <rPr>
            <b/>
            <sz val="9"/>
            <color indexed="81"/>
            <rFont val="Tahoma"/>
            <family val="2"/>
          </rPr>
          <t>Realizar breve descripción de la gestión adelantada para alcanzar la meta,  relacionando en donde encontrar las evidencias</t>
        </r>
      </text>
    </comment>
    <comment ref="G12" authorId="0" shapeId="0">
      <text>
        <r>
          <rPr>
            <sz val="9"/>
            <color indexed="81"/>
            <rFont val="Tahoma"/>
            <family val="2"/>
          </rPr>
          <t>Escriba el nombre del indicador definido para medir la meta del proyecto de inversión</t>
        </r>
      </text>
    </comment>
    <comment ref="H12" authorId="0" shapeId="0">
      <text>
        <r>
          <rPr>
            <sz val="9"/>
            <color indexed="81"/>
            <rFont val="Tahoma"/>
            <family val="2"/>
          </rPr>
          <t>Indique de donde se toma la información para medir el correspondiente indicador</t>
        </r>
      </text>
    </comment>
    <comment ref="I12" authorId="0" shapeId="0">
      <text>
        <r>
          <rPr>
            <sz val="9"/>
            <color indexed="81"/>
            <rFont val="Tahoma"/>
            <family val="2"/>
          </rPr>
          <t xml:space="preserve">Indique el tipo de indicador como aparece  en la hoja de vida del mismo
</t>
        </r>
      </text>
    </comment>
    <comment ref="J12" authorId="0" shapeId="0">
      <text>
        <r>
          <rPr>
            <sz val="9"/>
            <color indexed="81"/>
            <rFont val="Tahoma"/>
            <family val="2"/>
          </rPr>
          <t>Indique la unidad de medida: Cantidad, número o porcentaje</t>
        </r>
      </text>
    </comment>
    <comment ref="K12" authorId="0" shapeId="0">
      <text>
        <r>
          <rPr>
            <sz val="9"/>
            <color indexed="81"/>
            <rFont val="Tahoma"/>
            <family val="2"/>
          </rPr>
          <t xml:space="preserve">Indique el responsable de realizar la medición del indicador
</t>
        </r>
      </text>
    </comment>
    <comment ref="A19" authorId="0" shapeId="0">
      <text>
        <r>
          <rPr>
            <sz val="9"/>
            <color indexed="81"/>
            <rFont val="Tahoma"/>
            <family val="2"/>
          </rPr>
          <t xml:space="preserve">Subtotalice por componente o según la distribución que este formulada para los proyectos de inversión
</t>
        </r>
      </text>
    </comment>
    <comment ref="A24" authorId="0" shapeId="0">
      <text>
        <r>
          <rPr>
            <sz val="9"/>
            <color indexed="81"/>
            <rFont val="Tahoma"/>
            <family val="2"/>
          </rPr>
          <t xml:space="preserve">
Subtotalice por componente o según la distribución que este formulada para los proyectos de inversión
</t>
        </r>
      </text>
    </comment>
    <comment ref="C25" authorId="0" shapeId="0">
      <text>
        <r>
          <rPr>
            <sz val="9"/>
            <color indexed="81"/>
            <rFont val="Tahoma"/>
            <family val="2"/>
          </rPr>
          <t xml:space="preserve">
Totalice por proyecto de inversión</t>
        </r>
      </text>
    </comment>
    <comment ref="A35" authorId="0" shapeId="0">
      <text>
        <r>
          <rPr>
            <b/>
            <sz val="9"/>
            <color indexed="81"/>
            <rFont val="Tahoma"/>
            <family val="2"/>
          </rPr>
          <t>Totalice por proyecto de inversión</t>
        </r>
      </text>
    </comment>
    <comment ref="A36" authorId="0" shapeId="0">
      <text>
        <r>
          <rPr>
            <b/>
            <sz val="9"/>
            <color indexed="81"/>
            <rFont val="Tahoma"/>
            <family val="2"/>
          </rPr>
          <t>Total proyectos de inversión</t>
        </r>
      </text>
    </comment>
  </commentList>
</comments>
</file>

<file path=xl/sharedStrings.xml><?xml version="1.0" encoding="utf-8"?>
<sst xmlns="http://schemas.openxmlformats.org/spreadsheetml/2006/main" count="266" uniqueCount="151">
  <si>
    <t>Página 1 de 1</t>
  </si>
  <si>
    <t>INDICADOR</t>
  </si>
  <si>
    <t>Año 1
2016</t>
  </si>
  <si>
    <t>Año 2
2017</t>
  </si>
  <si>
    <t>Realizar 5 estudios del Sistema de seguimiento a la política educativa distrital en los contextos escolares</t>
  </si>
  <si>
    <t>Eficiencia</t>
  </si>
  <si>
    <t xml:space="preserve">Cantidad </t>
  </si>
  <si>
    <t>1079: Investigación e innovación para el fortalecimiento de las comunidades de saber y práctica pedagógica.</t>
  </si>
  <si>
    <t>Subdirección Académica</t>
  </si>
  <si>
    <t>Seguimiento a la política educativa distrital en los contextos escolares</t>
  </si>
  <si>
    <t>Estrategia</t>
  </si>
  <si>
    <t>Total Componente Seguimiento a la política educativa distrital en los contextos escolares</t>
  </si>
  <si>
    <t>Cualificación, investigación e innovación docente: comunidades de saber y de práctica pedagógica</t>
  </si>
  <si>
    <t>Realizar 5 estudios de la Estrategia de cualficación, investigaicón e innovación docente: comunidades de saber y práctica pedagógica</t>
  </si>
  <si>
    <t>Desarrollar 1 estrategia de comunicación, socialización y divulgación de la cualificación, investigación e innovación docente: Comunidades de saber y de práctica pedagógica</t>
  </si>
  <si>
    <t>Total Componente Cualificación, investigación e innovación docente: comunidades de saber y de práctica pedagógica</t>
  </si>
  <si>
    <t>Total Proyecto 1079: Investigación e innovación para el fortalecimiento de las comunidades de saber y práctica pedagógica.</t>
  </si>
  <si>
    <t xml:space="preserve">1039: Fortalecimiento a la Gestión Institucional </t>
  </si>
  <si>
    <t xml:space="preserve">Oficina Asesora de Planeación </t>
  </si>
  <si>
    <t xml:space="preserve">Sostenibilidad del  Sistema Integrado de Gestión </t>
  </si>
  <si>
    <t xml:space="preserve">Total Componente Sostenibilidad del Sistema Integrado de Gestión </t>
  </si>
  <si>
    <t xml:space="preserve">Total Proyecto 1039: Fortalecimiento a la Gestión Institucional </t>
  </si>
  <si>
    <t>GRAN TOTAL PROYECTOS DE INVERSION 1079 y 1039</t>
  </si>
  <si>
    <t>Código:  FT-DIP-02-11</t>
  </si>
  <si>
    <t>Realizar 13 estudios en Escuela currículo y pedagogía, educación y políticas públicas y Cualificación docentes</t>
  </si>
  <si>
    <t>Desarrollar 1 estrategia de Comunicación, Socialización y Divulgación</t>
  </si>
  <si>
    <t>Realizar 11 estudios en Escuela Currículo y Pedagogía, Educación y Políticas Públicas y Cualificación Docente del componente de Cualificación, investigación e innovación docente: Comunidades de saber y de práctica pedagógica</t>
  </si>
  <si>
    <t>Sostener 100 por ciento la implementación del Sistema Integrado de Gestión</t>
  </si>
  <si>
    <t xml:space="preserve">Porcentaje </t>
  </si>
  <si>
    <t>Estategia</t>
  </si>
  <si>
    <t xml:space="preserve">Misión: Producir conocimiento y gestionar la investigación, innovación y seguimiento a la política educativa distrital en los contextos escolares, fortaleciendo comunidades de saber y de práctica pedagógica, para contribuir en la construcción de una Bogotá educadora. </t>
  </si>
  <si>
    <t xml:space="preserve">Visión: En 2025, el IDEP será reconocido a nivel distrital, nacional y regional, como un referente de investigación e innovación en el ámbito educativo y como dinamizador de comunidades de saber y de práctica pedagógica. </t>
  </si>
  <si>
    <t>PMR</t>
  </si>
  <si>
    <t>Proyecto estrategico No.184 Fortalecimiento de la Gestón educativa Institucional</t>
  </si>
  <si>
    <t>META PLAN DE DESARROLLO  BOGOTA MEJOR PARA TODOS 
2016-2020 (SEGPLAN)</t>
  </si>
  <si>
    <t>Meta No. 383 Sistema de seguimiento a la política educativa distrital en los contextos escolares ajustado e implementado</t>
  </si>
  <si>
    <t xml:space="preserve">Meta No., 386
3 Centros de innovación que dinamizan las estrategias  y procesos de la RED de Innovación del maestro
 -(Programa que opera en los centros de la red de innovación del maestro realizado) </t>
  </si>
  <si>
    <t>Cantidad de estrategias de comunicación , Socialización y Divulgación del componente  1 seguimiento a la política educativa distrital en los contextos escolares</t>
  </si>
  <si>
    <t>Cantidad de estrategias de comunicación , Socialización y Divulgación del componente 2 Cualificación, investigación e innovación docente: Comunidades de saber y de práctica pedagógica</t>
  </si>
  <si>
    <t>EJECUTADO</t>
  </si>
  <si>
    <t>COMPONENTE</t>
  </si>
  <si>
    <t>PROYECTO DE INVERSIÓN</t>
  </si>
  <si>
    <t>PROYECTO ESTRATEGICO - ESTRATEGIA PLAN DISTRITAL DE DESARROLLO  (PDD)</t>
  </si>
  <si>
    <t>PROGRAMADO</t>
  </si>
  <si>
    <t>Versión:  2</t>
  </si>
  <si>
    <t>Eficacia</t>
  </si>
  <si>
    <t>METAS CUANTITATIVAS - VALOR ESPERADO</t>
  </si>
  <si>
    <t>Subsistema  de Gestión de calidad</t>
  </si>
  <si>
    <t>Subsistema de Control Interno</t>
  </si>
  <si>
    <t>Subsistema  de Seguridad y Salud en el Trabajo</t>
  </si>
  <si>
    <t>Subsistema  de Gestión ambiental</t>
  </si>
  <si>
    <t>Subsistema de Seguridad de la Información</t>
  </si>
  <si>
    <t>Subsistema de Responsabilidad Social</t>
  </si>
  <si>
    <t>Subsistema de Gestión Documental</t>
  </si>
  <si>
    <t>VALOR COMPROMETIDO EN MILLONES</t>
  </si>
  <si>
    <t>VALOR APROPIADO EN MILLONES</t>
  </si>
  <si>
    <t>SEGUIMIENTO</t>
  </si>
  <si>
    <t>I TRIMESTRE</t>
  </si>
  <si>
    <t>II TRIMESTRE</t>
  </si>
  <si>
    <t>III TRIMESTRE</t>
  </si>
  <si>
    <t>IV TRIMESTRE</t>
  </si>
  <si>
    <t>PRESUPUESTO ASIGNADO</t>
  </si>
  <si>
    <t xml:space="preserve">4. Desarrollar acciones que garanticen la sostenibilidad y consolidación del Sistema Integrado de Gestión del IDEP.
</t>
  </si>
  <si>
    <t>PORCENTAJE DE AVANCE CUATRIENIO</t>
  </si>
  <si>
    <t>FUENTE DE INFORMACIÓN</t>
  </si>
  <si>
    <t>NOMBRE DEL INDICADOR DE LA META DEL PROYECTO DE INVERSIÓN</t>
  </si>
  <si>
    <t>RESPONSABLE</t>
  </si>
  <si>
    <t>DESCRIPCIÓN DE LA META DEL PROYECTO DE INVERSIÓN DEL IDEP</t>
  </si>
  <si>
    <t>AÑO 1                             2016</t>
  </si>
  <si>
    <t>AÑO 2                     2017</t>
  </si>
  <si>
    <t>AÑO 3                             
2018</t>
  </si>
  <si>
    <t>TOTAL CUATRIENIO</t>
  </si>
  <si>
    <t>AÑO 4
2019</t>
  </si>
  <si>
    <t>AÑO 5
2020</t>
  </si>
  <si>
    <t xml:space="preserve">AVANCE ACUMULADO EN LA VIGENCIA </t>
  </si>
  <si>
    <t>AÑO 3
2018</t>
  </si>
  <si>
    <t>Fecha de Aprobación:13/08/2018</t>
  </si>
  <si>
    <t>Apropiado</t>
  </si>
  <si>
    <t>Comprometido</t>
  </si>
  <si>
    <t>Pagado</t>
  </si>
  <si>
    <t xml:space="preserve">Avanzar en  1 Diseño del Sistema de seguimiento a la política educativa distrital en los contextos escolares.  </t>
  </si>
  <si>
    <t>Porcentaje de avance del diseño</t>
  </si>
  <si>
    <t>Avanzar en 1 diseño de la Estrategia de cualificación, investigación e innovación docente: comunidades de saber y de práctica pedagógica</t>
  </si>
  <si>
    <t>SEGUIMIENTO CORTE MARZO 30/2019</t>
  </si>
  <si>
    <t>SEGUIMIENTO CORTE JUNIO  30/2019</t>
  </si>
  <si>
    <t>SEGUIMIENTO CORTE SEPTIEMBRE 30/2019</t>
  </si>
  <si>
    <t>SEGUIMIENTO CORTE DICIEMBRE 31/2019</t>
  </si>
  <si>
    <t>4. Desarrollar acciones que garanticen la sostenibilidad y consolidación del Sistema Integrado de Gestión del IDEP.</t>
  </si>
  <si>
    <t>Sostener 100 %  la implementación del Sistema Integrado de Gestión SIG - MIPG</t>
  </si>
  <si>
    <t xml:space="preserve">Cantidad de estudios  del componente 1: Seguimiento a la Política Educativa Distrital en los contextos escolares. </t>
  </si>
  <si>
    <t xml:space="preserve">Cantidad de estudios en Escuela currículo y pedagogía, educación y políticas públicas y Cualificación docente del componente 1 seguimiento a la política educativa distrital en los contextos escolares. </t>
  </si>
  <si>
    <t xml:space="preserve">Cantidad de estudios del componente 2 Cualificación, investigación e innovación docente: Comunidades de saber y de práctica pedagógica. </t>
  </si>
  <si>
    <t>Porcentaje de implementación del Sistema Integrado de Gestión en el IDEP</t>
  </si>
  <si>
    <t>Porcentaje de avance en la ejecución del plan de adecuación y sostenibilidad del SIG con referente MIPG</t>
  </si>
  <si>
    <t>Planes de adecuación y sostenibilidad del SIG con referente MIPG</t>
  </si>
  <si>
    <t>OBJETIVO 
ESTRATEGICO</t>
  </si>
  <si>
    <t>TIPO DE
 INDICADOR</t>
  </si>
  <si>
    <t>UNIDAD DE
 MEDIDA</t>
  </si>
  <si>
    <t xml:space="preserve">3.  Producir información a partir del seguimiento a la política educativa distrital en los contextos escolares, que sirva como insumo para la toma de decisiones en el sector.
</t>
  </si>
  <si>
    <t>2. Desarrollar investigaciones en el campo de la educación que aporten a la gestión de la política pública distrital.</t>
  </si>
  <si>
    <t>1. Acompañar las experiencias de investigación e innovación de los actores educativos para promover el reconocimiento, la visibilización y el desarrollo de comunidades de saber y de práctica pedagógica</t>
  </si>
  <si>
    <t>Proyecto estratègico 113 Bogotá reconoce a sus maestros, maestras y directivos docentes.</t>
  </si>
  <si>
    <t>Proyecto estratègico 115 Fortalecimiento Institucional desde la Gestión Pedagógica.</t>
  </si>
  <si>
    <t xml:space="preserve">Meta No., 386
3 Centros de innovación que dinamizan las estrategias  y procesos de la RED de Innovación del maestro  -(Programa que opera en los centros de la red de innovación del maestro realizado) </t>
  </si>
  <si>
    <t>Meta No. 419  Sostener 100% la implementación del Sistema Integrado de Gestión.</t>
  </si>
  <si>
    <t>Meta No. 546 Gestionar el 100% del plan de adecuación y sostenibilidad SIGD-MIPG</t>
  </si>
  <si>
    <r>
      <t>Cantidad de estudios   en Escuela Currículo y Pedagogía, Educación y Políticas Públicas y Cualificación Docente del componente  2  Cualificación, investigación e innovación docente: Comunidades de saber y de práctica pedagógica</t>
    </r>
    <r>
      <rPr>
        <b/>
        <sz val="10"/>
        <color theme="1"/>
        <rFont val="Arial"/>
        <family val="2"/>
      </rPr>
      <t xml:space="preserve">. </t>
    </r>
  </si>
  <si>
    <t xml:space="preserve">En el 2019 se tiene como objetivo desarrollar la Fase 4,  se cuenta con la definición de los lineamientos  del estudio, la estructuración del cronograma de trabajo, la configuración del equipo técnico y administrativo; la definición de la ruta metodológica y operativa para la orientación, articulación de acciones, recolección de información en campo, sistematización, análisis de la información y consolidación de resultados; se realizó el diseño muestral para la selección de las IED y actores educativos a consultar, el alistamiento. Se seleccionó el estudio al que se le aplicará la Metodología de evaluación de impacto-MEI. </t>
  </si>
  <si>
    <t xml:space="preserve">En 2019:
- Sistema de Monitoreo de Estándares de Educación Inicial: balance a profundidad de los planes de mejora derivados
-Programa socioeducativo de educación para la sexualidad.
-Apropiación de los contenidos culturales, académicos y científicos de los docentes del sector público de Bogotá
Se ha avanzado en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que apoyará al IDEP y a la SED en el desarrollo del estudio.
</t>
  </si>
  <si>
    <t xml:space="preserve">En 2019,  se tiene previsto realizar las ediciones No. 36 y 37 de la Revista “Educación y Ciudad”, el magazín “Aula Urbana” ediciones No. 114 y 116. La revista “Educación y Ciudad” abordará el tema Maestros y maestras hoy. Así, el No. 36 corresponderá al componente 1. Producto de la convocatoria para los dos monográficos del año, abierta en noviembre de 2018 y con cierre de recepción de propuestas el 28 de enero de 2019, se realizó el balance general, en el marco del cual se presentaron en total 94 artículos. </t>
  </si>
  <si>
    <t xml:space="preserve">En 2019:
-Caja de herramientas del pensador crítico
-Características individuales e institucionales que promueven la investigación y la innovación educativa en el Distrito Capital. 
Para estos estudios se ha realizado la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t>
  </si>
  <si>
    <t xml:space="preserve">Para la vigencia 2019 se tiene como objetivo desarrollar el estudio Programa de pensamiento crítico para la innovación e investigación educativa- Fase 2. A la fecha el avance corresponde a la gestión para la configuración del equipo técnico y administrativo, el diseño de los términos generales de las convocatorias para la participación en el Programa Pensamiento Crítico y en el Programa de formación "Alma Maestra SER Cuerpo Docentes". También se realizó el evento de apertura e inicio del programa de formación Alma Maestra SER Cuerpo Docente, así como la selección de experiencias pedagógicas para dar inicio a las actividades del programa Pensamiento Crítico en el marco del Diplomado "Saberes y Sentidos Pedagógicos". </t>
  </si>
  <si>
    <t xml:space="preserve">En 2019, se adelantarán dos ediciones del Magazín Aula Urbana Nos. 113 y 115, en cuanto a los desarrollos de la producción editorial de libros, se definieron los contenidos y tiempos estimados de producción de títulos para la vigencia.  La revista “Educación y Ciudad” abordará el tema Maestros y maestras hoy. Así, el No. 37 corresponderá al componente 2. Producto de la convocatoria para los dos monográficos del año, se realizó el balance general, en el marco del cual se presentaron en total 94 artículos. </t>
  </si>
  <si>
    <t xml:space="preserve">En el marco del proyecto de inversión 1039 el IDEP implementó los 7 Subsistemas que conforman el Sistema Integrado de Gestión – SIG: Gestión de Calidad, Control Interno, Seguridad y Salud en el Trabajo, Gestión Ambiental, Seguridad de la Información, Responsabilidad Social y Gestión Documental, dando cumplimiento a la meta asociada Sostener 100% la implementación del Sistema Integrado de Gestión.  A partir de la expedición del Decreto Distrital 591 de 2018 y la Circular 001 de 2019 de la Secretaría General, el IDEP inició la implementación del Modelo Integrado de Planeación y Gestión – MIPG. Los avances más relevantes en la implementación de MIPG se relacionan a continuación:
A. Elaboración del autodiagnóstico de MIPG
B. Creación del Comité Institucional de Gestión y Desempeño del Instituto para el IDEP
C. Formulación del plan de adecuación y sostenibilidad del SIG con referente MIPG
D. Formulación, aprobación y publicación de los siguientes planes:
1.       Plan de previsión de recursos humanos
2.       Plan Anual de Vacantes
3.       Plan Estratégico de Talento Humano
4.       Plan Institucional de Capacitación
5.       Plan de Incentivos Institucionales
6.       Plan de Trabajo Anual en Seguridad y Salud en el Trabajo
7.       Plan de adquisiciones
8.       Plan Institucional de Archivos ¬PINAR
9.       Plan Anticorrupción y de Atención al Ciudadano
10.   Plan Estratégico de Tecnologías de la Información y las Comunicaciones ¬ PETI
11.   Plan de Seguridad y Privacidad de la Información
12.   Plan de tratamiento de riesgos de Seguridad y Privacidad de la información.
13.   Plan Institucional de Gestión Ambiental - PIGA 2019
14.   Plan de Acción del Plan Integral de Movilidad Sostenible – PIMS
15.   Plan de participación ciudadana
16.   Plan Anual de auditorias
En el marco de la política de Transparencia se elaboró el catálogo de datos abiertos y se incluyeron los datos de experiencias pedagógicas georreferenciadas.
</t>
  </si>
  <si>
    <t>N.A.</t>
  </si>
  <si>
    <t>2019 - Fase 4, se tiene como objetivo llevar a cabo la aplicación del Sistema, frente a las actividades de trabajo de campo se cuenta con el 100% de la aplicación que corresponde en lo cuantitativo a 5.424 encuestas aplicadas a estudiantes, acudientes, docentes y coordinadores en 65 IED; en lo cualitativo, 35 grupos focales, 21 talleres de cartografías sociales, 6 talleres con estudiantes de educación inicial, 6 entrevistas a Rectores y 4 entrevistas a Directores Locales. En los ejercicios de análisis de fuentes primarias y secundarias, se realizaron los siguientes documentos: análisis comparado de los resultados de las aplicaciones de 2017 y 2018, análisis documental de fuentes externas al sector educativo y los resultados preliminares de la consulta a fuentes primarias.</t>
  </si>
  <si>
    <t xml:space="preserve">En 2019, el IDEP se están ejecutando los estudios: 
- Sistema de Monitoreo de Estándares de Educación Inicial: balance a profundidad de los planes de mejora derivados
- Programa socioeducativo de educación para la sexualidad
- Apropiación de los contenidos culturales, académicos y científicos de los docentes del sector público de Bogotá
Se cuenta con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Configuración del equipo técnico que apoyará al IDEP y a la SED en el desarrollo del estudio
</t>
  </si>
  <si>
    <t xml:space="preserve">En 2019, realizarán las ediciones No 36 y 37 de la Revista “Educación y Ciudad”, se publicó el magazín “Aula Urbana” No 114 y está en proceso el No 116. La revista “Educación y Ciudad” abordará el tema Maestros y maestras hoy. Producto de la convocatoria para los dos monográficos del año, abierta en noviembre de 2018 y con cierre el 28 de enero de 2019, se presentaron en total 94 artículos. 
Participación del IDEP en la Feria Internacional del Libro de Bogotá 2019 que se desarrolló del 24 abril al 6 de mayo.  
Se envió por correo 22 boletines externos, 344 publicaciones en redes sociales y los libros publicados por el IDEP fueron descargados 7.683 veces.
</t>
  </si>
  <si>
    <t xml:space="preserve">En 2019, se están desarrollando los estudios:
- Caja de herramientas del pensador crítico
- Características individuales e institucionales que promueven la investigación y la innovación educativa en el Distrito Capital. 
Para la Caja de herramientas, se desarrolló la estructura de la caja de herramientas virtual; Se diseñaron instrumentos para la clasificación, curaduría documental y de objetos virtuales de aprendizaje que alimentarán la caja de herramientas. Se diseñó una ficha de clasificación de herramientas para el desarrollo del pensamiento crítico elaboradas por equipos de investigación del IDEP y se establecieron criterios para la selección de la muestra.
Para Características individuales e institucionales que promueven la investigación y la innovación educativa en el Distrito Capital, se hizo la definición de la ruta metodológica, conceptual y el diseño maestral para el desarrollo del estudio. Se elaboraron los instrumentos de recolección de información, su estrategia de validación y la muestra.
</t>
  </si>
  <si>
    <t xml:space="preserve">En 2019, se está implementando la ruta sentí pensante de acompañamiento y las estrategias de cualificación y visibilización de experiencias pedagógicas como formas de interacción que viabilicen la conformación y consolidación de comunidades de saber y de práctica pedagógica, en el marco del programa “Pensamiento Crítico para la Investigación e innovación educativa en su Fase II”. </t>
  </si>
  <si>
    <t>2019, Magazín Aula Urbana No 113 y en proceso el 115, se definió la producción editorial de libros.  “Educación y Ciudad” abordará el tema Maestros y maestras hoy. De la convocatoria para los dos monográficos del año, se presentaron 94 artículos. Se realizó la difusión del libro Premio a la Investigación e Innovación Educativa 2018 y las convocatorias del Programa de Pensamiento Crítico, del Programa de Formación Alma maestra SER Cuerpo Docente, 6 eventos de InnovaIdep y 4 convocatorias de eventos, la convocatoria para redes y colectivos de docentes y la convocatoria para el Premio a la investigación e innovación educativa.  Se enviaron 22 boletines, 334 publicaciones en redes sociales y los libros publicados fueron descargados 7.683 veces.</t>
  </si>
  <si>
    <t xml:space="preserve">En el marco del proyecto de inversión 1039 el IDEP implementó los 7 Subsistemas que conforman el SIG, dando cumplimiento a la meta asociada: Sostener 100% la implementación del Sistema Integrado de Gestión.  A partir del Decreto 591/2018 y la Circular 001/2019 de la Secretaría General, el IDEP inició la implementación del MIPG. Para la vigencia 2019 se formula el Plan de adecuación y sostenibilidad del SIG con referente MIPG, cuya ejecución se reporta en esta meta. 
En el segundo trimestre de 2019, se incluyen 34 acciones en el plan a partir de los resultados del FURAG que evalúa la vigencia 2018, siguiendo las indicaciones del DAFP y de la DDI, por lo que se tuvo que recalcular los porcentajes programados. 
Dentro de este Plan se formulan acciones para el Componente Gestión Ambiental y para las políticas que conforman MIPG, a excepción de Mejora normativa debido a que no fue evaluada en el FURAG 2018 y a que no habían lineamientos claros para la misma.  El Plan se viene ejecutando de acuerdo a lo programado y los avances más relevantes se relacionan a continuación:
Elaboración autodiagnósticos de MIPG
Creación del Comité Institucional de Gestión y Desempeño
Formulación, aprobación y avance en la ejecución de los 12 planes institucionales de acuerdo al decreto 612 de 2018, y adicionalmente de los siguientes planes:
- Plan Institucional de Gestión Ambiental
- Plan Integral de Movilidad Sostenible
- Plan de participación ciudadana
- Plan de adecuación y sostenibilidad del SIG con referente MIPG 
- Plan Anual de auditorias
Se elaboró el catálogo de datos abiertos y se incluyeron los datos de experiencias pedagógicas georreferenciadas. Se realizó el seguimiento al PAAC, al Mapa de riesgos institucional y de corrupción, a los instrumentos de gestión establecidos por procesos y por políticas de MIPG con resultados satisfactorios, se elaboró el Plan de mantenimiento institucional y se actualizó el Manual de servicio al ciudadano de acuerdo a los lineamientos del FURAG. 
</t>
  </si>
  <si>
    <t>En la fase 4, vigencia 2019, se aplicaron 5.424 encuestas a estudiantes, acudientes, docentes y coordinadores en 65 IED y se realizaron 35 grupos focales, 21 cartografías, 6 talleres y 10 entrevistas. Se llevó a cabo el análisis cualitativo, cuantitativo y la triangulación de resultados correspondientes a las líneas estratégicas del PSE; el análisis comparado de los resultados de las aplicaciones de 2017 y 2018; y el análisis documental de fuentes externas al sector educativo y a los informes de gestión de la SED. Se hicieron sesiones de consulta y retroalimentación de los resultados de la aplicación y de la mesa de lectura e interpretación y se realizó el documento que da cuenta del proceso y resultados de la evaluación del proyecto seleccionado a través de la Metodología de evaluación de impacto-MEI.</t>
  </si>
  <si>
    <t xml:space="preserve">En 2019: 
• Sistema de Monitoreo de Estándares de Educación Inicial: balance a profundidad de los planes de mejora derivados
• Programa socioeducativo de educación para la sexualidad.
• Apropiación de los contenidos culturales, académicos y científicos de los docentes del sector público de Bogotá
Para estos estudios se cuenta con la definición de los lineamientos generales del estudio, la configuración del equipo técnico que apoya al IDEP y la definición de los instrumentos para la aplicación del estudio. Igualmente, cuentan con la ruta metodológica y conceptual, selección de la muestra, diseño y aplicación de los instrumentos cuantitativos y/o cualitativos, recolección de la información y análisis de la misma, a través de la elaboración de documentos que dan cuenta de los avances de los estudios. 
</t>
  </si>
  <si>
    <t xml:space="preserve">Para la vigencia 2019 se cuenta con los siguientes logros a 30 de septiembre: 0.70
Se publicó el magazín Aula Urbana No. 114. 
Se publicaron y distribuyeron los títulos: 25 años IDEP y Abordaje integral de la sexualidad en los contextos escolares: experiencias y prácticas pedagógicas de docentes distritales. 
Los libros: Estrategia para el desarrollo personal de los docentes del Distrito – ser maestro y SUMAPAZ: Territorio pedagógico para la memoria y la reconciliación, se difundieron de manera digital.
Se realizaron 34 boletines externos y los libros publicados por el IDEP en PDF fueron descargados desde la página web en total 9.561 veces.
</t>
  </si>
  <si>
    <t xml:space="preserve">En 2019: 
• Caja de herramientas del pensador crítico
• Características individuales e institucionales que promueven la investigación y la innovación educativa en el Distrito Capital. 
Para estos estudios se formuló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Se elaboró la fundamentación conceptual y ruta metodológica para el desarrollo del estudio y la población a atender. Adicionalmente, se elaboraron los instrumentos de recolección de información, su estrategia de validación y la muestra, se realizó el proceso de recolección de información y el análisis de ésta. 
</t>
  </si>
  <si>
    <t>En 2019 se desarrolla el estudio Programa de pensamiento crítico para la innovación e investigación educativa- Fase 2; se están implementando estrategias de cualificación y visibilización de experiencias. Se implementó la ruta sentí pensante de acompañamiento con 365 docentes; se realizaron sesiones de cualificación con la asistencia de 281 docentes. Elaboró un portafolio de formación docente en Espacio Maestro. Se acompaña a redes y semilleros. Se presentaron 220 docentes al Premio y se evaluaron los documentos de los participantes. Se apoyó la participación en eventos académicos a 348 docentes</t>
  </si>
  <si>
    <t xml:space="preserve">Para el 2019 cuenta con los siguientes logros a 30 de septiembre: 
Se publicó la Revista “Educación y Ciudad” No. 36 se encuentra disponible de manera digital en la página web. Se publicó el magazín “Aula Urbana” No. 113. 
Se realizó la publicación de las versiones digitales de los libros Prácticas de evaluación en el aula y Guía sentipensante. El libro de la Cartilla Guía de orientaciones para el acompañamiento a experiencias pedagógicas desde el contexto del IDEP. 
Se difundieron las convocatorias de los diferentes estudios por redes sociales y pagina web del IDEP. Se realizaron 34 boletines externos y los libros publicados por el IDEP en PDF fueron descargados desde la página web en total 9.561 veces.
</t>
  </si>
  <si>
    <t>En el marco del proyecto 1039 se implementaron los 7 Subsistemas que conforman el SIG, dando cumplimiento a la meta: Sostener 100% la implementación del SIG. A partir del Decreto 591/2018, el IDEP inició la implementación del MIPG y en 2019 formula el Plan de adecuación y sostenibilidad del SIG con referente MIPG. En el trimestre 1º: Se creó el Comité Institucional de Gestión y Desempeño y se dio inicio a la ejecución de los 12 planes institucionales del decreto 612/2018 y de los planes: PIGA, PIMS, Participación ciudadana, Plan de adecuación y sostenibilidad del SIG-MIPG y Plan de auditorías. En el trimestre 2º: A partir de los resultados del FURAG 2018, se incluyen 34 acciones en el plan de MIPG, se elaboró el catálogo de datos abiertos y se incluyeron los datos de experiencias pedagógicas georreferenciadas y se actualizó el Manual de servicio al ciudadano. En el trimestre 3º: Formulación e implementación de la estrategia de gestión del conocimiento, seguimiento permanente por parte de la Alta dirección a los planes formulados para el 2019, lo que se ve reflejado en los resultados de los siguientes indicadores que permiten evidenciar el avance del IDEP en la implementación del MIPG: Índice de Desempeño Institucional-IDI, medido con el Formulario Único de Reporte y Avance de Gestión FURAG, en el cual se alcanzó un puntaje de 71,4 superior al del grupo de referencia conformado por 47 entidades del Distrito. Índice de Transparencia Activa-ITA, medido por la Procuraduría General de la Nación en que el IDEP obtuvo un puntaje de 90 sobre 100 en 2018, desempeño sobresaliente. Índice de Transparencia de Bogotá-ITB, liderado por la Corporación Transparencia por Colombia, en el cual el IDEP ha evidenciado mejoramiento al pasar de un puntaje de 66,8 en 2018 a 72,5 en los resultados preliminares de 2019 “riesgo medio”. De otra parte, la Veeduría publicó el Índice de Innovación Pública 51,07 ubicando al IDEP en la categoría Cima.</t>
  </si>
  <si>
    <t xml:space="preserve">El objetivo del SISPED es hacer seguimiento a la política educativa distrital -Plan Sectorial de Educación –PSE a partir de las vivencias y experiencias expresadas en la voz de sujetos situados y diferenciados, en el marco de la realización del derecho a la educación, en dos líneas estratégicas: Calidad educativa para todos y Equipo por la Educación para la reconciliación, el reencuentro y la paz.  Los 5 estudios corresponden al estudio Sistema de seguimiento a la política educativa distrital en los contextos escolares SISPED en 5 fases. 
En la fase 1 -2016 se realizó el ajuste al modelo del Sistema de Monitoreo al Plan Sectorial de Educación 2012-2016, se diseñaron los módulos que conforman el SISPED y la proyección de la aplicación mediante la consulta a fuentes primarias y secundarias. En la fase 2-2017, se finalizó el diseño y se llevó a cabo la primera aplicación del Sistema en 60 IED. Se consultó a 1.073 estudiantes, 1.073 acudientes y 903 docentes y directivos docentes. En la fase 3 -2018 se llevó a cabo la segunda aplicación del Sistema, en la que se consultaron 714 docentes, 84 directivos docentes, 3.065 estudiantes y 1.037 padres de familia. 
En la fase 4-2019, se aplicaron 5.424 encuestas a estudiantes, acudientes, docentes y coordinadores en 65 IED y se realizaron 35 grupos focales, 21 cartografías, 6 talleres y 10 entrevistas. Se elaboraron los documentos de: Análisis cualitativo, cuantitativo y la triangulación de resultados correspondientes a las líneas estratégicas del PSE; Análisis comparado de los resultados de las aplicaciones de 2017-2018 y 2017-2018-2019; Análisis documental de fuentes externas al sector educativo, los informes de gestión de la SED y resultados 2019. Se hicieron sesiones de consulta y retroalimentación de los resultados de la aplicación y de la mesa de lectura e interpretación. Se realizó un documento del proceso y resultados de la evaluación del proyecto seleccionado a través de la Metodología de evaluación de impacto. 
</t>
  </si>
  <si>
    <t xml:space="preserve">Los estudios son:
En 2016:
• Estudio de caracterización en Educación inicial y Jornada única
• Abordaje integral de la maternidad y la paternidad tempranas en el contexto escolar - Fase I. Estado del arte
• Estudio Cualificación docente.
• Prácticas de Evaluación
En 2017:
• Sistema de Monitoreo de los Estándares de Calidad en Educación inicial
• Abordaje de Maternidad y Paternidad Fase II
• Monitoreo y seguimiento a las experiencias escolares asociadas a la línea estratégica del Plan Sectorial de Educación “Equipo por la Educación para el reencuentro, la Reconciliación y la Paz”
En 2018: 
• Sistema de Monitoreo al cumplimiento de los estándares de calidad en educación inicial
• Abordaje integral de la Maternidad y la Paternidad en los contextos escolares. Fase III: Línea de base
• Memoria histórica y educación para la paz - Caso Sumapaz
En 2019:
• Sistema de Monitoreo de Estándares de Educación Inicial: balance a profundidad de los planes de mejora derivados
• Programa socioeducativo de educación para la sexualidad.
• Apropiación de los contenidos culturales, académicos y científicos de los docentes del sector público de Bogotá
Para estos estudios se definieron los lineamientos generales, la configuración del equipo técnico  y los instrumentos para la aplicación del estudio. Igualmente, cuentan con la ruta metodológica y conceptual, selección de la muestra, diseño y aplicación de los instrumentos cuantitativos y/o cualitativos, recolección de la información, análisis esta y la socialización de los resultados. Se elaboraron  documentos  que dan cuenta de: 
• Los  elementos para la armonización del Monitoreo de la calidad de la educación inicial con la línea técnica nacional. 
• El programa socioeducativo de educación para la sexualidad y la propuesta de evaluación y monitoreo.
• Análisis que relaciona los hábitos de consumo cultural, académico y científico de los docentes de Bogotá y los contenidos y recomendaciones producidos para el IDEP 
</t>
  </si>
  <si>
    <t xml:space="preserve">En 2016 se publicó el Magazín Aula Urbana No. 103 y se emitieron los programas de Aula Urbana Dial. En el Premio a la Investigación e innovación Educativa, se realizó la sustentación por parte de los docentes y directivos docentes finalistas ante el Jurado del Premio y la premiación. 
En 2017 se publicaron el magazín Aula Urbana N° 106 y 108 y la revista Educación y Ciudad N° 33. Se imprimieron los libros: La formación de maestros: el oficio del IDEP y Desde la otra cara de la moneda de la investigación educativa: Métodos cualitativos y análisis documental en la práctica. Hubo participación en intervención de libretos y contenidos multimediales en la serie de televisión Francisco el Matemático de RCN y se hizo el seguimiento para la intervención de contenidos en la serie de televisión Francisco el matemático.
En 2018 Se realizaron las ediciones 110 y 112 del Magazín Aula Urbana y el número 35 de Educación y ciudad. Se publicaron los títulos Las rutas de las emociones: sujetos e instituciones en tránsito a la paz; Profes transmedia. Docentes en búsqueda de narrativas para la apropiación social del conocimiento; y Abordaje integral de la sexualidad en los contextos escolares: experiencias y prácticas pedagógicas de docentes distritales. 
En 2019, se publicó el magazín Aula Urbana No. 114 y el No. 116 se encuentra en edición. Se publicó de manera digital  la Revista Educación y Ciudad  No. 37. 
Se realizó la impresión de los  libros: 25 años IDEP,  Abordaje integral de la sexualidad en los contextos escolares: experiencias y prácticas pedagógicas de docentes distritales y SUMAPAZ: Territorio pedagógico para la memoria y la reconciliación. 
El libro Estrategia para el desarrollo personal de los docentes del Distrito – ser maestro  se difundió de manera digital.
Se realizaron 43 boletines externos y los libros publicados por el IDEP en PDF fueron descargados desde la página web en total 10.242 veces. En el repositorio, se muestran 37.947 vistas de PDF y archivos de video
</t>
  </si>
  <si>
    <t xml:space="preserve">Se han realizado los siguientes estudios:
En 2016:
• Innovación
• Formación docente y Directivos docentes
En 2017:
• Prácticas de Evaluación componente 2
• Transmedia Educativa
• Formulación de la estrategia de desarrollo personal de los docentes – Ser Maestro.
En 2018:
• Prácticas de Evaluación - Conformación RIE
• Estrategia para el Desarrollo personal de los maestros del Distrito: ser maestro
• Investigación e innovación: Un marco de referencia para el Premio a la Investigación e Innovación Educativa
• Estudio sobre la operacionalización del programa de pensamiento crítico en el Centro de innovación Casa Campín
En 2019:
• Caja de herramientas del pensador crítico
• Características individuales e institucionales que promueven la investigación y la innovación educativa en el Distrito Capital. 
Para estos estudios se formuló la ficha, se elaboró la fundamentación conceptual y ruta metodológica para el desarrollo del estudio y la población a atender. Adicionalmente, se elaboraron los instrumentos de recolección de información, su estrategia de validación y la muestra, se realizó el proceso de recolección de información, el análisis de esta y la socialización de los resultados de los estudios. Se elaboraron  documentos  que dan cuenta de:
• Recomendaciones de política que aporten a la promoción de la investigación e innovación en los colegios oficiales en Bogotá.
• La caja de herramientas, la cual se encuentra disponible dirección electrónica https://cajaherramientaspc.idep.edu.co,  cuenta con herramientas que incluyen: herramientas IDEP, videos, publicaciones científicas, infografías, lo anterior se constituye en material conceptual, pedagógico y didáctico relacionados con el pensamiento crítico.
</t>
  </si>
  <si>
    <t xml:space="preserve">El Programa busca integrar, articular y potenciar todas aquellas acciones y rutas metodológicas de formación generadas como parte de la experiencia del IDEP en desarrollo de su misión, y vincularlas a los fines de la institución para relacionarlas con el fomento, impulso y consolidación de las experiencias pedagógicas y redes de maestros concebidas a manera de comunidades de saber y de práctica pedagógica. Este tiene 3 ejes: Potenciación de experiencias, Fortalecimiento a las redes de maestros y Reconocimiento a docentes y directivos docentes. 
En 2016 se desarrolló el Estudio de la Estrategia de cualificación, investigación e innovación docente: comunidades de saber y de práctica pedagógica Fase I. 
En 2017 se desarrolló el Estudio de la Estrategia de cualificación, investigación e innovación docente: comunidades de saber y de práctica pedagógica Fase 2. Se atendieron 104 docentes y caracterizaron 404 experiencias. Se presentaron 293 docentes al Premio y se apoyó a 742 docentes a participar en eventos académicos. 
En 2018 en el estudio Programa de pensamiento crítico para la innovación e investigación educativa, se acompañaron 307 docentes, se caracterizaron 221 experiencias y se apoyó la publicación de 8 textos y realización de 10 eventos de las redes. Se presentaron 220 docentes al Premio y se apoyó la participación de 742 docentes en eventos académicos. 
En 2019 se desarrolla el estudio Programa de pensamiento crítico para la innovación e investigación educativa Fase 2; se realizaron estrategias de cualificación y visibilización de experiencias. Se implementó la ruta sentí pensante de acompañamiento con 365 docentes; se hicieron sesiones de cualificación con la asistencia de 281 docentes. En Espacio Maestro se contó con la participación de 711 maestros. Se hizo el acompañamiento a redes y semilleros. Se presentaron 220 docentes al Premio y se definieron los finalistas. Se apoyó la participación en eventos académicos a 348 docentes. Se divulgo HEGEO.
</t>
  </si>
  <si>
    <t xml:space="preserve">En 2016, se publicó el Magazín Aula Urbana No. 103 y se emitieron los programas de Aula Urbana Dial. En el Premio a la Investigación e innovación Educativa, se realizó la sustentación por parte de los docentes y directivos docentes finalistas ante el Jurado del Premio y la premiación. 
En 2017, se hizo la publicación del magazín Aula urbana No. 105, 107 y la Revista Educación y Ciudad No. 32. Se imprimieron los libros Sistematización de experiencias de acompañamiento in situ 2016; Infancia, convivencia y paz, ambientes de aprendizaje y saberes tecnomediados; Premio a la Investigación e Innovación Educativa Experiencias 2016; y Ambientes de aprendizaje y sus mediaciones en el contexto educativo de Bogotá. Se elaboró el proceso de formación de docentes que hace uso del Centro Virtual de Memoria en Educación y Pedagogía - CVMEP. 
En 2018, se realizó la impresión de los libros. El desafío de “ir juntos”… una experiencia de acompañamiento pedagógico para el reconocimiento del saber del maestro. Tomo 1 y 2. Para el componente se publicó la revista Educación y Ciudad No. 35, dos ediciones del Magazín Aula Urbana, No. 109 y 111. 
Para el 2019, se publicó la Revista “Educación y Ciudad” No. 36 se encuentra disponible de manera digital en la página web. Se publicó el magazín “Aula Urbana” No. 113 y 115. 
Se realizó la publicación de las versiones digitales de los libros Prácticas de evaluación en el aula y Guía sentipensante. El libro de la Cartilla Guía de orientaciones para el acompañamiento a experiencias pedagógicas desde el contexto del IDEP. 
Se difundieron las convocatorias de los diferentes estudios por redes sociales y pagina web del IDEP. Se realizaron 43 boletines externos y los libros publicados por el IDEP en PDF fueron descargados desde la página web en total 10.242 veces. En el repositorio, se muestran 37.947 vistas de PDF y archivos de video.
</t>
  </si>
  <si>
    <t xml:space="preserve">En el marco del proyecto 1039 se implementaron los 7 Subsistemas que conforman el SIG, dando cumplimiento a la meta: Sostener 100% la implementación del SIG. A partir del Decreto 591/2018, el IDEP inició la implementación del MIPG y en 2019 formula el Plan de adecuación y sostenibilidad del SIG con referente MIPG. 
Se creó el Comité Institucional de Gestión y Desempeño y se dio inicio a la ejecución de los 12 planes institucionales del decreto 612/2018 y de los planes: PIGA, PIMS, Participación ciudadana, Plan de adecuación y sostenibilidad del SIG-MIPG y Plan de auditorías.
A partir de los resultados del FURAG 2018, se incluyen 34 acciones en el plan de MIPG, se elaboró el catálogo de datos abiertos y se incluyeron los datos de experiencias pedagógicas georreferenciadas y se actualizó el Manual de servicio al ciudadano. 
Formulación e implementación de la estrategia de gestión del conocimiento, seguimiento de la Alta dirección a los planes formulados, cuyos resultados aportan a los siguientes indicadores que evidencian el avance en la implementación del MIPG: Índice de Desempeño Institucional medido con el FURAG, se alcanzó un puntaje de 71,4 superior al promedio del grupo de referencia, Índice de Transparencia Activa, medido por la Procuraduría Gnal de la Nación, se alcanzó un puntaje de 90 sobre 100 en 2018, desempeño sobresaliente. Índice de Transparencia de Bogotá-ITB, liderado por la Corp. Transparencia por Colombia, se pasó de 66,8 en 2018 a 84.8 en 2019 riesgo moderado. Índice de innovación pública medido por la Veeduría se alcanzó un puntaje de 51,07 ubicando al IDEP en la categoría Cima.
Ejecución y seguimiento a los planes e instrumentos de gestión de la entidad por parte de la alta dirección, medición del clima laboral, culminación del anteproyecto de presupuesto 2020, realización de la Rendición de cuentas y publicación del informe de solicitudes de información en la página web
</t>
  </si>
  <si>
    <t>SEGUIMIENTO CORTE MAYO  30/2020</t>
  </si>
  <si>
    <t>SEGUIMIENTO CORTE MARZO 30/2020</t>
  </si>
  <si>
    <t>N.A</t>
  </si>
  <si>
    <t xml:space="preserve">El objetivo del SISPED es hacer seguimiento a la política educativa distrital, Plan Sectorial de Educación–PSE, a partir de las vivencias y experiencias expresadas en la voz de sujetos situados y diferenciados, en el marco de la realización del derecho a la educación, en dos líneas estratégicas: Calidad educativa para todos y Equipo por la Educación para el reencuentro, la reconciliación y la paz.  Los 5 estudios corresponden a las 5 fases del SISPED. 
En la fase 1-2016 se realizó el ajuste al modelo del Sistema de Monitoreo al PSE 2012-2016, se diseñaron los módulos del SISPED y la proyección de la consulta a fuentes primarias y secundarias. En la fase 2-2017, se finalizó el diseño y se llevó a cabo la primera aplicación (pilotaje) en 60 IED, se consultó a 1073 estudiantes, 1073 acudientes y 903 docentes y directivos. En la fase 3-2018 se realizó la segunda aplicación, se consultó a 714 docentes, 84 directivos, 3065 estudiantes y 1037 acudientes. 
En la fase 4-2019, se aplicaron 5.424 encuestas a estudiantes, acudientes, docentes y coordinadores en 65 IED y se realizaron 35 grupos focales, 21 cartografías, 6 talleres y 10 entrevistas. Se elaboraron y publicaron en el micrositio los documentos de análisis: cualitativo, cuantitativo, triangulado, comparado aplicaciones 2017-2018 y 2017-2018-2019, de fuentes documentales externas al sector educativo, a los informes de gestión de la SED y de resultados 2019. Se realizaron sesiones de consulta, retroalimentación y socialización. Adicionalmente, se realizó la evaluación de un estudio mediante la Metodología de Evaluación de Impacto y se elaboró el documento del proceso y resultados.
En la fase 5-2020, se realizará la formulación del estudio, configuración del equipo, preparación del trabajo de campo para realizar el análisis evaluativo de la Política Pública Educativa y la aplicación de la MEI, y siete reuniones de socialización del SISPED y los resultados de la Fase 4, con directivos y profesionales de la SED.
A marzo 31 de 2020 se tienen los siguientes logros:  
1. Formulación del estudio mediante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del SISPED y la MEI, la definición de las actividades a realizar y productos a entregar.
3. Realización de siete reuniones de socialización del SISPED y de los resultados de la fase 4, con directivos y profesionales de la Secretaría de Educación.
4. Establecimiento del cronograma para la aplicación de la fase 2 de la MEI al estudio “Sistema de Monitoreo al Plan Sectorial de Educación 2012-2016”.
5. Preparación del trabajo de campo para la consulta a los actores educativos del nivel central, local e institucional para llevar a cabo el análisis evaluativo de la Política Pública Educativa, así como para la consulta de la muestra seleccionada para la aplicación de la MEI (elaboración de los protocolos de entrevistas y grupos focales).
6. Ampliación de la caracterización del estudio a ser evaluado mediante la MEI y de la muestra a la cual se le aplicarán las técnicas e instrumentos de recolección de información en campo.
</t>
  </si>
  <si>
    <t xml:space="preserve">En 2016 se publicó el Magazín Aula Urbana –MAU No.104 y se emitieron programas de Aula Urbana Dial. 
En 2017 se publicaron los MAU Nos. 106 y 108 y la revista Educación y Ciudad No. 33. Se imprimieron los libros: La formación de maestros: el oficio del IDEP y Desde la otra cara de la moneda de la investigación educativa: Métodos cualitativos y análisis documental en la práctica. Se participó en libretos y contenidos multimediales de la serie de televisión Francisco el Matemático.
En 2018 se realizaron las ediciones Nos. 110 y 112 del MAU y el No. 35 de Educación y Ciudad. Se publicaron los títulos: Las rutas de las emociones: sujetos e instituciones en tránsito a la paz; Profes transmedia. Docentes en búsqueda de narrativas para la apropiación social del conocimiento; y Abordaje integral de la sexualidad en los contextos escolares: experiencias y prácticas pedagógicas de docentes distritales. 
En 2019 se publicaron los MAU Nos. 114 y 116 y se publicó la Revista Educación y Ciudad No. 37. Se imprimieron los libros: 25 años IDEP, Abordaje integral de la sexualidad en los contextos escolares: experiencias y prácticas pedagógicas de docentes distritales y SUMAPAZ: Territorio pedagógico para la memoria y la reconciliación. El libro Estrategia para el desarrollo personal de los docentes del Distrito – ser maestro se difundió en digital. 
En 2020 se adelantan acciones para recepción y valoración académica de artículos postulados en la convocatoria 2019, que se espera publicar en la edición de la Revista “Educación y Ciudad” No. 38. Se prepara la estructura editorial para la edición 118 del MAU. Para la producción de libros de la colección IDEP, se adelantan acciones para publicar: Características individuales e institucionales que promueven la investigación y la innovación educativa en el Distrito Capital y Monitoreo de la calidad de la educación inicial: diseño, implementación y transferencia.
</t>
  </si>
  <si>
    <t xml:space="preserve">En 2016, se publicó el Magazín Aula Urbana – MAU No. 103 y se emitieron los programas de Aula Urbana Dial. 
En 2017, se hizo la publicación de los MAU Nos. 105 y 107 y la Revista Educación y Ciudad No. 32. Se imprimieron los libros Sistematización de experiencias de acompañamiento in situ 2016; Infancia, convivencia y paz, ambientes de aprendizaje y saberes tecnomediados; Premio a la Investigación e Innovación Educativa Experiencias 2016; y Ambientes de aprendizaje y sus mediaciones en el contexto educativo de Bogotá. Se elaboró el proceso de formación de docentes que hace uso del Centro Virtual de Memoria en Educación y Pedagogía - CVMEP. 
En 2018, se realizó la impresión de los libros “El desafío de “ir juntos” … una experiencia de acompañamiento pedagógico para el reconocimiento del saber del maestro” Tomo 1 y 2. Para el componente se publicó la revista Educación y Ciudad No. 35 y dos ediciones del MAU Nos. 109 y 111. 
Para el 2019, se publicaron la Revista “Educación y Ciudad” No. 36 y los MAU Nos. 113 y 115. Se realizó la publicación de las versiones digitales de los libros Prácticas de evaluación en el aula y Guía sentipensante. El libro de la Cartilla Guía de orientaciones para el acompañamiento a experiencias pedagógicas desde el contexto del IDEP. 
En 2020, se han adelantado acciones para recepción y valoración académica de artículos en la convocatoria 2019, que se espera publicar en la edición de la Revista “Educación y Ciudad” No. 37. Se ha previsto para producción del MAU No. 117. Para la producción de libros de la colección IDEP, se adelantan acciones para publicar los títulos: Premio a la Investigación e innovación educativa y pedagógica 2019 y Pensar la evaluación en red: trayectoria para la conformación de una red de instituciones por la evaluación desde la identificación de prácticas significativas.
</t>
  </si>
  <si>
    <t xml:space="preserve">El Programa busca integrar, articular y potenciar todas aquellas acciones y rutas metodológicas de formación, para el fomento, impulso y consolidación de las experiencias pedagógicas y redes de maestros concebidas a manera de comunidades de saber y de práctica pedagógica. Este tiene 3 ejes: potenciación de experiencias, fortalecimiento a las redes de maestros y reconocimiento a docentes y directivos.
En 2016 se desarrolló el Estudio de la Estrategia de cualificación, investigación e innovación docente: comunidades de saber y de práctica pedagógica Fase I. 
En 2017 se desarrolló el Estudio de la Estrategia de cualificación, investigación e innovación docente - Fase 2. Se atendieron 104 docentes y caracterizaron 404 experiencias. Se presentaron 293 docentes al Premio y se apoyó a 742 docentes a participar en eventos académicos. 
En 2018 en el estudio Programa de pensamiento crítico, se acompañaron 307 docentes, se caracterizaron 221 experiencias y se apoyó la publicación de 8 textos y a realizar 10 eventos de las redes. Se apoyó a semilleros escolares de investigación con materiales o publicaciones. Se presentaron 220 docentes al Premio y se apoyó la participación de 742 docentes en eventos académicos. 
En 2019 se ejecutó el estudio Programa de pensamiento crítico Fase 2, se realizó cualificación y visibilización de experiencias. Se implementó la ruta sentí pensante de acompañamiento con 365 docentes; se hicieron sesiones de cualificación con 281 docentes. En Espacio Maestro participaron 711 maestros. Se acompañó a redes y semilleros de investigación escolares. Se presentaron 220 docentes al Premio y se apoyó la participación en eventos académicos a 348 docentes. Se divulgó la herramienta HEGEO.
En 2020 se realizó convocatoria en la que participaron 158 maestros con 90 experiencias y se seleccionaron 30 en las que participan 62 maestros. Se iniciaron las sesiones de acompañamiento. En el eje de cualificación se inició la sistematización de la "experiencia vivida".   Para el primer trimestre 2020, se ejecutó el 5% menos de lo programado se justifica así en POA: Dada la situación por la que atraviesa el mundo por la pandemia del COVID - 19 y las medidas tomadas a nivel nacional y distrital, no fue posible que se llevaran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
</t>
  </si>
  <si>
    <t xml:space="preserve">En el marco del proyecto 1039 se implementaron los 7 Subsistemas que conforman el SIG, dando cumplimiento a la meta: Sostener 100% la implementación del Sistema Integrado de Gestión.  A partir del Decreto 591/2018 y la Circular 001/2019, el IDEP inició la implementación del MIPG. Para el 2020 se formula el Plan de adecuación y sostenibilidad del SIG con referente MIPG, teniendo en cuenta el Decreto 807 de 2019, cuya ejecución se reporta en esta meta. 
En el primer trimestre se formularon y aprobaron en el Comité Institucional de Gestión y Desempeño los 12 planes institucionales de acuerdo al decreto 612 de 2018 y  el Plan de adecuación y sostenibilidad del SIG con referente MIPG.  De igual manera se dio inicio a la ejecución de los planes institucionales y de los planes: PIGA, PIMS, Participación ciudadana, Plan de adecuación y sostenibilidad del SIG con referente MIPG, Plan Operativo Anual y Plan de auditorías.
El Plan se viene ejecutando de acuerdo a lo programado y se adelantaron actividades en este trimestre por las áreas responsables. Los avances más relevantes son: la elaboración de un documento que contiene la identificación de problemas jurídicos del sector educación y que compromete al IDEP y sus posibles soluciones, se actualizo el sistema de información  biblioteca digital con los informes finales de los estudios y los libros producidos por el IDEP en la vigencia 2019, se publicó en la página web el IDEP el video de lenguaje de señas del Centro de documentación y se revisaron los planes de Seguridad y privacidad de la Información y el plan de Tratamiento de riesgos de seguridad y privacidad de la Información formulados para la vigencia 2020,  asignando  los responsables y fechas para el cumplimiento de las actividades propuestas 
</t>
  </si>
  <si>
    <t xml:space="preserve">                                            PLAN ESTRATÉGICO DE DESARROLLO INSTITUCIONAL  PEDI - SEGUIMIENTO 2020</t>
  </si>
  <si>
    <t xml:space="preserve">El objetivo del SISPED es hacer seguimiento a la política educativa distrital, Plan Sectorial de Educación–PSE, a partir de las vivencias y experiencias expresadas en la voz de sujetos situados y diferenciados, en el marco de la realización del derecho a la educación, en dos líneas estratégicas: Calidad educativa para todos y Equipo por la Educación para el reencuentro, la reconciliación y la paz. Los 5 estudios corresponden a las 5 fases del SISPED. 
En la fase 1-2016 se realizó el ajuste al modelo del Sistema de Monitoreo al PSE 2012-2016, se diseñaron los módulos del SISPED y la proyección de la consulta a fuentes primarias y secundarias. En la fase 2-2017, se finalizó el diseño y se llevó a cabo la primera aplicación (pilotaje) en 60 IED; se consultó a 1073 estudiantes, 1073 acudientes y 903 directivos y docentes. En la fase 3-2018, se realizó la segunda aplicación en 59 IED y se consultó a 714 docentes, 84 directivos, 3065 estudiantes y 1037 acudientes. 
En la fase 4-2019, se realizó la tercera aplicación en 65 IED, se aplicaron 5.424 encuestas a estudiantes, acudientes, docentes y coordinadores; se realizaron 35 grupos focales, 21 cartografías, 6 talleres y 10 entrevistas. Se elaboraron y publicaron en el micrositio los documentos de análisis de la consulta a fuentes primarias y secundarias, y del análisis comparado de las aplicaciones 2017-2018-2019. Adicionalmente, se realizó la aplicación de la Metodología de Evaluación de Impacto al proyecto – MEI - al proyecto UAQUE (2012-2016).
En la fase 5-2020, se llevó a cabo la investigación evaluativa de la política educativa distrital de Bogotá Mejor para Todos 2016-2020, mediante la consulta a 20 actores educativos del nivel central, local e institucional. Además, se realizó la segunda fase de la aplicación de la MEI al estudio Sistema de Monitoreo al PSE 2012-2016.
</t>
  </si>
  <si>
    <t xml:space="preserve">En 2016 se publicó el Magazín Aula Urbana –MAU No.104 y se emitieron programas de Aula Urbana Dial. 
En 2017 se publicaron los MAU Nos. 106 y 108 y la revista Educación y Ciudad No. 33. Se imprimieron los libros: La formación de maestros: el oficio del IDEP y Desde la otra cara de la moneda de la investigación educativa: Métodos cualitativos y análisis documental en la práctica. Se participó en libretos y contenidos multimediales de la serie de televisión Francisco el Matemático.
En 2018 se realizaron las ediciones Nos. 110 y 112 del MAU y el No. 35 de Educación y Ciudad. Se publicaron los títulos: Las rutas de las emociones: sujetos e instituciones en tránsito a la paz; Profes transmedia. Docentes en búsqueda de narrativas para la apropiación social del conocimiento; y Abordaje integral de la sexualidad en los contextos escolares: experiencias y prácticas pedagógicas de docentes distritales. 
En 2019 se publicaron los MAU Nos. 114 y 116 y se publicó la Revista Educación y Ciudad No. 37. Se imprimieron los libros: 25 años IDEP, Abordaje integral de la sexualidad en los contextos escolares: experiencias y prácticas pedagógicas de docentes distritales y SUMAPAZ: Territorio pedagógico para la memoria y la reconciliación. El libro Estrategia para el desarrollo personal de los docentes del Distrito – ser maestro se difundió en digital. 
En 2020 se adelantaron acciones para recepción y valoración académica de artículos postulados en la convocatoria 2019, teniendo la selección de manuscritos para la Revista Educación y Ciudad No. 38, a publicarse durante el segundo semestre de 2020, en cumplimiento de las indicaciones de aparición editorial del número propuestas por algunas de las agencias indexadoras. Se adelanta la preparación de contenidos para la edición 118 del MAU. Para la producción de libros de la colección IDEP, se adelantan actividades para la publicación de dos títulos resultado de proyectos de este componente.
</t>
  </si>
  <si>
    <t xml:space="preserve">El Programa integra, articula y potencia acciones y rutas metodológicas de formación, para fomentar, impulsar y consolidar experiencias pedagógicas y redes de maestros concebidas como comunidades de saber y de práctica pedagógica. Desarrolla potenciación de experiencias, fortalecimiento a las redes de maestros y reconocimiento a docentes y directivos.
En 2016 se realizó el Estudio de la Estrategia de cualificación, investigación e innovación docente: comunidades de saber y de práctica pedagógica Fase I. En 2017 se efectuó el Estudio de la Estrategia de cualificación, investigación e innovación docente - Fase 2, atendiendo 104 docentes y caracterizando 404 experiencias. Se presentaron 293 docentes al Premio y se apoyó a 742 docentes en eventos académicos. En 2018 el Programa de pensamiento crítico acompañó 307 docentes, caracterizó 221 experiencias y apoyó la publicación de 8 textos y a realizar 10 eventos de redes. Se apoyó a semilleros escolares de investigación y a 742 docentes en eventos académicos. Se presentaron 220 docentes al Premio. 
En 2019 se ejecutó el Programa Fase realizando cualificación y visibilización de experiencias. Se implementó la ruta sentí pensante de acompañamiento con 365 docentes; se hicieron sesiones de cualificación con 281 docentes. En Espacio Maestro participaron 711 maestros. Se acompañó a redes y semilleros de investigación escolares. Se presentaron 220 docentes al Premio y se apoyó a 348 docentes en eventos académicos. En 2020 se ejecutó el Programa Fase 3 en tres ejes. Se acompañó la construcción de 30 herramientas pedagógicas con 70 maestros. En el eje de cualificación participaron 200 docentes. En el eje de visibilización se dinamizó de la red InnovaIdep que cuenta con 563 usuarios y 162 experiencias registradas; se realizó la actividad “Recorridos pedagógicos virtuales” y la divulgación de la caja de herramientas, dando a conocer herramientas construidas por los maestros y produciendo 10 videos de experiencias implementadas.
</t>
  </si>
  <si>
    <t xml:space="preserve">En 2016, se publicó el Magazín Aula Urbana – MAU No. 103 y se emitieron los programas de Aula Urbana Dial. 
En 2017, se hizo la publicación de los MAU Nos. 105 y 107 y la Revista Educación y Ciudad No. 32. Se imprimieron los libros Sistematización de experiencias de acompañamiento in situ 2016; Infancia, convivencia y paz, ambientes de aprendizaje y saberes tecnomediados; Premio a la Investigación e Innovación Educativa Experiencias 2016; y Ambientes de aprendizaje y sus mediaciones en el contexto educativo de Bogotá. Se elaboró el proceso de formación de docentes que hace uso del Centro Virtual de Memoria en Educación y Pedagogía - CVMEP. 
En 2018, se realizó la impresión de los libros “El desafío de “ir juntos” … una experiencia de acompañamiento pedagógico para el reconocimiento del saber del maestro” Tomo 1 y 2. Para el componente se publicó la revista Educación y Ciudad No. 35 y dos ediciones del MAU Nos. 109 y 111. 
Para el 2019, se publicaron la Revista “Educación y Ciudad” No. 36 y los MAU Nos. 113 y 115. Se realizó la publicación de las versiones digitales de los libros Prácticas de evaluación en el aula y Guía sentipensante. El libro de la Cartilla Guía de orientaciones para el acompañamiento a experiencias pedagógicas desde el contexto del IDEP. 
En 2020 se adelantaron acciones para recepción y valoración académica de artículos postulados en la convocatoria 2019, la preparación editorial y de conceptialización gráfica de los manuscritos seleccionados para la Revista “Educación y Ciudad” No. 37. Se adelantó la publicación del MAU No. 117. Para la producción de libros de la colección IDEP, realizan laboras para el diseño de dos los títulos del componente, en finalización la publicación del Premio a la Investigación e innovación educativa y pedagógica 2019.
</t>
  </si>
  <si>
    <t>en el marco del proyecto 1039, se dio cumplimiento a las metas del PDD 419 y 546. Este proyecto da cuenta de la implementación y mantenimiento del Sistema Integrado de Gestión del IDEP, del año 2016 al 2018 en el marco de la NTD-2011, adoptada por Decreto 651 de 2011 y a partir del 2019 con referente del Modelo Integrado de Planeación y Gestión MIPG, adoptado por Decreto 807 de 2019. El IDEP realizó los autodiagnósticos de cada una de las 17 políticas del MIPG, constituyó el Comité Institucional de Gestión y Desempeño- CIGD y formuló y ejecuto al 100% las actividades del Plan de adecuación y sostenibilidad del SIG-MIPG. El avance en la implementación del MIPG se mide con el Índice de desempeño institucional – IDI-FURAG. En 2018 el IDEP obtuvo un puntaje de 71,4 avanzando a 84,9 en 2019.  Se resalta la implementación de herramientas de planeación de gestión y presupuesto, la rigurosidad y frecuencia de los seguimientos y el monitoreo permanente a través del CIGD, así como la articulación con el proceso de Control Interno, lo que permitió que el IDEP lograra un cumplimiento satisfactorio de las metas y del presupuesto asignado  en el cuatrienio, ocupando el primer puesto en ejecución presupuestal en el Distrito, según reporte de la SDH y el  reconocimiento de la Veeduría como la entidad más eficiente en ahorro de adjudicación contractual. La implementación de la política de Transparencia y acceso a la información, se evidencia en el Índice de Transparencia Activa-ITA, medido por la PGN, puntaje de 90 sobre 100 en 2018 y de 100 en 2019, así mismo, en el Índice de Transparencia de Bogotá-ITB, de la Corporación Transparencia por Colombia, mejoramiento de 66,8 en 2018 a 84,8 en 2019, disminuyendo el nivel de riesgo medio a moderado y 4º lugar a nivel Distrital. El Plan Institucional de Gestión Ambiental PIGA obtuvo 96.81%, lo cual fue reconocido por la Secretaría Distrital de Ambiente.</t>
  </si>
  <si>
    <t>AÑO 5
2020 (Fuente predis a 30 de junio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</si>
</sst>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240A]\ * #,##0_);_([$$-240A]\ * \(#,##0\);_([$$-240A]\ * &quot;-&quot;_);_(@_)"/>
    <numFmt numFmtId="165" formatCode="_(&quot;$ &quot;* #,##0_);_(&quot;$ &quot;* \(#,##0\);_(&quot;$ &quot;* \-_);_(@_)"/>
    <numFmt numFmtId="166" formatCode="0.0"/>
    <numFmt numFmtId="167" formatCode="0.0%"/>
  </numFmts>
  <fonts count="28" x14ac:knownFonts="1">
    <font>
      <sz val="11"/>
      <color theme="1"/>
      <name val="Calibri"/>
      <family val="2"/>
      <scheme val="minor"/>
    </font>
    <font>
      <sz val="11"/>
      <color theme="1"/>
      <name val="Calibri"/>
      <family val="2"/>
      <scheme val="minor"/>
    </font>
    <font>
      <b/>
      <sz val="12"/>
      <color theme="1"/>
      <name val="Arial"/>
      <family val="2"/>
    </font>
    <font>
      <b/>
      <sz val="8"/>
      <color theme="1"/>
      <name val="Arial"/>
      <family val="2"/>
    </font>
    <font>
      <sz val="8"/>
      <color theme="1"/>
      <name val="Arial"/>
      <family val="2"/>
    </font>
    <font>
      <sz val="8"/>
      <name val="Arial"/>
      <family val="2"/>
    </font>
    <font>
      <b/>
      <sz val="10"/>
      <color theme="1"/>
      <name val="Arial"/>
      <family val="2"/>
    </font>
    <font>
      <sz val="10"/>
      <name val="Arial"/>
      <family val="2"/>
    </font>
    <font>
      <sz val="11"/>
      <color indexed="63"/>
      <name val="Calibri"/>
      <family val="2"/>
      <charset val="1"/>
    </font>
    <font>
      <u/>
      <sz val="11"/>
      <color theme="10"/>
      <name val="Calibri"/>
      <family val="2"/>
      <scheme val="minor"/>
    </font>
    <font>
      <u/>
      <sz val="11"/>
      <color theme="11"/>
      <name val="Calibri"/>
      <family val="2"/>
      <scheme val="minor"/>
    </font>
    <font>
      <sz val="8"/>
      <color rgb="FF000000"/>
      <name val="Arial"/>
      <family val="2"/>
    </font>
    <font>
      <b/>
      <sz val="20"/>
      <color theme="1"/>
      <name val="Arial"/>
      <family val="2"/>
    </font>
    <font>
      <b/>
      <sz val="12"/>
      <color indexed="8"/>
      <name val="Arial"/>
      <family val="2"/>
    </font>
    <font>
      <sz val="10"/>
      <color theme="1"/>
      <name val="Arial"/>
      <family val="2"/>
    </font>
    <font>
      <b/>
      <sz val="10"/>
      <color rgb="FF000000"/>
      <name val="Arial"/>
      <family val="2"/>
    </font>
    <font>
      <sz val="9"/>
      <color indexed="81"/>
      <name val="Tahoma"/>
      <family val="2"/>
    </font>
    <font>
      <b/>
      <sz val="9"/>
      <color indexed="81"/>
      <name val="Tahoma"/>
      <family val="2"/>
    </font>
    <font>
      <b/>
      <sz val="9"/>
      <color theme="1"/>
      <name val="Arial"/>
      <family val="2"/>
    </font>
    <font>
      <sz val="11"/>
      <name val="Arial"/>
      <family val="2"/>
    </font>
    <font>
      <sz val="11"/>
      <color theme="1"/>
      <name val="Arial"/>
      <family val="2"/>
    </font>
    <font>
      <b/>
      <sz val="11"/>
      <color theme="1"/>
      <name val="Arial"/>
      <family val="2"/>
    </font>
    <font>
      <sz val="10"/>
      <color indexed="8"/>
      <name val="Arial"/>
      <family val="2"/>
    </font>
    <font>
      <sz val="9"/>
      <color theme="1"/>
      <name val="Arial"/>
      <family val="2"/>
    </font>
    <font>
      <sz val="9"/>
      <name val="Arial"/>
      <family val="2"/>
    </font>
    <font>
      <sz val="9"/>
      <color rgb="FF000000"/>
      <name val="Arial"/>
      <family val="2"/>
    </font>
    <font>
      <b/>
      <sz val="9"/>
      <color theme="0"/>
      <name val="Arial"/>
      <family val="2"/>
    </font>
    <font>
      <sz val="9"/>
      <color theme="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theme="0"/>
        <bgColor indexed="23"/>
      </patternFill>
    </fill>
    <fill>
      <patternFill patternType="solid">
        <fgColor rgb="FFFFFF00"/>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s>
  <cellStyleXfs count="120">
    <xf numFmtId="0" fontId="0" fillId="0" borderId="0"/>
    <xf numFmtId="9" fontId="1" fillId="0" borderId="0" applyFont="0" applyFill="0" applyBorder="0" applyAlignment="0" applyProtection="0"/>
    <xf numFmtId="0" fontId="7" fillId="0" borderId="0"/>
    <xf numFmtId="165" fontId="8"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50">
    <xf numFmtId="0" fontId="0" fillId="0" borderId="0" xfId="0"/>
    <xf numFmtId="0" fontId="4" fillId="3" borderId="1" xfId="0" applyFont="1" applyFill="1" applyBorder="1" applyAlignment="1">
      <alignment horizontal="center" vertical="center"/>
    </xf>
    <xf numFmtId="164" fontId="4" fillId="3" borderId="1" xfId="0" applyNumberFormat="1" applyFont="1" applyFill="1" applyBorder="1" applyAlignment="1">
      <alignment horizontal="right" vertical="center"/>
    </xf>
    <xf numFmtId="0" fontId="4" fillId="3" borderId="1" xfId="0" applyFont="1" applyFill="1" applyBorder="1" applyAlignment="1">
      <alignment vertical="center" wrapText="1"/>
    </xf>
    <xf numFmtId="0" fontId="4" fillId="0" borderId="1" xfId="0" applyFont="1" applyBorder="1" applyAlignment="1">
      <alignment vertical="center"/>
    </xf>
    <xf numFmtId="0" fontId="4" fillId="4" borderId="1" xfId="0" applyFont="1" applyFill="1" applyBorder="1" applyAlignment="1">
      <alignment vertical="center"/>
    </xf>
    <xf numFmtId="0" fontId="5" fillId="3" borderId="1" xfId="0" applyFont="1" applyFill="1" applyBorder="1" applyAlignment="1">
      <alignment horizontal="justify" vertical="center" wrapText="1"/>
    </xf>
    <xf numFmtId="0" fontId="4" fillId="3" borderId="1" xfId="0" applyFont="1" applyFill="1" applyBorder="1" applyAlignment="1">
      <alignment vertical="center"/>
    </xf>
    <xf numFmtId="0" fontId="3" fillId="0" borderId="1" xfId="0" applyFont="1" applyBorder="1" applyAlignment="1">
      <alignment vertical="center"/>
    </xf>
    <xf numFmtId="0" fontId="4" fillId="3" borderId="1" xfId="0" applyFont="1" applyFill="1" applyBorder="1" applyAlignment="1">
      <alignment horizontal="justify" vertical="center" wrapText="1"/>
    </xf>
    <xf numFmtId="0" fontId="4" fillId="0" borderId="1" xfId="0" applyFont="1" applyBorder="1" applyAlignment="1">
      <alignment horizontal="right" vertical="center"/>
    </xf>
    <xf numFmtId="0" fontId="14" fillId="0" borderId="1" xfId="0" applyFont="1" applyBorder="1" applyAlignment="1">
      <alignment vertical="center"/>
    </xf>
    <xf numFmtId="164" fontId="3" fillId="2"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wrapText="1"/>
    </xf>
    <xf numFmtId="0" fontId="14" fillId="5" borderId="1" xfId="0" applyFont="1" applyFill="1" applyBorder="1" applyAlignment="1">
      <alignment vertical="center" wrapText="1"/>
    </xf>
    <xf numFmtId="16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xf>
    <xf numFmtId="9" fontId="5" fillId="3" borderId="1" xfId="1" applyFont="1" applyFill="1" applyBorder="1" applyAlignment="1">
      <alignment horizontal="center" vertical="center" wrapText="1"/>
    </xf>
    <xf numFmtId="164" fontId="4" fillId="6" borderId="1" xfId="0" applyNumberFormat="1" applyFont="1" applyFill="1" applyBorder="1" applyAlignment="1">
      <alignment horizontal="right" vertical="center"/>
    </xf>
    <xf numFmtId="0" fontId="4" fillId="0" borderId="1" xfId="0" applyFont="1" applyBorder="1" applyAlignment="1">
      <alignment horizontal="center" vertical="center"/>
    </xf>
    <xf numFmtId="2" fontId="5" fillId="3"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15" fillId="2" borderId="1" xfId="0" applyFont="1" applyFill="1" applyBorder="1" applyAlignment="1" applyProtection="1">
      <alignment horizontal="center" vertical="center"/>
      <protection locked="0"/>
    </xf>
    <xf numFmtId="164" fontId="4" fillId="6"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xf>
    <xf numFmtId="0" fontId="4" fillId="0" borderId="2" xfId="0" applyFont="1" applyBorder="1" applyAlignment="1">
      <alignment vertical="center"/>
    </xf>
    <xf numFmtId="0" fontId="2" fillId="3" borderId="0" xfId="0" applyFont="1" applyFill="1" applyBorder="1" applyAlignment="1">
      <alignment vertical="center"/>
    </xf>
    <xf numFmtId="0" fontId="4" fillId="3" borderId="0" xfId="0" applyFont="1" applyFill="1" applyBorder="1" applyAlignment="1">
      <alignment vertical="center"/>
    </xf>
    <xf numFmtId="0" fontId="14" fillId="0" borderId="6" xfId="0" applyFont="1" applyBorder="1" applyAlignment="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3" borderId="3" xfId="0" applyFont="1" applyFill="1" applyBorder="1" applyAlignment="1">
      <alignment vertical="center"/>
    </xf>
    <xf numFmtId="0" fontId="4" fillId="3" borderId="3" xfId="0" applyFont="1" applyFill="1" applyBorder="1" applyAlignment="1">
      <alignment horizontal="center" vertical="center"/>
    </xf>
    <xf numFmtId="0" fontId="4" fillId="0" borderId="3" xfId="0" applyFont="1" applyBorder="1" applyAlignment="1">
      <alignment horizontal="right" vertical="center"/>
    </xf>
    <xf numFmtId="0" fontId="4" fillId="0" borderId="7" xfId="0" applyFont="1" applyBorder="1" applyAlignment="1">
      <alignment vertical="center"/>
    </xf>
    <xf numFmtId="0" fontId="11" fillId="3" borderId="0" xfId="0" applyFont="1" applyFill="1" applyBorder="1" applyAlignment="1" applyProtection="1">
      <alignment horizontal="left" vertical="center"/>
      <protection locked="0"/>
    </xf>
    <xf numFmtId="0" fontId="4" fillId="3" borderId="0" xfId="0" applyFont="1" applyFill="1" applyBorder="1" applyAlignment="1">
      <alignment horizontal="center" vertical="center"/>
    </xf>
    <xf numFmtId="0" fontId="4" fillId="3" borderId="0" xfId="0" applyFont="1" applyFill="1" applyBorder="1" applyAlignment="1">
      <alignment horizontal="right" vertical="center"/>
    </xf>
    <xf numFmtId="0" fontId="3" fillId="8" borderId="1" xfId="0" applyFont="1" applyFill="1" applyBorder="1" applyAlignment="1">
      <alignment horizontal="center" vertical="center" wrapText="1"/>
    </xf>
    <xf numFmtId="0" fontId="2" fillId="2" borderId="8" xfId="0" applyFont="1" applyFill="1" applyBorder="1" applyAlignment="1">
      <alignment vertical="center" wrapText="1"/>
    </xf>
    <xf numFmtId="0" fontId="3" fillId="2" borderId="8" xfId="0" applyFont="1" applyFill="1" applyBorder="1" applyAlignment="1">
      <alignment vertical="center" wrapText="1"/>
    </xf>
    <xf numFmtId="164" fontId="6" fillId="4"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2" fillId="2" borderId="1" xfId="0" applyFont="1" applyFill="1" applyBorder="1" applyAlignment="1">
      <alignment vertical="center" wrapText="1"/>
    </xf>
    <xf numFmtId="0" fontId="7" fillId="3" borderId="1" xfId="0" applyFont="1" applyFill="1" applyBorder="1" applyAlignment="1">
      <alignment vertical="center" wrapText="1"/>
    </xf>
    <xf numFmtId="0" fontId="0" fillId="0" borderId="0" xfId="0" applyAlignment="1">
      <alignment horizontal="center"/>
    </xf>
    <xf numFmtId="3" fontId="0" fillId="0" borderId="0" xfId="0" applyNumberFormat="1" applyAlignment="1">
      <alignment horizontal="center"/>
    </xf>
    <xf numFmtId="164" fontId="4" fillId="6"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xf>
    <xf numFmtId="164" fontId="4" fillId="2" borderId="1" xfId="0" applyNumberFormat="1" applyFont="1" applyFill="1" applyBorder="1" applyAlignment="1">
      <alignment horizontal="right" vertical="center"/>
    </xf>
    <xf numFmtId="0" fontId="6" fillId="4" borderId="1" xfId="0" applyFont="1" applyFill="1" applyBorder="1" applyAlignment="1">
      <alignment horizontal="center" vertical="center" wrapText="1"/>
    </xf>
    <xf numFmtId="0" fontId="3" fillId="2" borderId="1" xfId="0" applyFont="1" applyFill="1" applyBorder="1" applyAlignment="1">
      <alignment vertical="center"/>
    </xf>
    <xf numFmtId="0" fontId="4" fillId="2" borderId="1" xfId="0" applyFont="1" applyFill="1" applyBorder="1" applyAlignment="1">
      <alignment vertical="center"/>
    </xf>
    <xf numFmtId="0" fontId="14" fillId="2" borderId="1" xfId="0" applyFont="1" applyFill="1" applyBorder="1" applyAlignment="1">
      <alignment vertical="center"/>
    </xf>
    <xf numFmtId="0" fontId="14" fillId="4" borderId="1" xfId="0" applyFont="1" applyFill="1" applyBorder="1" applyAlignment="1">
      <alignment vertical="center"/>
    </xf>
    <xf numFmtId="0" fontId="14" fillId="3" borderId="1" xfId="0" applyFont="1" applyFill="1" applyBorder="1" applyAlignment="1" applyProtection="1">
      <alignment horizontal="justify" vertical="center" wrapText="1"/>
    </xf>
    <xf numFmtId="0" fontId="14" fillId="3" borderId="1" xfId="0" applyFont="1" applyFill="1" applyBorder="1" applyAlignment="1" applyProtection="1">
      <alignment horizontal="left" vertical="center" wrapText="1"/>
    </xf>
    <xf numFmtId="164" fontId="3" fillId="3" borderId="1" xfId="0" applyNumberFormat="1" applyFont="1" applyFill="1" applyBorder="1" applyAlignment="1">
      <alignment horizontal="center" vertical="center" wrapText="1"/>
    </xf>
    <xf numFmtId="164" fontId="4" fillId="6" borderId="1" xfId="0" applyNumberFormat="1" applyFont="1" applyFill="1" applyBorder="1" applyAlignment="1">
      <alignment horizontal="center" vertical="center"/>
    </xf>
    <xf numFmtId="0" fontId="4" fillId="3" borderId="1" xfId="0" applyFont="1" applyFill="1" applyBorder="1" applyAlignment="1">
      <alignment horizontal="left" vertical="center" wrapText="1"/>
    </xf>
    <xf numFmtId="164" fontId="4"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2" fontId="19" fillId="3" borderId="1" xfId="0" applyNumberFormat="1" applyFont="1" applyFill="1" applyBorder="1" applyAlignment="1">
      <alignment horizontal="center" vertical="center" wrapText="1"/>
    </xf>
    <xf numFmtId="2" fontId="19" fillId="3" borderId="1" xfId="1" applyNumberFormat="1" applyFont="1" applyFill="1" applyBorder="1" applyAlignment="1">
      <alignment horizontal="center" vertical="center" wrapText="1"/>
    </xf>
    <xf numFmtId="9" fontId="20" fillId="6" borderId="1" xfId="1" applyFont="1" applyFill="1" applyBorder="1" applyAlignment="1">
      <alignment horizontal="center" vertical="center" wrapText="1"/>
    </xf>
    <xf numFmtId="9" fontId="21" fillId="3" borderId="1" xfId="1" applyNumberFormat="1" applyFont="1" applyFill="1" applyBorder="1" applyAlignment="1">
      <alignment horizontal="center" vertical="center" wrapText="1"/>
    </xf>
    <xf numFmtId="9" fontId="20" fillId="3" borderId="1" xfId="1" applyFont="1" applyFill="1" applyBorder="1" applyAlignment="1">
      <alignment horizontal="center" vertical="center" wrapText="1"/>
    </xf>
    <xf numFmtId="9" fontId="20" fillId="6" borderId="1" xfId="1" applyFont="1" applyFill="1" applyBorder="1" applyAlignment="1">
      <alignment horizontal="center" vertical="center"/>
    </xf>
    <xf numFmtId="166" fontId="19" fillId="3" borderId="1" xfId="0" applyNumberFormat="1" applyFont="1" applyFill="1" applyBorder="1" applyAlignment="1">
      <alignment horizontal="center" vertical="center" wrapText="1"/>
    </xf>
    <xf numFmtId="0" fontId="22" fillId="3" borderId="1" xfId="0" applyFont="1" applyFill="1" applyBorder="1" applyAlignment="1" applyProtection="1">
      <alignment horizontal="justify" vertical="center" wrapText="1"/>
    </xf>
    <xf numFmtId="0" fontId="14" fillId="3" borderId="1" xfId="0" applyFont="1" applyFill="1" applyBorder="1" applyAlignment="1" applyProtection="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14" fillId="3" borderId="1" xfId="0" applyFont="1" applyFill="1" applyBorder="1" applyAlignment="1">
      <alignment vertical="center" wrapText="1"/>
    </xf>
    <xf numFmtId="0" fontId="14" fillId="3" borderId="1" xfId="0" applyFont="1" applyFill="1" applyBorder="1" applyAlignment="1">
      <alignment horizontal="justify" vertical="center" wrapText="1"/>
    </xf>
    <xf numFmtId="0" fontId="22" fillId="3" borderId="1" xfId="0" applyFont="1" applyFill="1" applyBorder="1" applyAlignment="1" applyProtection="1">
      <alignment horizontal="center" vertical="center" wrapText="1"/>
    </xf>
    <xf numFmtId="10" fontId="20" fillId="3" borderId="1" xfId="1"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24" fillId="3" borderId="1" xfId="0" applyFont="1" applyFill="1" applyBorder="1" applyAlignment="1">
      <alignment vertical="center" wrapText="1"/>
    </xf>
    <xf numFmtId="0" fontId="25" fillId="0" borderId="1" xfId="0" applyFont="1" applyFill="1" applyBorder="1" applyAlignment="1">
      <alignment horizontal="justify" vertical="center" wrapText="1"/>
    </xf>
    <xf numFmtId="0" fontId="18" fillId="2" borderId="1" xfId="0" applyFont="1" applyFill="1" applyBorder="1" applyAlignment="1">
      <alignment vertical="center"/>
    </xf>
    <xf numFmtId="0" fontId="26" fillId="2" borderId="1" xfId="0" applyFont="1" applyFill="1" applyBorder="1" applyAlignment="1">
      <alignment vertical="center"/>
    </xf>
    <xf numFmtId="0" fontId="25" fillId="0" borderId="1" xfId="0" applyNumberFormat="1" applyFont="1" applyFill="1" applyBorder="1" applyAlignment="1">
      <alignment horizontal="justify" vertical="center" wrapText="1"/>
    </xf>
    <xf numFmtId="0" fontId="23" fillId="2" borderId="1" xfId="0" applyFont="1" applyFill="1" applyBorder="1" applyAlignment="1">
      <alignment vertical="center"/>
    </xf>
    <xf numFmtId="0" fontId="27" fillId="2" borderId="1" xfId="0" applyFont="1" applyFill="1" applyBorder="1" applyAlignment="1">
      <alignment vertical="center"/>
    </xf>
    <xf numFmtId="0" fontId="23" fillId="4" borderId="1" xfId="0" applyFont="1" applyFill="1" applyBorder="1" applyAlignment="1">
      <alignment vertical="center"/>
    </xf>
    <xf numFmtId="0" fontId="27" fillId="4" borderId="1" xfId="0" applyFont="1" applyFill="1" applyBorder="1" applyAlignment="1">
      <alignment vertical="center"/>
    </xf>
    <xf numFmtId="9" fontId="23" fillId="3" borderId="1" xfId="0" applyNumberFormat="1" applyFont="1" applyFill="1" applyBorder="1" applyAlignment="1">
      <alignment horizontal="left" vertical="top" wrapText="1"/>
    </xf>
    <xf numFmtId="0" fontId="23" fillId="3" borderId="0" xfId="0" applyFont="1" applyFill="1" applyBorder="1" applyAlignment="1">
      <alignment vertical="center"/>
    </xf>
    <xf numFmtId="0" fontId="27" fillId="3" borderId="0" xfId="0" applyFont="1" applyFill="1" applyBorder="1" applyAlignment="1">
      <alignment vertical="center"/>
    </xf>
    <xf numFmtId="0" fontId="23" fillId="0" borderId="3" xfId="0" applyFont="1" applyBorder="1" applyAlignment="1">
      <alignment vertical="center"/>
    </xf>
    <xf numFmtId="0" fontId="27" fillId="0" borderId="3" xfId="0" applyFont="1" applyBorder="1" applyAlignment="1">
      <alignment vertical="center"/>
    </xf>
    <xf numFmtId="0" fontId="23" fillId="0" borderId="1" xfId="0" applyFont="1" applyBorder="1" applyAlignment="1">
      <alignment vertical="center"/>
    </xf>
    <xf numFmtId="0" fontId="27" fillId="0" borderId="1" xfId="0" applyFont="1" applyBorder="1" applyAlignment="1">
      <alignment vertical="center"/>
    </xf>
    <xf numFmtId="0" fontId="24" fillId="3" borderId="1" xfId="0" applyFont="1" applyFill="1" applyBorder="1" applyAlignment="1">
      <alignment horizontal="left" vertical="center" wrapText="1"/>
    </xf>
    <xf numFmtId="10" fontId="6" fillId="3" borderId="1" xfId="1" applyNumberFormat="1" applyFont="1" applyFill="1" applyBorder="1" applyAlignment="1">
      <alignment horizontal="center" vertical="center" wrapText="1"/>
    </xf>
    <xf numFmtId="0" fontId="3" fillId="3" borderId="1" xfId="0" applyFont="1" applyFill="1" applyBorder="1" applyAlignment="1">
      <alignment vertical="center"/>
    </xf>
    <xf numFmtId="0" fontId="14" fillId="3" borderId="1" xfId="0" applyFont="1" applyFill="1" applyBorder="1" applyAlignment="1">
      <alignment vertical="center"/>
    </xf>
    <xf numFmtId="167" fontId="6" fillId="3" borderId="1" xfId="1" applyNumberFormat="1" applyFont="1" applyFill="1" applyBorder="1" applyAlignment="1">
      <alignment horizontal="center" vertical="center" wrapText="1"/>
    </xf>
    <xf numFmtId="0" fontId="19" fillId="10" borderId="1" xfId="0" applyFont="1" applyFill="1" applyBorder="1" applyAlignment="1">
      <alignment horizontal="center" vertical="center" wrapText="1"/>
    </xf>
    <xf numFmtId="0" fontId="4" fillId="0" borderId="1" xfId="0" applyFont="1" applyFill="1" applyBorder="1" applyAlignment="1">
      <alignment vertical="center" wrapText="1"/>
    </xf>
    <xf numFmtId="164" fontId="4" fillId="0" borderId="1" xfId="0" applyNumberFormat="1" applyFont="1" applyFill="1" applyBorder="1" applyAlignment="1">
      <alignment horizontal="center" vertical="center"/>
    </xf>
    <xf numFmtId="164" fontId="4" fillId="6" borderId="1"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xf>
    <xf numFmtId="9" fontId="20" fillId="3" borderId="1" xfId="1" applyFont="1" applyFill="1" applyBorder="1" applyAlignment="1">
      <alignment horizontal="center" vertical="center" wrapText="1"/>
    </xf>
    <xf numFmtId="164" fontId="4" fillId="6" borderId="1" xfId="0" applyNumberFormat="1" applyFont="1" applyFill="1" applyBorder="1" applyAlignment="1">
      <alignment horizontal="center" vertical="center"/>
    </xf>
    <xf numFmtId="0" fontId="22" fillId="3" borderId="1" xfId="0" applyFont="1" applyFill="1" applyBorder="1" applyAlignment="1" applyProtection="1">
      <alignment horizontal="center" vertical="center" wrapText="1"/>
    </xf>
    <xf numFmtId="0" fontId="7" fillId="3" borderId="1" xfId="0" applyFont="1" applyFill="1" applyBorder="1" applyAlignment="1">
      <alignment horizontal="center" vertical="center" wrapText="1"/>
    </xf>
    <xf numFmtId="9" fontId="20" fillId="6" borderId="1" xfId="1" applyFont="1" applyFill="1" applyBorder="1" applyAlignment="1">
      <alignment horizontal="center" vertical="center" wrapText="1"/>
    </xf>
    <xf numFmtId="9" fontId="23" fillId="3"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xf>
    <xf numFmtId="0" fontId="18" fillId="9" borderId="1" xfId="0" applyFont="1" applyFill="1" applyBorder="1" applyAlignment="1">
      <alignment horizontal="center" vertical="center" wrapText="1"/>
    </xf>
    <xf numFmtId="9" fontId="20" fillId="10" borderId="1" xfId="1" applyFont="1" applyFill="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vertical="center"/>
    </xf>
    <xf numFmtId="0" fontId="2" fillId="0" borderId="1" xfId="0" applyFont="1" applyBorder="1" applyAlignment="1">
      <alignment vertical="center"/>
    </xf>
    <xf numFmtId="0" fontId="12" fillId="0" borderId="1" xfId="0" applyFont="1" applyBorder="1" applyAlignment="1">
      <alignment horizontal="left" vertical="center"/>
    </xf>
    <xf numFmtId="0" fontId="6" fillId="2" borderId="6" xfId="0" applyFont="1" applyFill="1" applyBorder="1" applyAlignment="1">
      <alignment horizontal="center" vertical="center" textRotation="90" wrapText="1"/>
    </xf>
    <xf numFmtId="0" fontId="6" fillId="2" borderId="5" xfId="0" applyFont="1" applyFill="1" applyBorder="1" applyAlignment="1">
      <alignment horizontal="center" vertical="center" textRotation="90" wrapText="1"/>
    </xf>
    <xf numFmtId="0" fontId="13" fillId="0" borderId="1" xfId="0" applyFont="1" applyBorder="1" applyAlignment="1">
      <alignment vertical="center" wrapText="1"/>
    </xf>
    <xf numFmtId="0" fontId="6" fillId="2" borderId="3" xfId="0" applyFont="1" applyFill="1" applyBorder="1" applyAlignment="1">
      <alignment horizontal="center" vertical="center" textRotation="90"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5" fillId="2" borderId="1" xfId="0" applyFont="1" applyFill="1" applyBorder="1" applyAlignment="1" applyProtection="1">
      <alignment horizontal="center" vertical="center"/>
      <protection locked="0"/>
    </xf>
    <xf numFmtId="164" fontId="3"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9" fontId="21" fillId="3" borderId="1" xfId="1" applyNumberFormat="1" applyFont="1" applyFill="1" applyBorder="1" applyAlignment="1">
      <alignment horizontal="center" vertical="center" wrapText="1"/>
    </xf>
    <xf numFmtId="0" fontId="14" fillId="3" borderId="1" xfId="0" applyFont="1" applyFill="1" applyBorder="1" applyAlignment="1" applyProtection="1">
      <alignment horizontal="left" vertical="center" wrapText="1"/>
    </xf>
    <xf numFmtId="9" fontId="20" fillId="6" borderId="1" xfId="1" applyFont="1" applyFill="1" applyBorder="1" applyAlignment="1">
      <alignment horizontal="center" vertical="center"/>
    </xf>
    <xf numFmtId="0" fontId="14"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10" fontId="6" fillId="3" borderId="1" xfId="1" applyNumberFormat="1" applyFont="1" applyFill="1" applyBorder="1" applyAlignment="1">
      <alignment horizontal="center" vertical="center" wrapText="1"/>
    </xf>
  </cellXfs>
  <cellStyles count="120">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Normal" xfId="0" builtinId="0"/>
    <cellStyle name="Normal 2" xfId="2"/>
    <cellStyle name="Porcentaje" xfId="1" builtinId="5"/>
    <cellStyle name="TableStyleLight1"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Proyecto de inversión 1039 Fortalecimiento a la Gestión Institucional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8-B9D7-4674-B167-91EED83422FE}"/>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F-B9D7-4674-B167-91EED83422FE}"/>
              </c:ext>
            </c:extLst>
          </c:dPt>
          <c:dLbls>
            <c:dLbl>
              <c:idx val="0"/>
              <c:layout>
                <c:manualLayout>
                  <c:x val="-5.0925337632080002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D7-4674-B167-91EED83422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Hoja1!$E$3:$G$3</c:f>
              <c:strCache>
                <c:ptCount val="3"/>
                <c:pt idx="0">
                  <c:v>Apropiado</c:v>
                </c:pt>
                <c:pt idx="1">
                  <c:v>Comprometido</c:v>
                </c:pt>
                <c:pt idx="2">
                  <c:v>Pagado</c:v>
                </c:pt>
              </c:strCache>
            </c:strRef>
          </c:cat>
          <c:val>
            <c:numRef>
              <c:f>Hoja1!$E$4:$G$4</c:f>
              <c:numCache>
                <c:formatCode>#,##0</c:formatCode>
                <c:ptCount val="3"/>
                <c:pt idx="0">
                  <c:v>679406000</c:v>
                </c:pt>
                <c:pt idx="1">
                  <c:v>679406000</c:v>
                </c:pt>
                <c:pt idx="2">
                  <c:v>591811679</c:v>
                </c:pt>
              </c:numCache>
            </c:numRef>
          </c:val>
          <c:extLst>
            <c:ext xmlns:c16="http://schemas.microsoft.com/office/drawing/2014/chart" uri="{C3380CC4-5D6E-409C-BE32-E72D297353CC}">
              <c16:uniqueId val="{00000000-B9D7-4674-B167-91EED83422FE}"/>
            </c:ext>
          </c:extLst>
        </c:ser>
        <c:dLbls>
          <c:showLegendKey val="0"/>
          <c:showVal val="0"/>
          <c:showCatName val="0"/>
          <c:showSerName val="0"/>
          <c:showPercent val="0"/>
          <c:showBubbleSize val="0"/>
        </c:dLbls>
        <c:gapWidth val="150"/>
        <c:overlap val="100"/>
        <c:axId val="-2130219752"/>
        <c:axId val="-2126770616"/>
      </c:barChart>
      <c:catAx>
        <c:axId val="-213021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770616"/>
        <c:crosses val="autoZero"/>
        <c:auto val="1"/>
        <c:lblAlgn val="ctr"/>
        <c:lblOffset val="100"/>
        <c:noMultiLvlLbl val="0"/>
      </c:catAx>
      <c:valAx>
        <c:axId val="-2126770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021975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alpha val="66000"/>
        </a:sys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571500</xdr:colOff>
      <xdr:row>5</xdr:row>
      <xdr:rowOff>14287</xdr:rowOff>
    </xdr:from>
    <xdr:to>
      <xdr:col>9</xdr:col>
      <xdr:colOff>171450</xdr:colOff>
      <xdr:row>19</xdr:row>
      <xdr:rowOff>90487</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64"/>
  <sheetViews>
    <sheetView tabSelected="1" topLeftCell="E12" zoomScale="80" zoomScaleNormal="80" workbookViewId="0">
      <pane xSplit="3" ySplit="3" topLeftCell="H15" activePane="bottomRight" state="frozen"/>
      <selection activeCell="E12" sqref="E12"/>
      <selection pane="topRight" activeCell="H12" sqref="H12"/>
      <selection pane="bottomLeft" activeCell="E15" sqref="E15"/>
      <selection pane="bottomRight" activeCell="A11" sqref="A11:A14"/>
    </sheetView>
  </sheetViews>
  <sheetFormatPr baseColWidth="10" defaultColWidth="10.85546875" defaultRowHeight="12" x14ac:dyDescent="0.25"/>
  <cols>
    <col min="1" max="1" width="12.5703125" style="4" customWidth="1"/>
    <col min="2" max="2" width="19.28515625" style="4" customWidth="1"/>
    <col min="3" max="3" width="16.85546875" style="4" customWidth="1"/>
    <col min="4" max="4" width="28.5703125" style="4" customWidth="1"/>
    <col min="5" max="5" width="13.42578125" style="4" customWidth="1"/>
    <col min="6" max="6" width="27.140625" style="4" customWidth="1"/>
    <col min="7" max="7" width="32.42578125" style="19" customWidth="1"/>
    <col min="8" max="8" width="21.7109375" style="19" customWidth="1"/>
    <col min="9" max="9" width="11" style="4" customWidth="1"/>
    <col min="10" max="10" width="10.85546875" style="4" customWidth="1"/>
    <col min="11" max="11" width="15.7109375" style="7" customWidth="1"/>
    <col min="12" max="12" width="10.140625" style="4" customWidth="1"/>
    <col min="13" max="20" width="9.42578125" style="4" customWidth="1"/>
    <col min="21" max="21" width="16.85546875" style="4" customWidth="1"/>
    <col min="22" max="26" width="9.42578125" style="4" customWidth="1"/>
    <col min="27" max="27" width="14.85546875" style="4" customWidth="1"/>
    <col min="28" max="32" width="9.42578125" style="4" customWidth="1"/>
    <col min="33" max="33" width="16" style="4" customWidth="1"/>
    <col min="34" max="35" width="9.42578125" style="4" customWidth="1"/>
    <col min="36" max="36" width="17.140625" style="4" customWidth="1"/>
    <col min="37" max="37" width="17" style="19" customWidth="1"/>
    <col min="38" max="38" width="11.42578125" style="19" customWidth="1"/>
    <col min="39" max="39" width="13.85546875" style="19" customWidth="1"/>
    <col min="40" max="40" width="14.85546875" style="19" customWidth="1"/>
    <col min="41" max="41" width="17.28515625" style="1" bestFit="1" customWidth="1"/>
    <col min="42" max="42" width="15.85546875" style="1" customWidth="1"/>
    <col min="43" max="43" width="17.28515625" style="19" customWidth="1"/>
    <col min="44" max="44" width="20.140625" style="19" customWidth="1"/>
    <col min="45" max="45" width="17" style="19" customWidth="1"/>
    <col min="46" max="46" width="20.42578125" style="19" customWidth="1"/>
    <col min="47" max="47" width="18.42578125" style="10" bestFit="1" customWidth="1"/>
    <col min="48" max="48" width="21.28515625" style="10" customWidth="1"/>
    <col min="49" max="49" width="40.7109375" style="100" hidden="1" customWidth="1"/>
    <col min="50" max="50" width="69.5703125" style="101" hidden="1" customWidth="1"/>
    <col min="51" max="51" width="68.85546875" style="4" hidden="1" customWidth="1"/>
    <col min="52" max="52" width="52.42578125" style="28" hidden="1" customWidth="1"/>
    <col min="53" max="53" width="95.28515625" style="30" customWidth="1"/>
    <col min="54" max="54" width="65.28515625" style="30" customWidth="1"/>
    <col min="55" max="16384" width="10.85546875" style="4"/>
  </cols>
  <sheetData>
    <row r="1" spans="1:54" ht="15.75" x14ac:dyDescent="0.25">
      <c r="A1" s="128"/>
      <c r="B1" s="128"/>
      <c r="C1" s="132" t="s">
        <v>144</v>
      </c>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29" t="s">
        <v>23</v>
      </c>
      <c r="BA1" s="29"/>
      <c r="BB1" s="29"/>
    </row>
    <row r="2" spans="1:54" ht="15.75" x14ac:dyDescent="0.25">
      <c r="A2" s="128"/>
      <c r="B2" s="128"/>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29"/>
      <c r="BA2" s="29"/>
      <c r="BB2" s="29"/>
    </row>
    <row r="3" spans="1:54" ht="15" customHeight="1" x14ac:dyDescent="0.25">
      <c r="A3" s="128"/>
      <c r="B3" s="128"/>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0" t="s">
        <v>44</v>
      </c>
    </row>
    <row r="4" spans="1:54" ht="15" customHeight="1" x14ac:dyDescent="0.25">
      <c r="A4" s="128"/>
      <c r="B4" s="128"/>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0"/>
    </row>
    <row r="5" spans="1:54" ht="15" customHeight="1" x14ac:dyDescent="0.25">
      <c r="A5" s="128"/>
      <c r="B5" s="128"/>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0" t="s">
        <v>76</v>
      </c>
    </row>
    <row r="6" spans="1:54" ht="5.25" customHeight="1" x14ac:dyDescent="0.25">
      <c r="A6" s="128"/>
      <c r="B6" s="128"/>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0"/>
    </row>
    <row r="7" spans="1:54" ht="15" hidden="1" customHeight="1" x14ac:dyDescent="0.25">
      <c r="A7" s="128"/>
      <c r="B7" s="128"/>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1" t="s">
        <v>0</v>
      </c>
    </row>
    <row r="8" spans="1:54" ht="15" hidden="1" customHeight="1" x14ac:dyDescent="0.25">
      <c r="A8" s="128"/>
      <c r="B8" s="128"/>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1"/>
    </row>
    <row r="9" spans="1:54" ht="30" customHeight="1" x14ac:dyDescent="0.25">
      <c r="A9" s="135" t="s">
        <v>30</v>
      </c>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row>
    <row r="10" spans="1:54" ht="20.100000000000001" customHeight="1" x14ac:dyDescent="0.25">
      <c r="A10" s="135" t="s">
        <v>31</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row>
    <row r="11" spans="1:54" ht="32.1" customHeight="1" x14ac:dyDescent="0.25">
      <c r="A11" s="116" t="s">
        <v>34</v>
      </c>
      <c r="B11" s="116" t="s">
        <v>41</v>
      </c>
      <c r="C11" s="116" t="s">
        <v>42</v>
      </c>
      <c r="D11" s="133" t="s">
        <v>95</v>
      </c>
      <c r="E11" s="133" t="s">
        <v>40</v>
      </c>
      <c r="F11" s="116" t="s">
        <v>67</v>
      </c>
      <c r="G11" s="116" t="s">
        <v>1</v>
      </c>
      <c r="H11" s="116"/>
      <c r="I11" s="116"/>
      <c r="J11" s="116"/>
      <c r="K11" s="116"/>
      <c r="L11" s="117" t="s">
        <v>46</v>
      </c>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5" t="s">
        <v>61</v>
      </c>
      <c r="AL11" s="115"/>
      <c r="AM11" s="115"/>
      <c r="AN11" s="115"/>
      <c r="AO11" s="115"/>
      <c r="AP11" s="115"/>
      <c r="AQ11" s="115"/>
      <c r="AR11" s="115"/>
      <c r="AS11" s="115"/>
      <c r="AT11" s="115"/>
      <c r="AU11" s="115"/>
      <c r="AV11" s="115"/>
      <c r="AW11" s="139" t="s">
        <v>56</v>
      </c>
      <c r="AX11" s="139"/>
      <c r="AY11" s="139"/>
      <c r="AZ11" s="139"/>
      <c r="BA11" s="125" t="s">
        <v>56</v>
      </c>
      <c r="BB11" s="125"/>
    </row>
    <row r="12" spans="1:54" ht="43.5" customHeight="1" x14ac:dyDescent="0.25">
      <c r="A12" s="116"/>
      <c r="B12" s="116"/>
      <c r="C12" s="116"/>
      <c r="D12" s="134"/>
      <c r="E12" s="134"/>
      <c r="F12" s="116"/>
      <c r="G12" s="116" t="s">
        <v>65</v>
      </c>
      <c r="H12" s="133" t="s">
        <v>64</v>
      </c>
      <c r="I12" s="133" t="s">
        <v>96</v>
      </c>
      <c r="J12" s="133" t="s">
        <v>97</v>
      </c>
      <c r="K12" s="133" t="s">
        <v>66</v>
      </c>
      <c r="L12" s="117" t="s">
        <v>68</v>
      </c>
      <c r="M12" s="117"/>
      <c r="N12" s="117" t="s">
        <v>69</v>
      </c>
      <c r="O12" s="117"/>
      <c r="P12" s="117" t="s">
        <v>70</v>
      </c>
      <c r="Q12" s="117"/>
      <c r="R12" s="117"/>
      <c r="S12" s="117"/>
      <c r="T12" s="117"/>
      <c r="U12" s="117"/>
      <c r="V12" s="117" t="s">
        <v>72</v>
      </c>
      <c r="W12" s="117"/>
      <c r="X12" s="117"/>
      <c r="Y12" s="117"/>
      <c r="Z12" s="117"/>
      <c r="AA12" s="117"/>
      <c r="AB12" s="117" t="s">
        <v>73</v>
      </c>
      <c r="AC12" s="117"/>
      <c r="AD12" s="117"/>
      <c r="AE12" s="117"/>
      <c r="AF12" s="117"/>
      <c r="AG12" s="117"/>
      <c r="AH12" s="117" t="s">
        <v>71</v>
      </c>
      <c r="AI12" s="117"/>
      <c r="AJ12" s="117"/>
      <c r="AK12" s="115" t="s">
        <v>2</v>
      </c>
      <c r="AL12" s="115"/>
      <c r="AM12" s="115" t="s">
        <v>3</v>
      </c>
      <c r="AN12" s="115"/>
      <c r="AO12" s="115" t="s">
        <v>75</v>
      </c>
      <c r="AP12" s="115"/>
      <c r="AQ12" s="115" t="s">
        <v>72</v>
      </c>
      <c r="AR12" s="115"/>
      <c r="AS12" s="115" t="s">
        <v>150</v>
      </c>
      <c r="AT12" s="115"/>
      <c r="AU12" s="115" t="s">
        <v>71</v>
      </c>
      <c r="AV12" s="115"/>
      <c r="AW12" s="116" t="s">
        <v>83</v>
      </c>
      <c r="AX12" s="116" t="s">
        <v>84</v>
      </c>
      <c r="AY12" s="140" t="s">
        <v>85</v>
      </c>
      <c r="AZ12" s="140" t="s">
        <v>86</v>
      </c>
      <c r="BA12" s="126" t="s">
        <v>137</v>
      </c>
      <c r="BB12" s="126" t="s">
        <v>136</v>
      </c>
    </row>
    <row r="13" spans="1:54" ht="24" customHeight="1" x14ac:dyDescent="0.25">
      <c r="A13" s="116"/>
      <c r="B13" s="116"/>
      <c r="C13" s="116"/>
      <c r="D13" s="134"/>
      <c r="E13" s="134"/>
      <c r="F13" s="116"/>
      <c r="G13" s="116"/>
      <c r="H13" s="134"/>
      <c r="I13" s="134"/>
      <c r="J13" s="134"/>
      <c r="K13" s="134"/>
      <c r="L13" s="117" t="s">
        <v>43</v>
      </c>
      <c r="M13" s="117" t="s">
        <v>39</v>
      </c>
      <c r="N13" s="117" t="s">
        <v>43</v>
      </c>
      <c r="O13" s="117" t="s">
        <v>39</v>
      </c>
      <c r="P13" s="117" t="s">
        <v>43</v>
      </c>
      <c r="Q13" s="117" t="s">
        <v>39</v>
      </c>
      <c r="R13" s="117"/>
      <c r="S13" s="117"/>
      <c r="T13" s="117"/>
      <c r="U13" s="117"/>
      <c r="V13" s="117" t="s">
        <v>43</v>
      </c>
      <c r="W13" s="117" t="s">
        <v>39</v>
      </c>
      <c r="X13" s="117"/>
      <c r="Y13" s="117"/>
      <c r="Z13" s="117"/>
      <c r="AA13" s="117"/>
      <c r="AB13" s="117" t="s">
        <v>43</v>
      </c>
      <c r="AC13" s="117" t="s">
        <v>39</v>
      </c>
      <c r="AD13" s="117"/>
      <c r="AE13" s="117"/>
      <c r="AF13" s="117"/>
      <c r="AG13" s="117"/>
      <c r="AH13" s="117" t="s">
        <v>43</v>
      </c>
      <c r="AI13" s="117" t="s">
        <v>39</v>
      </c>
      <c r="AJ13" s="117" t="s">
        <v>63</v>
      </c>
      <c r="AK13" s="115" t="s">
        <v>55</v>
      </c>
      <c r="AL13" s="115" t="s">
        <v>54</v>
      </c>
      <c r="AM13" s="115" t="s">
        <v>55</v>
      </c>
      <c r="AN13" s="115" t="s">
        <v>54</v>
      </c>
      <c r="AO13" s="115" t="s">
        <v>55</v>
      </c>
      <c r="AP13" s="115" t="s">
        <v>54</v>
      </c>
      <c r="AQ13" s="115" t="s">
        <v>55</v>
      </c>
      <c r="AR13" s="115" t="s">
        <v>54</v>
      </c>
      <c r="AS13" s="115" t="s">
        <v>55</v>
      </c>
      <c r="AT13" s="115" t="s">
        <v>54</v>
      </c>
      <c r="AU13" s="115" t="s">
        <v>55</v>
      </c>
      <c r="AV13" s="115" t="s">
        <v>54</v>
      </c>
      <c r="AW13" s="116"/>
      <c r="AX13" s="116"/>
      <c r="AY13" s="140"/>
      <c r="AZ13" s="140"/>
      <c r="BA13" s="126"/>
      <c r="BB13" s="126"/>
    </row>
    <row r="14" spans="1:54" ht="51.75" customHeight="1" x14ac:dyDescent="0.25">
      <c r="A14" s="116"/>
      <c r="B14" s="116"/>
      <c r="C14" s="116"/>
      <c r="D14" s="136"/>
      <c r="E14" s="136"/>
      <c r="F14" s="116"/>
      <c r="G14" s="116"/>
      <c r="H14" s="134"/>
      <c r="I14" s="134"/>
      <c r="J14" s="134"/>
      <c r="K14" s="134"/>
      <c r="L14" s="117"/>
      <c r="M14" s="117"/>
      <c r="N14" s="117"/>
      <c r="O14" s="117"/>
      <c r="P14" s="117"/>
      <c r="Q14" s="41" t="s">
        <v>57</v>
      </c>
      <c r="R14" s="41" t="s">
        <v>58</v>
      </c>
      <c r="S14" s="41" t="s">
        <v>59</v>
      </c>
      <c r="T14" s="41" t="s">
        <v>60</v>
      </c>
      <c r="U14" s="41" t="s">
        <v>74</v>
      </c>
      <c r="V14" s="117"/>
      <c r="W14" s="41" t="s">
        <v>57</v>
      </c>
      <c r="X14" s="41" t="s">
        <v>58</v>
      </c>
      <c r="Y14" s="41" t="s">
        <v>59</v>
      </c>
      <c r="Z14" s="41" t="s">
        <v>60</v>
      </c>
      <c r="AA14" s="41" t="s">
        <v>74</v>
      </c>
      <c r="AB14" s="117"/>
      <c r="AC14" s="41" t="s">
        <v>57</v>
      </c>
      <c r="AD14" s="41" t="s">
        <v>58</v>
      </c>
      <c r="AE14" s="41" t="s">
        <v>59</v>
      </c>
      <c r="AF14" s="41" t="s">
        <v>60</v>
      </c>
      <c r="AG14" s="41" t="s">
        <v>74</v>
      </c>
      <c r="AH14" s="117"/>
      <c r="AI14" s="117"/>
      <c r="AJ14" s="117"/>
      <c r="AK14" s="115"/>
      <c r="AL14" s="115"/>
      <c r="AM14" s="115"/>
      <c r="AN14" s="115"/>
      <c r="AO14" s="115"/>
      <c r="AP14" s="115"/>
      <c r="AQ14" s="115"/>
      <c r="AR14" s="115"/>
      <c r="AS14" s="115"/>
      <c r="AT14" s="115"/>
      <c r="AU14" s="115"/>
      <c r="AV14" s="115"/>
      <c r="AW14" s="116"/>
      <c r="AX14" s="116"/>
      <c r="AY14" s="140"/>
      <c r="AZ14" s="140"/>
      <c r="BA14" s="126"/>
      <c r="BB14" s="126"/>
    </row>
    <row r="15" spans="1:54" s="7" customFormat="1" ht="143.25" customHeight="1" x14ac:dyDescent="0.25">
      <c r="A15" s="78" t="s">
        <v>35</v>
      </c>
      <c r="B15" s="79" t="s">
        <v>7</v>
      </c>
      <c r="C15" s="75" t="s">
        <v>102</v>
      </c>
      <c r="D15" s="75" t="s">
        <v>98</v>
      </c>
      <c r="E15" s="47" t="s">
        <v>9</v>
      </c>
      <c r="F15" s="75" t="s">
        <v>4</v>
      </c>
      <c r="G15" s="60" t="s">
        <v>89</v>
      </c>
      <c r="H15" s="76" t="s">
        <v>32</v>
      </c>
      <c r="I15" s="77" t="s">
        <v>5</v>
      </c>
      <c r="J15" s="77" t="s">
        <v>6</v>
      </c>
      <c r="K15" s="65" t="s">
        <v>8</v>
      </c>
      <c r="L15" s="66">
        <v>1</v>
      </c>
      <c r="M15" s="67">
        <v>1</v>
      </c>
      <c r="N15" s="66">
        <v>1</v>
      </c>
      <c r="O15" s="67">
        <v>1</v>
      </c>
      <c r="P15" s="66">
        <v>1</v>
      </c>
      <c r="Q15" s="74">
        <v>0.2</v>
      </c>
      <c r="R15" s="67">
        <v>0.3</v>
      </c>
      <c r="S15" s="67">
        <f>0.77-0.5</f>
        <v>0.27</v>
      </c>
      <c r="T15" s="67">
        <f>1-0.77</f>
        <v>0.22999999999999998</v>
      </c>
      <c r="U15" s="68">
        <f>SUM(Q15:T15)</f>
        <v>1</v>
      </c>
      <c r="V15" s="66">
        <v>1</v>
      </c>
      <c r="W15" s="67">
        <v>0.3</v>
      </c>
      <c r="X15" s="67">
        <v>0.38</v>
      </c>
      <c r="Y15" s="67">
        <v>0.19</v>
      </c>
      <c r="Z15" s="67">
        <v>0.13</v>
      </c>
      <c r="AA15" s="67">
        <f>SUM(W15:Z15)</f>
        <v>0.99999999999999989</v>
      </c>
      <c r="AB15" s="66">
        <v>1</v>
      </c>
      <c r="AC15" s="67">
        <v>0.34</v>
      </c>
      <c r="AD15" s="67">
        <v>0.66</v>
      </c>
      <c r="AE15" s="67"/>
      <c r="AF15" s="67"/>
      <c r="AG15" s="68">
        <f>SUM(AC15:AF15)</f>
        <v>1</v>
      </c>
      <c r="AH15" s="66">
        <f>L15+N15+P15+V15+AB15</f>
        <v>5</v>
      </c>
      <c r="AI15" s="20">
        <f>M15+O15+U15+AA15+AG15</f>
        <v>5</v>
      </c>
      <c r="AJ15" s="17">
        <f>AI15/5</f>
        <v>1</v>
      </c>
      <c r="AK15" s="110">
        <v>200</v>
      </c>
      <c r="AL15" s="111">
        <v>200</v>
      </c>
      <c r="AM15" s="110">
        <v>559</v>
      </c>
      <c r="AN15" s="111">
        <v>559</v>
      </c>
      <c r="AO15" s="110">
        <v>647</v>
      </c>
      <c r="AP15" s="111">
        <v>647</v>
      </c>
      <c r="AQ15" s="110">
        <v>685</v>
      </c>
      <c r="AR15" s="111">
        <v>685</v>
      </c>
      <c r="AS15" s="24">
        <v>128</v>
      </c>
      <c r="AT15" s="27">
        <v>128</v>
      </c>
      <c r="AU15" s="18">
        <f>AK15+AM15+AO15+AQ15+AS15</f>
        <v>2219</v>
      </c>
      <c r="AV15" s="2">
        <f>AL15+AN15+AP15+AR15+AT15</f>
        <v>2219</v>
      </c>
      <c r="AW15" s="85" t="s">
        <v>107</v>
      </c>
      <c r="AX15" s="86" t="s">
        <v>115</v>
      </c>
      <c r="AY15" s="9" t="s">
        <v>122</v>
      </c>
      <c r="AZ15" s="3" t="s">
        <v>129</v>
      </c>
      <c r="BA15" s="3" t="s">
        <v>139</v>
      </c>
      <c r="BB15" s="3" t="s">
        <v>145</v>
      </c>
    </row>
    <row r="16" spans="1:54" s="7" customFormat="1" ht="142.5" customHeight="1" x14ac:dyDescent="0.25">
      <c r="A16" s="78" t="s">
        <v>35</v>
      </c>
      <c r="B16" s="79" t="s">
        <v>7</v>
      </c>
      <c r="C16" s="75" t="s">
        <v>102</v>
      </c>
      <c r="D16" s="75" t="s">
        <v>98</v>
      </c>
      <c r="E16" s="47" t="s">
        <v>9</v>
      </c>
      <c r="F16" s="75" t="s">
        <v>24</v>
      </c>
      <c r="G16" s="60" t="s">
        <v>90</v>
      </c>
      <c r="H16" s="76" t="s">
        <v>32</v>
      </c>
      <c r="I16" s="77" t="s">
        <v>5</v>
      </c>
      <c r="J16" s="77" t="s">
        <v>6</v>
      </c>
      <c r="K16" s="65" t="s">
        <v>8</v>
      </c>
      <c r="L16" s="66">
        <v>4</v>
      </c>
      <c r="M16" s="67">
        <v>4</v>
      </c>
      <c r="N16" s="66">
        <v>3</v>
      </c>
      <c r="O16" s="67">
        <v>3</v>
      </c>
      <c r="P16" s="66">
        <v>3</v>
      </c>
      <c r="Q16" s="67">
        <v>0.77</v>
      </c>
      <c r="R16" s="67">
        <v>0.75</v>
      </c>
      <c r="S16" s="67">
        <f>2.23-(R16+Q16)</f>
        <v>0.71</v>
      </c>
      <c r="T16" s="67">
        <f>3-2.23</f>
        <v>0.77</v>
      </c>
      <c r="U16" s="68">
        <f>SUM(Q16:T16)</f>
        <v>3</v>
      </c>
      <c r="V16" s="66">
        <v>3</v>
      </c>
      <c r="W16" s="67">
        <v>0.2</v>
      </c>
      <c r="X16" s="67">
        <v>1.3</v>
      </c>
      <c r="Y16" s="67">
        <v>1.07</v>
      </c>
      <c r="Z16" s="67">
        <v>0.43</v>
      </c>
      <c r="AA16" s="67">
        <f t="shared" ref="AA16:AA18" si="0">SUM(W16:Z16)</f>
        <v>3.0000000000000004</v>
      </c>
      <c r="AB16" s="66">
        <v>0</v>
      </c>
      <c r="AC16" s="107"/>
      <c r="AD16" s="107"/>
      <c r="AE16" s="107"/>
      <c r="AF16" s="107"/>
      <c r="AG16" s="107">
        <f t="shared" ref="AG16:AG18" si="1">SUM(AC16:AF16)</f>
        <v>0</v>
      </c>
      <c r="AH16" s="66">
        <f>L16+N16+P16+V16+AB16</f>
        <v>13</v>
      </c>
      <c r="AI16" s="20">
        <f t="shared" ref="AI16:AI18" si="2">M16+O16+U16+AA16+AG16</f>
        <v>13</v>
      </c>
      <c r="AJ16" s="17">
        <f>AI16/13</f>
        <v>1</v>
      </c>
      <c r="AK16" s="110">
        <v>898</v>
      </c>
      <c r="AL16" s="111">
        <v>898</v>
      </c>
      <c r="AM16" s="110">
        <v>731</v>
      </c>
      <c r="AN16" s="111">
        <v>731</v>
      </c>
      <c r="AO16" s="110">
        <v>1916</v>
      </c>
      <c r="AP16" s="111">
        <v>1916</v>
      </c>
      <c r="AQ16" s="110">
        <v>1232</v>
      </c>
      <c r="AR16" s="111">
        <v>1232</v>
      </c>
      <c r="AS16" s="24">
        <v>0</v>
      </c>
      <c r="AT16" s="27"/>
      <c r="AU16" s="18">
        <f t="shared" ref="AU16:AU23" si="3">AK16+AM16+AO16+AQ16+AS16</f>
        <v>4777</v>
      </c>
      <c r="AV16" s="2">
        <f t="shared" ref="AV16:AV18" si="4">AL16+AN16+AP16+AR16+AT16</f>
        <v>4777</v>
      </c>
      <c r="AW16" s="85" t="s">
        <v>108</v>
      </c>
      <c r="AX16" s="86" t="s">
        <v>116</v>
      </c>
      <c r="AY16" s="9" t="s">
        <v>123</v>
      </c>
      <c r="AZ16" s="3" t="s">
        <v>130</v>
      </c>
      <c r="BA16" s="7" t="s">
        <v>138</v>
      </c>
      <c r="BB16" s="7" t="s">
        <v>138</v>
      </c>
    </row>
    <row r="17" spans="1:54" s="7" customFormat="1" ht="102.75" customHeight="1" x14ac:dyDescent="0.25">
      <c r="A17" s="78" t="s">
        <v>35</v>
      </c>
      <c r="B17" s="79" t="s">
        <v>7</v>
      </c>
      <c r="C17" s="75" t="s">
        <v>102</v>
      </c>
      <c r="D17" s="75" t="s">
        <v>98</v>
      </c>
      <c r="E17" s="47" t="s">
        <v>9</v>
      </c>
      <c r="F17" s="59" t="s">
        <v>80</v>
      </c>
      <c r="G17" s="60" t="s">
        <v>81</v>
      </c>
      <c r="H17" s="76" t="s">
        <v>32</v>
      </c>
      <c r="I17" s="77" t="s">
        <v>10</v>
      </c>
      <c r="J17" s="77" t="s">
        <v>28</v>
      </c>
      <c r="K17" s="65" t="s">
        <v>8</v>
      </c>
      <c r="L17" s="66">
        <v>0.1</v>
      </c>
      <c r="M17" s="67">
        <v>0.1</v>
      </c>
      <c r="N17" s="66">
        <v>0.9</v>
      </c>
      <c r="O17" s="67">
        <v>0.9</v>
      </c>
      <c r="P17" s="66">
        <v>0</v>
      </c>
      <c r="Q17" s="67">
        <v>0</v>
      </c>
      <c r="R17" s="67">
        <v>0</v>
      </c>
      <c r="S17" s="67">
        <v>0</v>
      </c>
      <c r="T17" s="67">
        <v>0</v>
      </c>
      <c r="U17" s="68">
        <v>0</v>
      </c>
      <c r="V17" s="66"/>
      <c r="W17" s="107"/>
      <c r="X17" s="107"/>
      <c r="Y17" s="107"/>
      <c r="Z17" s="107"/>
      <c r="AA17" s="107"/>
      <c r="AB17" s="66">
        <v>0</v>
      </c>
      <c r="AC17" s="107"/>
      <c r="AD17" s="107"/>
      <c r="AE17" s="107"/>
      <c r="AF17" s="107"/>
      <c r="AG17" s="107"/>
      <c r="AH17" s="66">
        <v>1</v>
      </c>
      <c r="AI17" s="20">
        <v>1</v>
      </c>
      <c r="AJ17" s="17">
        <f>AI17/1</f>
        <v>1</v>
      </c>
      <c r="AK17" s="110">
        <v>100</v>
      </c>
      <c r="AL17" s="111">
        <v>100</v>
      </c>
      <c r="AM17" s="110">
        <v>257</v>
      </c>
      <c r="AN17" s="111">
        <v>257</v>
      </c>
      <c r="AO17" s="110">
        <v>0</v>
      </c>
      <c r="AP17" s="111">
        <v>0</v>
      </c>
      <c r="AQ17" s="110">
        <v>0</v>
      </c>
      <c r="AR17" s="111">
        <v>0</v>
      </c>
      <c r="AS17" s="50">
        <v>0</v>
      </c>
      <c r="AT17" s="52">
        <v>0</v>
      </c>
      <c r="AU17" s="18">
        <f t="shared" si="3"/>
        <v>357</v>
      </c>
      <c r="AV17" s="2">
        <f t="shared" si="4"/>
        <v>357</v>
      </c>
      <c r="AW17" s="85" t="s">
        <v>114</v>
      </c>
      <c r="AX17" s="85" t="s">
        <v>114</v>
      </c>
      <c r="AY17" s="85" t="s">
        <v>114</v>
      </c>
      <c r="AZ17" s="21" t="s">
        <v>114</v>
      </c>
      <c r="BA17" s="7" t="s">
        <v>138</v>
      </c>
      <c r="BB17" s="7" t="s">
        <v>138</v>
      </c>
    </row>
    <row r="18" spans="1:54" s="7" customFormat="1" ht="123" customHeight="1" x14ac:dyDescent="0.25">
      <c r="A18" s="78" t="s">
        <v>35</v>
      </c>
      <c r="B18" s="79" t="s">
        <v>7</v>
      </c>
      <c r="C18" s="75" t="s">
        <v>102</v>
      </c>
      <c r="D18" s="75" t="s">
        <v>98</v>
      </c>
      <c r="E18" s="47" t="s">
        <v>9</v>
      </c>
      <c r="F18" s="59" t="s">
        <v>25</v>
      </c>
      <c r="G18" s="60" t="s">
        <v>37</v>
      </c>
      <c r="H18" s="76" t="s">
        <v>32</v>
      </c>
      <c r="I18" s="77" t="s">
        <v>10</v>
      </c>
      <c r="J18" s="77" t="s">
        <v>28</v>
      </c>
      <c r="K18" s="65" t="s">
        <v>8</v>
      </c>
      <c r="L18" s="66">
        <v>1</v>
      </c>
      <c r="M18" s="67">
        <v>0.93</v>
      </c>
      <c r="N18" s="66">
        <v>1</v>
      </c>
      <c r="O18" s="67">
        <v>1</v>
      </c>
      <c r="P18" s="66">
        <v>1</v>
      </c>
      <c r="Q18" s="67">
        <v>0.19</v>
      </c>
      <c r="R18" s="67">
        <v>0.28000000000000003</v>
      </c>
      <c r="S18" s="67">
        <f>0.72-(Q18+R18)</f>
        <v>0.24999999999999994</v>
      </c>
      <c r="T18" s="67">
        <f>1-0.72</f>
        <v>0.28000000000000003</v>
      </c>
      <c r="U18" s="68">
        <f>SUM(Q18:T18)</f>
        <v>1</v>
      </c>
      <c r="V18" s="66">
        <v>1</v>
      </c>
      <c r="W18" s="67">
        <v>0.2</v>
      </c>
      <c r="X18" s="67">
        <v>0.25</v>
      </c>
      <c r="Y18" s="67">
        <v>0.25</v>
      </c>
      <c r="Z18" s="67">
        <v>0.3</v>
      </c>
      <c r="AA18" s="67">
        <f t="shared" si="0"/>
        <v>1</v>
      </c>
      <c r="AB18" s="66">
        <v>1</v>
      </c>
      <c r="AC18" s="67">
        <v>0.51</v>
      </c>
      <c r="AD18" s="67">
        <v>0.49</v>
      </c>
      <c r="AE18" s="67"/>
      <c r="AF18" s="67"/>
      <c r="AG18" s="67">
        <f t="shared" si="1"/>
        <v>1</v>
      </c>
      <c r="AH18" s="66">
        <f>L18+N18+P18+V18+AB18</f>
        <v>5</v>
      </c>
      <c r="AI18" s="20">
        <f t="shared" si="2"/>
        <v>4.93</v>
      </c>
      <c r="AJ18" s="17">
        <f>AI18/5</f>
        <v>0.98599999999999999</v>
      </c>
      <c r="AK18" s="110">
        <v>692</v>
      </c>
      <c r="AL18" s="111">
        <v>674</v>
      </c>
      <c r="AM18" s="110">
        <v>387</v>
      </c>
      <c r="AN18" s="111">
        <v>379</v>
      </c>
      <c r="AO18" s="110">
        <v>275</v>
      </c>
      <c r="AP18" s="111">
        <v>275</v>
      </c>
      <c r="AQ18" s="110">
        <v>307</v>
      </c>
      <c r="AR18" s="111">
        <v>307</v>
      </c>
      <c r="AS18" s="24">
        <v>112</v>
      </c>
      <c r="AT18" s="109">
        <f>54+51</f>
        <v>105</v>
      </c>
      <c r="AU18" s="18">
        <f t="shared" si="3"/>
        <v>1773</v>
      </c>
      <c r="AV18" s="2">
        <f t="shared" si="4"/>
        <v>1740</v>
      </c>
      <c r="AW18" s="87" t="s">
        <v>109</v>
      </c>
      <c r="AX18" s="86" t="s">
        <v>117</v>
      </c>
      <c r="AY18" s="9" t="s">
        <v>124</v>
      </c>
      <c r="AZ18" s="3" t="s">
        <v>131</v>
      </c>
      <c r="BA18" s="3" t="s">
        <v>140</v>
      </c>
      <c r="BB18" s="3" t="s">
        <v>146</v>
      </c>
    </row>
    <row r="19" spans="1:54" s="8" customFormat="1" ht="36" customHeight="1" x14ac:dyDescent="0.25">
      <c r="A19" s="112" t="s">
        <v>11</v>
      </c>
      <c r="B19" s="113"/>
      <c r="C19" s="113"/>
      <c r="D19" s="113"/>
      <c r="E19" s="113"/>
      <c r="F19" s="113"/>
      <c r="G19" s="113"/>
      <c r="H19" s="113"/>
      <c r="I19" s="113"/>
      <c r="J19" s="113"/>
      <c r="K19" s="114"/>
      <c r="L19" s="42"/>
      <c r="M19" s="42"/>
      <c r="N19" s="42"/>
      <c r="O19" s="42"/>
      <c r="P19" s="46"/>
      <c r="Q19" s="46"/>
      <c r="R19" s="46"/>
      <c r="S19" s="46"/>
      <c r="T19" s="46"/>
      <c r="U19" s="46"/>
      <c r="V19" s="46"/>
      <c r="W19" s="46"/>
      <c r="X19" s="46"/>
      <c r="Y19" s="46"/>
      <c r="Z19" s="46"/>
      <c r="AA19" s="46"/>
      <c r="AB19" s="46"/>
      <c r="AC19" s="46"/>
      <c r="AD19" s="46"/>
      <c r="AE19" s="46"/>
      <c r="AF19" s="46"/>
      <c r="AG19" s="46"/>
      <c r="AH19" s="46"/>
      <c r="AI19" s="46"/>
      <c r="AJ19" s="46"/>
      <c r="AK19" s="12">
        <f t="shared" ref="AK19:AT19" si="5">SUM(AK15:AK18)</f>
        <v>1890</v>
      </c>
      <c r="AL19" s="12">
        <f t="shared" si="5"/>
        <v>1872</v>
      </c>
      <c r="AM19" s="12">
        <f t="shared" si="5"/>
        <v>1934</v>
      </c>
      <c r="AN19" s="12">
        <f t="shared" si="5"/>
        <v>1926</v>
      </c>
      <c r="AO19" s="12">
        <f t="shared" si="5"/>
        <v>2838</v>
      </c>
      <c r="AP19" s="12">
        <f t="shared" si="5"/>
        <v>2838</v>
      </c>
      <c r="AQ19" s="12">
        <f t="shared" si="5"/>
        <v>2224</v>
      </c>
      <c r="AR19" s="12">
        <f t="shared" si="5"/>
        <v>2224</v>
      </c>
      <c r="AS19" s="12">
        <f t="shared" si="5"/>
        <v>240</v>
      </c>
      <c r="AT19" s="12">
        <f t="shared" si="5"/>
        <v>233</v>
      </c>
      <c r="AU19" s="53">
        <f>SUM(AU15:AU18)</f>
        <v>9126</v>
      </c>
      <c r="AV19" s="53">
        <f>SUM(AV15:AV18)</f>
        <v>9093</v>
      </c>
      <c r="AW19" s="88"/>
      <c r="AX19" s="89"/>
      <c r="AY19" s="55"/>
      <c r="AZ19" s="55"/>
      <c r="BA19" s="104"/>
      <c r="BB19" s="104"/>
    </row>
    <row r="20" spans="1:54" s="7" customFormat="1" ht="196.5" customHeight="1" x14ac:dyDescent="0.25">
      <c r="A20" s="80" t="s">
        <v>103</v>
      </c>
      <c r="B20" s="79" t="s">
        <v>7</v>
      </c>
      <c r="C20" s="81" t="s">
        <v>101</v>
      </c>
      <c r="D20" s="75" t="s">
        <v>99</v>
      </c>
      <c r="E20" s="80" t="s">
        <v>12</v>
      </c>
      <c r="F20" s="59" t="s">
        <v>26</v>
      </c>
      <c r="G20" s="60" t="s">
        <v>106</v>
      </c>
      <c r="H20" s="76" t="s">
        <v>32</v>
      </c>
      <c r="I20" s="77" t="s">
        <v>5</v>
      </c>
      <c r="J20" s="77" t="s">
        <v>6</v>
      </c>
      <c r="K20" s="65" t="s">
        <v>8</v>
      </c>
      <c r="L20" s="66">
        <v>2</v>
      </c>
      <c r="M20" s="67">
        <v>2</v>
      </c>
      <c r="N20" s="66">
        <v>3</v>
      </c>
      <c r="O20" s="67">
        <v>3</v>
      </c>
      <c r="P20" s="66">
        <v>4</v>
      </c>
      <c r="Q20" s="67">
        <v>0.79</v>
      </c>
      <c r="R20" s="67">
        <v>0.76</v>
      </c>
      <c r="S20" s="67">
        <f>2.85-(R20+Q20)</f>
        <v>1.3</v>
      </c>
      <c r="T20" s="67">
        <f>4-2.85</f>
        <v>1.1499999999999999</v>
      </c>
      <c r="U20" s="67">
        <f>SUM(Q20:T20)</f>
        <v>4</v>
      </c>
      <c r="V20" s="66">
        <v>2</v>
      </c>
      <c r="W20" s="67">
        <v>7.0000000000000007E-2</v>
      </c>
      <c r="X20" s="67">
        <v>0.96</v>
      </c>
      <c r="Y20" s="67">
        <v>0.76</v>
      </c>
      <c r="Z20" s="67">
        <v>0.21</v>
      </c>
      <c r="AA20" s="67">
        <f>SUM(W20:Z20)</f>
        <v>2</v>
      </c>
      <c r="AB20" s="66">
        <v>0</v>
      </c>
      <c r="AC20" s="107"/>
      <c r="AD20" s="107"/>
      <c r="AE20" s="107"/>
      <c r="AF20" s="107"/>
      <c r="AG20" s="107">
        <f>SUM(AC20:AF20)</f>
        <v>0</v>
      </c>
      <c r="AH20" s="66">
        <f>L20+N20+P20+V20+AB20</f>
        <v>11</v>
      </c>
      <c r="AI20" s="25">
        <f>M20+O20+U20+AA20+AG20</f>
        <v>11</v>
      </c>
      <c r="AJ20" s="17">
        <f>AI20/11</f>
        <v>1</v>
      </c>
      <c r="AK20" s="110">
        <v>227</v>
      </c>
      <c r="AL20" s="111">
        <v>216</v>
      </c>
      <c r="AM20" s="110">
        <v>917</v>
      </c>
      <c r="AN20" s="111">
        <v>917</v>
      </c>
      <c r="AO20" s="110">
        <v>640</v>
      </c>
      <c r="AP20" s="111">
        <v>640</v>
      </c>
      <c r="AQ20" s="110">
        <v>368</v>
      </c>
      <c r="AR20" s="111">
        <v>368</v>
      </c>
      <c r="AS20" s="24">
        <v>0</v>
      </c>
      <c r="AT20" s="27"/>
      <c r="AU20" s="18">
        <f t="shared" si="3"/>
        <v>2152</v>
      </c>
      <c r="AV20" s="2">
        <f>AL20+AN20+AP20+AR20+AT20</f>
        <v>2141</v>
      </c>
      <c r="AW20" s="87" t="s">
        <v>110</v>
      </c>
      <c r="AX20" s="86" t="s">
        <v>118</v>
      </c>
      <c r="AY20" s="6" t="s">
        <v>125</v>
      </c>
      <c r="AZ20" s="3" t="s">
        <v>132</v>
      </c>
      <c r="BA20" s="7" t="s">
        <v>138</v>
      </c>
      <c r="BB20" s="7" t="s">
        <v>138</v>
      </c>
    </row>
    <row r="21" spans="1:54" s="7" customFormat="1" ht="141" customHeight="1" x14ac:dyDescent="0.25">
      <c r="A21" s="80" t="s">
        <v>36</v>
      </c>
      <c r="B21" s="79" t="s">
        <v>7</v>
      </c>
      <c r="C21" s="81" t="s">
        <v>101</v>
      </c>
      <c r="D21" s="75" t="s">
        <v>100</v>
      </c>
      <c r="E21" s="80" t="s">
        <v>12</v>
      </c>
      <c r="F21" s="59" t="s">
        <v>13</v>
      </c>
      <c r="G21" s="60" t="s">
        <v>91</v>
      </c>
      <c r="H21" s="76" t="s">
        <v>32</v>
      </c>
      <c r="I21" s="77" t="s">
        <v>5</v>
      </c>
      <c r="J21" s="77" t="s">
        <v>6</v>
      </c>
      <c r="K21" s="65" t="s">
        <v>8</v>
      </c>
      <c r="L21" s="66">
        <v>1</v>
      </c>
      <c r="M21" s="67">
        <v>1</v>
      </c>
      <c r="N21" s="66">
        <v>1</v>
      </c>
      <c r="O21" s="67">
        <v>1</v>
      </c>
      <c r="P21" s="66">
        <v>1</v>
      </c>
      <c r="Q21" s="68">
        <v>0.22</v>
      </c>
      <c r="R21" s="68">
        <v>0.31</v>
      </c>
      <c r="S21" s="68">
        <f>0.8-(Q21+R21)</f>
        <v>0.27</v>
      </c>
      <c r="T21" s="67">
        <f>1-0.8</f>
        <v>0.19999999999999996</v>
      </c>
      <c r="U21" s="69">
        <f t="shared" ref="U21:U23" si="6">SUM(Q21:T21)</f>
        <v>1</v>
      </c>
      <c r="V21" s="66">
        <v>1</v>
      </c>
      <c r="W21" s="67">
        <v>0.26</v>
      </c>
      <c r="X21" s="67">
        <v>0.27</v>
      </c>
      <c r="Y21" s="67">
        <v>0.32</v>
      </c>
      <c r="Z21" s="67">
        <v>0.15</v>
      </c>
      <c r="AA21" s="67">
        <f t="shared" ref="AA21:AA23" si="7">SUM(W21:Z21)</f>
        <v>1</v>
      </c>
      <c r="AB21" s="66">
        <v>1</v>
      </c>
      <c r="AC21" s="67">
        <v>0.42</v>
      </c>
      <c r="AD21" s="67">
        <v>0.57999999999999996</v>
      </c>
      <c r="AE21" s="67"/>
      <c r="AF21" s="67"/>
      <c r="AG21" s="67">
        <f t="shared" ref="AG21:AG23" si="8">SUM(AC21:AF21)</f>
        <v>1</v>
      </c>
      <c r="AH21" s="66">
        <f t="shared" ref="AH21:AH23" si="9">L21+N21+P21+V21+AB21</f>
        <v>5</v>
      </c>
      <c r="AI21" s="25">
        <f t="shared" ref="AI21:AI23" si="10">M21+O21+U21+AA21+AG21</f>
        <v>5</v>
      </c>
      <c r="AJ21" s="17">
        <f>AI21/5</f>
        <v>1</v>
      </c>
      <c r="AK21" s="110">
        <v>200</v>
      </c>
      <c r="AL21" s="111">
        <v>200</v>
      </c>
      <c r="AM21" s="110">
        <v>1220</v>
      </c>
      <c r="AN21" s="111">
        <v>1220</v>
      </c>
      <c r="AO21" s="110">
        <v>2395</v>
      </c>
      <c r="AP21" s="111">
        <v>2379</v>
      </c>
      <c r="AQ21" s="110">
        <v>3347</v>
      </c>
      <c r="AR21" s="111">
        <v>3347</v>
      </c>
      <c r="AS21" s="24">
        <v>2381</v>
      </c>
      <c r="AT21" s="27">
        <v>449</v>
      </c>
      <c r="AU21" s="18">
        <f t="shared" si="3"/>
        <v>9543</v>
      </c>
      <c r="AV21" s="2">
        <f t="shared" ref="AV21:AV23" si="11">AL21+AN21+AP21+AR21+AT21</f>
        <v>7595</v>
      </c>
      <c r="AW21" s="87" t="s">
        <v>111</v>
      </c>
      <c r="AX21" s="86" t="s">
        <v>119</v>
      </c>
      <c r="AY21" s="6" t="s">
        <v>126</v>
      </c>
      <c r="AZ21" s="3" t="s">
        <v>133</v>
      </c>
      <c r="BA21" s="3" t="s">
        <v>142</v>
      </c>
      <c r="BB21" s="3" t="s">
        <v>147</v>
      </c>
    </row>
    <row r="22" spans="1:54" s="7" customFormat="1" ht="129" customHeight="1" x14ac:dyDescent="0.25">
      <c r="A22" s="80" t="s">
        <v>103</v>
      </c>
      <c r="B22" s="79" t="s">
        <v>7</v>
      </c>
      <c r="C22" s="81" t="s">
        <v>101</v>
      </c>
      <c r="D22" s="75" t="s">
        <v>100</v>
      </c>
      <c r="E22" s="80" t="s">
        <v>12</v>
      </c>
      <c r="F22" s="59" t="s">
        <v>82</v>
      </c>
      <c r="G22" s="60" t="s">
        <v>81</v>
      </c>
      <c r="H22" s="76" t="s">
        <v>32</v>
      </c>
      <c r="I22" s="77" t="s">
        <v>10</v>
      </c>
      <c r="J22" s="77" t="s">
        <v>6</v>
      </c>
      <c r="K22" s="65" t="s">
        <v>8</v>
      </c>
      <c r="L22" s="66">
        <v>0.1</v>
      </c>
      <c r="M22" s="67">
        <v>0.1</v>
      </c>
      <c r="N22" s="66">
        <v>0.9</v>
      </c>
      <c r="O22" s="67">
        <v>0.9</v>
      </c>
      <c r="P22" s="66">
        <v>0</v>
      </c>
      <c r="Q22" s="68">
        <v>0</v>
      </c>
      <c r="R22" s="68">
        <v>0</v>
      </c>
      <c r="S22" s="68">
        <v>0</v>
      </c>
      <c r="T22" s="67">
        <v>0</v>
      </c>
      <c r="U22" s="69">
        <v>0</v>
      </c>
      <c r="V22" s="66">
        <v>0</v>
      </c>
      <c r="W22" s="107"/>
      <c r="X22" s="107"/>
      <c r="Y22" s="107"/>
      <c r="Z22" s="107"/>
      <c r="AA22" s="107"/>
      <c r="AB22" s="66">
        <v>0</v>
      </c>
      <c r="AC22" s="107"/>
      <c r="AD22" s="107"/>
      <c r="AE22" s="107"/>
      <c r="AF22" s="107"/>
      <c r="AG22" s="107"/>
      <c r="AH22" s="66">
        <v>1</v>
      </c>
      <c r="AI22" s="51">
        <v>1</v>
      </c>
      <c r="AJ22" s="17">
        <f>AI22/1</f>
        <v>1</v>
      </c>
      <c r="AK22" s="110">
        <v>100</v>
      </c>
      <c r="AL22" s="111">
        <v>100</v>
      </c>
      <c r="AM22" s="110">
        <v>49</v>
      </c>
      <c r="AN22" s="111">
        <v>49</v>
      </c>
      <c r="AO22" s="110">
        <v>0</v>
      </c>
      <c r="AP22" s="111">
        <v>0</v>
      </c>
      <c r="AQ22" s="110">
        <v>0</v>
      </c>
      <c r="AR22" s="111">
        <v>0</v>
      </c>
      <c r="AS22" s="50">
        <v>0</v>
      </c>
      <c r="AT22" s="52">
        <v>0</v>
      </c>
      <c r="AU22" s="18">
        <f t="shared" si="3"/>
        <v>149</v>
      </c>
      <c r="AV22" s="2">
        <f t="shared" si="11"/>
        <v>149</v>
      </c>
      <c r="AW22" s="87" t="s">
        <v>114</v>
      </c>
      <c r="AX22" s="87" t="s">
        <v>114</v>
      </c>
      <c r="AY22" s="87" t="s">
        <v>114</v>
      </c>
      <c r="AZ22" s="87" t="s">
        <v>114</v>
      </c>
      <c r="BA22" s="7" t="s">
        <v>138</v>
      </c>
      <c r="BB22" s="7" t="s">
        <v>138</v>
      </c>
    </row>
    <row r="23" spans="1:54" s="7" customFormat="1" ht="132" customHeight="1" x14ac:dyDescent="0.25">
      <c r="A23" s="80" t="s">
        <v>103</v>
      </c>
      <c r="B23" s="79" t="s">
        <v>7</v>
      </c>
      <c r="C23" s="81" t="s">
        <v>101</v>
      </c>
      <c r="D23" s="75" t="s">
        <v>100</v>
      </c>
      <c r="E23" s="80" t="s">
        <v>12</v>
      </c>
      <c r="F23" s="59" t="s">
        <v>14</v>
      </c>
      <c r="G23" s="60" t="s">
        <v>38</v>
      </c>
      <c r="H23" s="76" t="s">
        <v>32</v>
      </c>
      <c r="I23" s="77" t="s">
        <v>29</v>
      </c>
      <c r="J23" s="77" t="s">
        <v>6</v>
      </c>
      <c r="K23" s="65" t="s">
        <v>8</v>
      </c>
      <c r="L23" s="66">
        <v>0</v>
      </c>
      <c r="M23" s="67">
        <v>0</v>
      </c>
      <c r="N23" s="66">
        <v>1</v>
      </c>
      <c r="O23" s="67">
        <v>1</v>
      </c>
      <c r="P23" s="66">
        <v>1</v>
      </c>
      <c r="Q23" s="67">
        <v>0.19</v>
      </c>
      <c r="R23" s="67">
        <v>0.28000000000000003</v>
      </c>
      <c r="S23" s="67">
        <f>0.72-(Q23+R23)</f>
        <v>0.24999999999999994</v>
      </c>
      <c r="T23" s="67">
        <f>1-0.72</f>
        <v>0.28000000000000003</v>
      </c>
      <c r="U23" s="67">
        <f t="shared" si="6"/>
        <v>1</v>
      </c>
      <c r="V23" s="66">
        <v>1</v>
      </c>
      <c r="W23" s="67">
        <v>0.2</v>
      </c>
      <c r="X23" s="67">
        <v>0.25</v>
      </c>
      <c r="Y23" s="67">
        <v>0.25</v>
      </c>
      <c r="Z23" s="67">
        <v>0.3</v>
      </c>
      <c r="AA23" s="67">
        <f t="shared" si="7"/>
        <v>1</v>
      </c>
      <c r="AB23" s="66">
        <v>1</v>
      </c>
      <c r="AC23" s="67">
        <v>0.51</v>
      </c>
      <c r="AD23" s="67">
        <v>0.49</v>
      </c>
      <c r="AE23" s="67"/>
      <c r="AF23" s="67"/>
      <c r="AG23" s="67">
        <f t="shared" si="8"/>
        <v>1</v>
      </c>
      <c r="AH23" s="66">
        <f t="shared" si="9"/>
        <v>4</v>
      </c>
      <c r="AI23" s="25">
        <f t="shared" si="10"/>
        <v>4</v>
      </c>
      <c r="AJ23" s="17">
        <f>AI23/4</f>
        <v>1</v>
      </c>
      <c r="AK23" s="110"/>
      <c r="AL23" s="111"/>
      <c r="AM23" s="110">
        <v>1346</v>
      </c>
      <c r="AN23" s="111">
        <v>1342</v>
      </c>
      <c r="AO23" s="110">
        <v>360</v>
      </c>
      <c r="AP23" s="111">
        <v>359</v>
      </c>
      <c r="AQ23" s="110">
        <v>457</v>
      </c>
      <c r="AR23" s="111">
        <v>457</v>
      </c>
      <c r="AS23" s="24">
        <v>447</v>
      </c>
      <c r="AT23" s="109">
        <f>243-51</f>
        <v>192</v>
      </c>
      <c r="AU23" s="18">
        <f t="shared" si="3"/>
        <v>2610</v>
      </c>
      <c r="AV23" s="2">
        <f t="shared" si="11"/>
        <v>2350</v>
      </c>
      <c r="AW23" s="90" t="s">
        <v>112</v>
      </c>
      <c r="AX23" s="86" t="s">
        <v>120</v>
      </c>
      <c r="AY23" s="6" t="s">
        <v>127</v>
      </c>
      <c r="AZ23" s="3" t="s">
        <v>134</v>
      </c>
      <c r="BA23" s="3" t="s">
        <v>141</v>
      </c>
      <c r="BB23" s="3" t="s">
        <v>148</v>
      </c>
    </row>
    <row r="24" spans="1:54" ht="24.95" customHeight="1" x14ac:dyDescent="0.25">
      <c r="A24" s="112" t="s">
        <v>15</v>
      </c>
      <c r="B24" s="113"/>
      <c r="C24" s="113"/>
      <c r="D24" s="113"/>
      <c r="E24" s="113"/>
      <c r="F24" s="113"/>
      <c r="G24" s="113"/>
      <c r="H24" s="113"/>
      <c r="I24" s="113"/>
      <c r="J24" s="113"/>
      <c r="K24" s="114"/>
      <c r="L24" s="43"/>
      <c r="M24" s="43"/>
      <c r="N24" s="43"/>
      <c r="O24" s="43"/>
      <c r="P24" s="45"/>
      <c r="Q24" s="45"/>
      <c r="R24" s="45"/>
      <c r="S24" s="45"/>
      <c r="T24" s="45"/>
      <c r="U24" s="45"/>
      <c r="V24" s="45"/>
      <c r="W24" s="45"/>
      <c r="X24" s="45"/>
      <c r="Y24" s="45"/>
      <c r="Z24" s="45"/>
      <c r="AA24" s="45"/>
      <c r="AB24" s="45"/>
      <c r="AC24" s="45"/>
      <c r="AD24" s="45"/>
      <c r="AE24" s="45"/>
      <c r="AF24" s="45"/>
      <c r="AG24" s="45"/>
      <c r="AH24" s="45"/>
      <c r="AI24" s="26"/>
      <c r="AJ24" s="26"/>
      <c r="AK24" s="12">
        <f t="shared" ref="AK24:AV24" si="12">SUM(AK20:AK23)</f>
        <v>527</v>
      </c>
      <c r="AL24" s="12">
        <f t="shared" si="12"/>
        <v>516</v>
      </c>
      <c r="AM24" s="12">
        <f t="shared" si="12"/>
        <v>3532</v>
      </c>
      <c r="AN24" s="12">
        <f t="shared" si="12"/>
        <v>3528</v>
      </c>
      <c r="AO24" s="12">
        <f t="shared" si="12"/>
        <v>3395</v>
      </c>
      <c r="AP24" s="12">
        <f t="shared" si="12"/>
        <v>3378</v>
      </c>
      <c r="AQ24" s="12">
        <f>SUM(AQ20:AQ23)</f>
        <v>4172</v>
      </c>
      <c r="AR24" s="12">
        <f t="shared" si="12"/>
        <v>4172</v>
      </c>
      <c r="AS24" s="12">
        <f t="shared" si="12"/>
        <v>2828</v>
      </c>
      <c r="AT24" s="12">
        <f t="shared" si="12"/>
        <v>641</v>
      </c>
      <c r="AU24" s="12">
        <f t="shared" si="12"/>
        <v>14454</v>
      </c>
      <c r="AV24" s="12">
        <f t="shared" si="12"/>
        <v>12235</v>
      </c>
      <c r="AW24" s="91"/>
      <c r="AX24" s="92"/>
      <c r="AY24" s="56"/>
      <c r="AZ24" s="56"/>
      <c r="BA24" s="7"/>
      <c r="BB24" s="7"/>
    </row>
    <row r="25" spans="1:54" ht="35.1" customHeight="1" x14ac:dyDescent="0.25">
      <c r="A25" s="5"/>
      <c r="B25" s="5"/>
      <c r="C25" s="138" t="s">
        <v>16</v>
      </c>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54"/>
      <c r="AJ25" s="54"/>
      <c r="AK25" s="13">
        <f t="shared" ref="AK25:AV25" si="13">+AK24+AK19</f>
        <v>2417</v>
      </c>
      <c r="AL25" s="13">
        <f t="shared" si="13"/>
        <v>2388</v>
      </c>
      <c r="AM25" s="13">
        <f t="shared" si="13"/>
        <v>5466</v>
      </c>
      <c r="AN25" s="13">
        <f t="shared" si="13"/>
        <v>5454</v>
      </c>
      <c r="AO25" s="13">
        <f t="shared" si="13"/>
        <v>6233</v>
      </c>
      <c r="AP25" s="13">
        <f t="shared" si="13"/>
        <v>6216</v>
      </c>
      <c r="AQ25" s="13">
        <f t="shared" si="13"/>
        <v>6396</v>
      </c>
      <c r="AR25" s="13">
        <f t="shared" si="13"/>
        <v>6396</v>
      </c>
      <c r="AS25" s="13">
        <f t="shared" si="13"/>
        <v>3068</v>
      </c>
      <c r="AT25" s="13">
        <f t="shared" si="13"/>
        <v>874</v>
      </c>
      <c r="AU25" s="13">
        <f t="shared" si="13"/>
        <v>23580</v>
      </c>
      <c r="AV25" s="13">
        <f t="shared" si="13"/>
        <v>21328</v>
      </c>
      <c r="AW25" s="93"/>
      <c r="AX25" s="94"/>
      <c r="AY25" s="5"/>
      <c r="AZ25" s="5"/>
      <c r="BA25" s="7"/>
      <c r="BB25" s="7"/>
    </row>
    <row r="26" spans="1:54" s="7" customFormat="1" ht="50.25" customHeight="1" x14ac:dyDescent="0.25">
      <c r="A26" s="143" t="s">
        <v>104</v>
      </c>
      <c r="B26" s="122" t="s">
        <v>17</v>
      </c>
      <c r="C26" s="122" t="s">
        <v>33</v>
      </c>
      <c r="D26" s="121" t="s">
        <v>62</v>
      </c>
      <c r="E26" s="122" t="s">
        <v>19</v>
      </c>
      <c r="F26" s="121" t="s">
        <v>27</v>
      </c>
      <c r="G26" s="145" t="s">
        <v>92</v>
      </c>
      <c r="H26" s="14" t="s">
        <v>47</v>
      </c>
      <c r="I26" s="147" t="s">
        <v>45</v>
      </c>
      <c r="J26" s="147" t="s">
        <v>28</v>
      </c>
      <c r="K26" s="122" t="s">
        <v>18</v>
      </c>
      <c r="L26" s="123">
        <v>1</v>
      </c>
      <c r="M26" s="144">
        <v>0.9</v>
      </c>
      <c r="N26" s="123">
        <v>1</v>
      </c>
      <c r="O26" s="144">
        <v>0.996</v>
      </c>
      <c r="P26" s="123">
        <v>1</v>
      </c>
      <c r="Q26" s="119">
        <v>0.31509999999999999</v>
      </c>
      <c r="R26" s="119">
        <v>0.22489999999999999</v>
      </c>
      <c r="S26" s="119">
        <v>0.28000000000000003</v>
      </c>
      <c r="T26" s="119">
        <v>0.17</v>
      </c>
      <c r="U26" s="119">
        <v>1</v>
      </c>
      <c r="V26" s="123"/>
      <c r="W26" s="127"/>
      <c r="X26" s="127"/>
      <c r="Y26" s="127"/>
      <c r="Z26" s="127"/>
      <c r="AA26" s="127"/>
      <c r="AB26" s="123"/>
      <c r="AC26" s="127"/>
      <c r="AD26" s="127"/>
      <c r="AE26" s="127"/>
      <c r="AF26" s="127"/>
      <c r="AG26" s="127"/>
      <c r="AH26" s="146">
        <v>1</v>
      </c>
      <c r="AI26" s="148"/>
      <c r="AJ26" s="149">
        <f>(290/3)/100</f>
        <v>0.96666666666666667</v>
      </c>
      <c r="AK26" s="120">
        <v>331</v>
      </c>
      <c r="AL26" s="142">
        <v>329</v>
      </c>
      <c r="AM26" s="120">
        <v>721</v>
      </c>
      <c r="AN26" s="142">
        <v>720</v>
      </c>
      <c r="AO26" s="120">
        <v>679</v>
      </c>
      <c r="AP26" s="142">
        <v>679</v>
      </c>
      <c r="AQ26" s="120"/>
      <c r="AR26" s="142"/>
      <c r="AS26" s="120"/>
      <c r="AT26" s="142"/>
      <c r="AU26" s="120">
        <f>AK26+AM26+AO26</f>
        <v>1731</v>
      </c>
      <c r="AV26" s="118">
        <f>AL26+AN26+AP26</f>
        <v>1728</v>
      </c>
      <c r="AW26" s="124" t="s">
        <v>114</v>
      </c>
      <c r="AX26" s="124" t="s">
        <v>114</v>
      </c>
      <c r="AY26" s="124" t="s">
        <v>114</v>
      </c>
      <c r="AZ26" s="124" t="s">
        <v>114</v>
      </c>
      <c r="BA26" s="124" t="s">
        <v>114</v>
      </c>
      <c r="BB26" s="124" t="s">
        <v>114</v>
      </c>
    </row>
    <row r="27" spans="1:54" s="7" customFormat="1" ht="46.5" customHeight="1" x14ac:dyDescent="0.25">
      <c r="A27" s="143"/>
      <c r="B27" s="122"/>
      <c r="C27" s="122"/>
      <c r="D27" s="121"/>
      <c r="E27" s="122"/>
      <c r="F27" s="121"/>
      <c r="G27" s="145"/>
      <c r="H27" s="14" t="s">
        <v>48</v>
      </c>
      <c r="I27" s="147"/>
      <c r="J27" s="147"/>
      <c r="K27" s="122"/>
      <c r="L27" s="123"/>
      <c r="M27" s="144"/>
      <c r="N27" s="123"/>
      <c r="O27" s="144"/>
      <c r="P27" s="123"/>
      <c r="Q27" s="119"/>
      <c r="R27" s="119"/>
      <c r="S27" s="119"/>
      <c r="T27" s="119"/>
      <c r="U27" s="119"/>
      <c r="V27" s="123"/>
      <c r="W27" s="127"/>
      <c r="X27" s="127"/>
      <c r="Y27" s="127"/>
      <c r="Z27" s="127"/>
      <c r="AA27" s="127"/>
      <c r="AB27" s="123"/>
      <c r="AC27" s="127"/>
      <c r="AD27" s="127"/>
      <c r="AE27" s="127"/>
      <c r="AF27" s="127"/>
      <c r="AG27" s="127"/>
      <c r="AH27" s="146"/>
      <c r="AI27" s="148"/>
      <c r="AJ27" s="149"/>
      <c r="AK27" s="120"/>
      <c r="AL27" s="142"/>
      <c r="AM27" s="120"/>
      <c r="AN27" s="142"/>
      <c r="AO27" s="120"/>
      <c r="AP27" s="142"/>
      <c r="AQ27" s="120"/>
      <c r="AR27" s="142"/>
      <c r="AS27" s="120"/>
      <c r="AT27" s="142"/>
      <c r="AU27" s="120"/>
      <c r="AV27" s="118"/>
      <c r="AW27" s="124"/>
      <c r="AX27" s="124"/>
      <c r="AY27" s="124"/>
      <c r="AZ27" s="124"/>
      <c r="BA27" s="124"/>
      <c r="BB27" s="124"/>
    </row>
    <row r="28" spans="1:54" s="7" customFormat="1" ht="52.5" customHeight="1" x14ac:dyDescent="0.25">
      <c r="A28" s="143"/>
      <c r="B28" s="122"/>
      <c r="C28" s="122"/>
      <c r="D28" s="121"/>
      <c r="E28" s="122"/>
      <c r="F28" s="121"/>
      <c r="G28" s="145"/>
      <c r="H28" s="14" t="s">
        <v>49</v>
      </c>
      <c r="I28" s="147"/>
      <c r="J28" s="147"/>
      <c r="K28" s="122"/>
      <c r="L28" s="123"/>
      <c r="M28" s="144"/>
      <c r="N28" s="123"/>
      <c r="O28" s="144"/>
      <c r="P28" s="123"/>
      <c r="Q28" s="119"/>
      <c r="R28" s="119"/>
      <c r="S28" s="119"/>
      <c r="T28" s="119"/>
      <c r="U28" s="119"/>
      <c r="V28" s="123"/>
      <c r="W28" s="127"/>
      <c r="X28" s="127"/>
      <c r="Y28" s="127"/>
      <c r="Z28" s="127"/>
      <c r="AA28" s="127"/>
      <c r="AB28" s="123"/>
      <c r="AC28" s="127"/>
      <c r="AD28" s="127"/>
      <c r="AE28" s="127"/>
      <c r="AF28" s="127"/>
      <c r="AG28" s="127"/>
      <c r="AH28" s="146"/>
      <c r="AI28" s="148"/>
      <c r="AJ28" s="149"/>
      <c r="AK28" s="120"/>
      <c r="AL28" s="142"/>
      <c r="AM28" s="120"/>
      <c r="AN28" s="142"/>
      <c r="AO28" s="120"/>
      <c r="AP28" s="142"/>
      <c r="AQ28" s="120"/>
      <c r="AR28" s="142"/>
      <c r="AS28" s="120"/>
      <c r="AT28" s="142"/>
      <c r="AU28" s="120"/>
      <c r="AV28" s="118"/>
      <c r="AW28" s="124"/>
      <c r="AX28" s="124"/>
      <c r="AY28" s="124"/>
      <c r="AZ28" s="124"/>
      <c r="BA28" s="124"/>
      <c r="BB28" s="124"/>
    </row>
    <row r="29" spans="1:54" s="7" customFormat="1" ht="48.75" customHeight="1" x14ac:dyDescent="0.25">
      <c r="A29" s="143"/>
      <c r="B29" s="122"/>
      <c r="C29" s="122"/>
      <c r="D29" s="121"/>
      <c r="E29" s="122"/>
      <c r="F29" s="121"/>
      <c r="G29" s="145"/>
      <c r="H29" s="14" t="s">
        <v>50</v>
      </c>
      <c r="I29" s="147"/>
      <c r="J29" s="147"/>
      <c r="K29" s="122"/>
      <c r="L29" s="123"/>
      <c r="M29" s="144"/>
      <c r="N29" s="123"/>
      <c r="O29" s="144"/>
      <c r="P29" s="123"/>
      <c r="Q29" s="119"/>
      <c r="R29" s="119"/>
      <c r="S29" s="119"/>
      <c r="T29" s="119"/>
      <c r="U29" s="119"/>
      <c r="V29" s="123"/>
      <c r="W29" s="127"/>
      <c r="X29" s="127"/>
      <c r="Y29" s="127"/>
      <c r="Z29" s="127"/>
      <c r="AA29" s="127"/>
      <c r="AB29" s="123"/>
      <c r="AC29" s="127"/>
      <c r="AD29" s="127"/>
      <c r="AE29" s="127"/>
      <c r="AF29" s="127"/>
      <c r="AG29" s="127"/>
      <c r="AH29" s="146"/>
      <c r="AI29" s="148"/>
      <c r="AJ29" s="149"/>
      <c r="AK29" s="120"/>
      <c r="AL29" s="142"/>
      <c r="AM29" s="120"/>
      <c r="AN29" s="142"/>
      <c r="AO29" s="120"/>
      <c r="AP29" s="142"/>
      <c r="AQ29" s="120"/>
      <c r="AR29" s="142"/>
      <c r="AS29" s="120"/>
      <c r="AT29" s="142"/>
      <c r="AU29" s="120"/>
      <c r="AV29" s="118"/>
      <c r="AW29" s="124"/>
      <c r="AX29" s="124"/>
      <c r="AY29" s="124"/>
      <c r="AZ29" s="124"/>
      <c r="BA29" s="124"/>
      <c r="BB29" s="124"/>
    </row>
    <row r="30" spans="1:54" s="7" customFormat="1" ht="24" hidden="1" customHeight="1" x14ac:dyDescent="0.25">
      <c r="A30" s="143"/>
      <c r="B30" s="122"/>
      <c r="C30" s="122"/>
      <c r="D30" s="121"/>
      <c r="E30" s="122"/>
      <c r="F30" s="121"/>
      <c r="G30" s="145"/>
      <c r="H30" s="14" t="s">
        <v>51</v>
      </c>
      <c r="I30" s="147"/>
      <c r="J30" s="147"/>
      <c r="K30" s="122"/>
      <c r="L30" s="123"/>
      <c r="M30" s="144"/>
      <c r="N30" s="123"/>
      <c r="O30" s="144"/>
      <c r="P30" s="123"/>
      <c r="Q30" s="119"/>
      <c r="R30" s="119"/>
      <c r="S30" s="119"/>
      <c r="T30" s="119"/>
      <c r="U30" s="119"/>
      <c r="V30" s="123"/>
      <c r="W30" s="127"/>
      <c r="X30" s="127"/>
      <c r="Y30" s="127"/>
      <c r="Z30" s="127"/>
      <c r="AA30" s="127"/>
      <c r="AB30" s="123"/>
      <c r="AC30" s="127"/>
      <c r="AD30" s="127"/>
      <c r="AE30" s="127"/>
      <c r="AF30" s="127"/>
      <c r="AG30" s="127"/>
      <c r="AH30" s="146"/>
      <c r="AI30" s="148"/>
      <c r="AJ30" s="149"/>
      <c r="AK30" s="120"/>
      <c r="AL30" s="142"/>
      <c r="AM30" s="120"/>
      <c r="AN30" s="142"/>
      <c r="AO30" s="120"/>
      <c r="AP30" s="142"/>
      <c r="AQ30" s="120"/>
      <c r="AR30" s="142"/>
      <c r="AS30" s="120"/>
      <c r="AT30" s="142"/>
      <c r="AU30" s="120"/>
      <c r="AV30" s="118"/>
      <c r="AW30" s="124"/>
      <c r="AX30" s="124"/>
      <c r="AY30" s="124"/>
      <c r="AZ30" s="124"/>
      <c r="BA30" s="124"/>
      <c r="BB30" s="124"/>
    </row>
    <row r="31" spans="1:54" s="7" customFormat="1" ht="29.25" hidden="1" customHeight="1" x14ac:dyDescent="0.25">
      <c r="A31" s="143"/>
      <c r="B31" s="122"/>
      <c r="C31" s="122"/>
      <c r="D31" s="121"/>
      <c r="E31" s="122"/>
      <c r="F31" s="121"/>
      <c r="G31" s="145"/>
      <c r="H31" s="14" t="s">
        <v>52</v>
      </c>
      <c r="I31" s="147"/>
      <c r="J31" s="147"/>
      <c r="K31" s="122"/>
      <c r="L31" s="123"/>
      <c r="M31" s="144"/>
      <c r="N31" s="123"/>
      <c r="O31" s="144"/>
      <c r="P31" s="123"/>
      <c r="Q31" s="119"/>
      <c r="R31" s="119"/>
      <c r="S31" s="119"/>
      <c r="T31" s="119"/>
      <c r="U31" s="119"/>
      <c r="V31" s="123"/>
      <c r="W31" s="127"/>
      <c r="X31" s="127"/>
      <c r="Y31" s="127"/>
      <c r="Z31" s="127"/>
      <c r="AA31" s="127"/>
      <c r="AB31" s="123"/>
      <c r="AC31" s="127"/>
      <c r="AD31" s="127"/>
      <c r="AE31" s="127"/>
      <c r="AF31" s="127"/>
      <c r="AG31" s="127"/>
      <c r="AH31" s="146"/>
      <c r="AI31" s="148"/>
      <c r="AJ31" s="149"/>
      <c r="AK31" s="120"/>
      <c r="AL31" s="142"/>
      <c r="AM31" s="120"/>
      <c r="AN31" s="142"/>
      <c r="AO31" s="120"/>
      <c r="AP31" s="142"/>
      <c r="AQ31" s="120"/>
      <c r="AR31" s="142"/>
      <c r="AS31" s="120"/>
      <c r="AT31" s="142"/>
      <c r="AU31" s="120"/>
      <c r="AV31" s="118"/>
      <c r="AW31" s="124"/>
      <c r="AX31" s="124"/>
      <c r="AY31" s="124"/>
      <c r="AZ31" s="124"/>
      <c r="BA31" s="124"/>
      <c r="BB31" s="124"/>
    </row>
    <row r="32" spans="1:54" s="7" customFormat="1" ht="120" hidden="1" customHeight="1" x14ac:dyDescent="0.25">
      <c r="A32" s="143"/>
      <c r="B32" s="122"/>
      <c r="C32" s="122"/>
      <c r="D32" s="121"/>
      <c r="E32" s="122"/>
      <c r="F32" s="121"/>
      <c r="G32" s="145"/>
      <c r="H32" s="14" t="s">
        <v>53</v>
      </c>
      <c r="I32" s="147"/>
      <c r="J32" s="147"/>
      <c r="K32" s="122"/>
      <c r="L32" s="123"/>
      <c r="M32" s="144"/>
      <c r="N32" s="123"/>
      <c r="O32" s="144"/>
      <c r="P32" s="123"/>
      <c r="Q32" s="119"/>
      <c r="R32" s="119"/>
      <c r="S32" s="119"/>
      <c r="T32" s="119"/>
      <c r="U32" s="119"/>
      <c r="V32" s="123"/>
      <c r="W32" s="127"/>
      <c r="X32" s="127"/>
      <c r="Y32" s="127"/>
      <c r="Z32" s="127"/>
      <c r="AA32" s="127"/>
      <c r="AB32" s="123"/>
      <c r="AC32" s="127"/>
      <c r="AD32" s="127"/>
      <c r="AE32" s="127"/>
      <c r="AF32" s="127"/>
      <c r="AG32" s="127"/>
      <c r="AH32" s="146"/>
      <c r="AI32" s="148"/>
      <c r="AJ32" s="149"/>
      <c r="AK32" s="120"/>
      <c r="AL32" s="142"/>
      <c r="AM32" s="120"/>
      <c r="AN32" s="142"/>
      <c r="AO32" s="120"/>
      <c r="AP32" s="142"/>
      <c r="AQ32" s="120"/>
      <c r="AR32" s="142"/>
      <c r="AS32" s="120"/>
      <c r="AT32" s="142"/>
      <c r="AU32" s="120"/>
      <c r="AV32" s="118"/>
      <c r="AW32" s="124"/>
      <c r="AX32" s="124"/>
      <c r="AY32" s="124"/>
      <c r="AZ32" s="124"/>
      <c r="BA32" s="124"/>
      <c r="BB32" s="124"/>
    </row>
    <row r="33" spans="1:54" s="7" customFormat="1" ht="176.25" customHeight="1" x14ac:dyDescent="0.25">
      <c r="A33" s="65" t="s">
        <v>105</v>
      </c>
      <c r="B33" s="65" t="s">
        <v>17</v>
      </c>
      <c r="C33" s="65" t="s">
        <v>33</v>
      </c>
      <c r="D33" s="82" t="s">
        <v>87</v>
      </c>
      <c r="E33" s="65" t="s">
        <v>19</v>
      </c>
      <c r="F33" s="82" t="s">
        <v>88</v>
      </c>
      <c r="G33" s="60" t="s">
        <v>93</v>
      </c>
      <c r="H33" s="14" t="s">
        <v>94</v>
      </c>
      <c r="I33" s="77" t="s">
        <v>45</v>
      </c>
      <c r="J33" s="77" t="s">
        <v>28</v>
      </c>
      <c r="K33" s="65" t="s">
        <v>18</v>
      </c>
      <c r="L33" s="70"/>
      <c r="M33" s="71"/>
      <c r="N33" s="70"/>
      <c r="O33" s="71"/>
      <c r="P33" s="70"/>
      <c r="Q33" s="72"/>
      <c r="R33" s="72"/>
      <c r="S33" s="72"/>
      <c r="T33" s="72"/>
      <c r="U33" s="72"/>
      <c r="V33" s="70">
        <v>1</v>
      </c>
      <c r="W33" s="83">
        <v>0.19750000000000001</v>
      </c>
      <c r="X33" s="83">
        <v>0.34749999999999998</v>
      </c>
      <c r="Y33" s="83">
        <v>0.27589999999999998</v>
      </c>
      <c r="Z33" s="83">
        <v>0.17910000000000001</v>
      </c>
      <c r="AA33" s="83">
        <f>SUM(W33:Z33)</f>
        <v>1</v>
      </c>
      <c r="AB33" s="70">
        <v>1</v>
      </c>
      <c r="AC33" s="72">
        <v>0.45</v>
      </c>
      <c r="AD33" s="72">
        <v>0.55000000000000004</v>
      </c>
      <c r="AE33" s="72"/>
      <c r="AF33" s="72"/>
      <c r="AG33" s="72">
        <f>SUM(AC33:AF33)</f>
        <v>1</v>
      </c>
      <c r="AH33" s="73">
        <v>1</v>
      </c>
      <c r="AI33" s="106">
        <f>(AA33+AG33)/2</f>
        <v>1</v>
      </c>
      <c r="AJ33" s="103">
        <f>(AA33+AG33)/2</f>
        <v>1</v>
      </c>
      <c r="AK33" s="62"/>
      <c r="AL33" s="61"/>
      <c r="AM33" s="62"/>
      <c r="AN33" s="61"/>
      <c r="AO33" s="62"/>
      <c r="AP33" s="61"/>
      <c r="AQ33" s="62">
        <v>703</v>
      </c>
      <c r="AR33" s="84">
        <v>703</v>
      </c>
      <c r="AS33" s="62">
        <v>1002</v>
      </c>
      <c r="AT33" s="84">
        <v>562</v>
      </c>
      <c r="AU33" s="62">
        <f>AQ33+AS33</f>
        <v>1705</v>
      </c>
      <c r="AV33" s="64">
        <f>AR33+AT33</f>
        <v>1265</v>
      </c>
      <c r="AW33" s="95" t="s">
        <v>113</v>
      </c>
      <c r="AX33" s="102" t="s">
        <v>121</v>
      </c>
      <c r="AY33" s="63" t="s">
        <v>128</v>
      </c>
      <c r="AZ33" s="63" t="s">
        <v>135</v>
      </c>
      <c r="BA33" s="108" t="s">
        <v>143</v>
      </c>
      <c r="BB33" s="3" t="s">
        <v>149</v>
      </c>
    </row>
    <row r="34" spans="1:54" s="11" customFormat="1" ht="21.95" customHeight="1" x14ac:dyDescent="0.25">
      <c r="A34" s="137" t="s">
        <v>20</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22"/>
      <c r="AK34" s="15">
        <f>SUM(AK26:AK26)</f>
        <v>331</v>
      </c>
      <c r="AL34" s="15">
        <f t="shared" ref="AL34:AV34" si="14">SUM(AL26:AL26)</f>
        <v>329</v>
      </c>
      <c r="AM34" s="15">
        <f t="shared" si="14"/>
        <v>721</v>
      </c>
      <c r="AN34" s="15">
        <f t="shared" si="14"/>
        <v>720</v>
      </c>
      <c r="AO34" s="15">
        <f t="shared" si="14"/>
        <v>679</v>
      </c>
      <c r="AP34" s="15">
        <f t="shared" si="14"/>
        <v>679</v>
      </c>
      <c r="AQ34" s="15">
        <f>SUM(AQ26:AQ33)</f>
        <v>703</v>
      </c>
      <c r="AR34" s="15">
        <f>SUM(AR26:AR33)</f>
        <v>703</v>
      </c>
      <c r="AS34" s="15">
        <f>SUM(AS26:AS33)</f>
        <v>1002</v>
      </c>
      <c r="AT34" s="15">
        <f>SUM(AT26:AT33)</f>
        <v>562</v>
      </c>
      <c r="AU34" s="15">
        <f>SUM(AU26:AU33)</f>
        <v>3436</v>
      </c>
      <c r="AV34" s="15">
        <f>SUM(AV26:AV33)</f>
        <v>2993</v>
      </c>
      <c r="AW34" s="91"/>
      <c r="AX34" s="92"/>
      <c r="AY34" s="57"/>
      <c r="AZ34" s="57"/>
      <c r="BA34" s="105"/>
      <c r="BB34" s="105"/>
    </row>
    <row r="35" spans="1:54" s="11" customFormat="1" ht="21.95" customHeight="1" x14ac:dyDescent="0.25">
      <c r="A35" s="138" t="s">
        <v>21</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54"/>
      <c r="AK35" s="44">
        <f t="shared" ref="AK35:AV35" si="15">+AK34</f>
        <v>331</v>
      </c>
      <c r="AL35" s="44"/>
      <c r="AM35" s="44">
        <f>+AM34</f>
        <v>721</v>
      </c>
      <c r="AN35" s="44">
        <f>+AN34</f>
        <v>720</v>
      </c>
      <c r="AO35" s="44">
        <f t="shared" si="15"/>
        <v>679</v>
      </c>
      <c r="AP35" s="44">
        <f t="shared" si="15"/>
        <v>679</v>
      </c>
      <c r="AQ35" s="44">
        <f>+AQ34</f>
        <v>703</v>
      </c>
      <c r="AR35" s="44">
        <f>+AR34</f>
        <v>703</v>
      </c>
      <c r="AS35" s="44">
        <f t="shared" si="15"/>
        <v>1002</v>
      </c>
      <c r="AT35" s="44">
        <f t="shared" si="15"/>
        <v>562</v>
      </c>
      <c r="AU35" s="44">
        <f t="shared" si="15"/>
        <v>3436</v>
      </c>
      <c r="AV35" s="44">
        <f t="shared" si="15"/>
        <v>2993</v>
      </c>
      <c r="AW35" s="93"/>
      <c r="AX35" s="94"/>
      <c r="AY35" s="58"/>
      <c r="AZ35" s="58"/>
      <c r="BA35" s="105"/>
      <c r="BB35" s="105"/>
    </row>
    <row r="36" spans="1:54" s="31" customFormat="1" ht="29.1" customHeight="1" x14ac:dyDescent="0.25">
      <c r="A36" s="141" t="s">
        <v>22</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23"/>
      <c r="AK36" s="16">
        <f t="shared" ref="AK36:AV36" si="16">+AK25+AK35</f>
        <v>2748</v>
      </c>
      <c r="AL36" s="16">
        <f t="shared" si="16"/>
        <v>2388</v>
      </c>
      <c r="AM36" s="16">
        <f t="shared" si="16"/>
        <v>6187</v>
      </c>
      <c r="AN36" s="16">
        <f>+AN25+AN35</f>
        <v>6174</v>
      </c>
      <c r="AO36" s="16">
        <f t="shared" si="16"/>
        <v>6912</v>
      </c>
      <c r="AP36" s="16">
        <f t="shared" si="16"/>
        <v>6895</v>
      </c>
      <c r="AQ36" s="16">
        <f>+AQ25+AQ35</f>
        <v>7099</v>
      </c>
      <c r="AR36" s="16">
        <f>+AR25+AR35</f>
        <v>7099</v>
      </c>
      <c r="AS36" s="16">
        <f t="shared" si="16"/>
        <v>4070</v>
      </c>
      <c r="AT36" s="16">
        <f t="shared" si="16"/>
        <v>1436</v>
      </c>
      <c r="AU36" s="16">
        <f t="shared" si="16"/>
        <v>27016</v>
      </c>
      <c r="AV36" s="16">
        <f t="shared" si="16"/>
        <v>24321</v>
      </c>
      <c r="AW36" s="91"/>
      <c r="AX36" s="92"/>
      <c r="AY36" s="57"/>
      <c r="AZ36" s="57"/>
      <c r="BA36" s="105"/>
      <c r="BB36" s="105"/>
    </row>
    <row r="37" spans="1:54" s="30" customFormat="1" x14ac:dyDescent="0.25">
      <c r="C37" s="38"/>
      <c r="D37" s="38"/>
      <c r="E37" s="38"/>
      <c r="G37" s="39"/>
      <c r="H37" s="39"/>
      <c r="I37" s="38"/>
      <c r="J37" s="38"/>
      <c r="AK37" s="39"/>
      <c r="AL37" s="39"/>
      <c r="AM37" s="39"/>
      <c r="AN37" s="39"/>
      <c r="AO37" s="39"/>
      <c r="AP37" s="39"/>
      <c r="AQ37" s="39"/>
      <c r="AR37" s="39"/>
      <c r="AS37" s="39"/>
      <c r="AT37" s="39"/>
      <c r="AU37" s="40"/>
      <c r="AV37" s="40"/>
      <c r="AW37" s="96"/>
      <c r="AX37" s="97"/>
    </row>
    <row r="38" spans="1:54" s="30" customFormat="1" x14ac:dyDescent="0.25">
      <c r="C38" s="38"/>
      <c r="D38" s="38"/>
      <c r="E38" s="38"/>
      <c r="G38" s="39"/>
      <c r="H38" s="39"/>
      <c r="I38" s="38"/>
      <c r="J38" s="38"/>
      <c r="AK38" s="39"/>
      <c r="AL38" s="39"/>
      <c r="AM38" s="39"/>
      <c r="AN38" s="39"/>
      <c r="AO38" s="39"/>
      <c r="AP38" s="39"/>
      <c r="AQ38" s="39"/>
      <c r="AR38" s="39"/>
      <c r="AS38" s="39"/>
      <c r="AT38" s="39"/>
      <c r="AU38" s="40"/>
      <c r="AV38" s="40"/>
      <c r="AW38" s="96"/>
      <c r="AX38" s="97"/>
    </row>
    <row r="39" spans="1:54" s="30" customFormat="1" x14ac:dyDescent="0.25">
      <c r="C39" s="38"/>
      <c r="D39" s="38"/>
      <c r="E39" s="38"/>
      <c r="G39" s="39"/>
      <c r="H39" s="39"/>
      <c r="I39" s="38"/>
      <c r="J39" s="38"/>
      <c r="AK39" s="39"/>
      <c r="AL39" s="39"/>
      <c r="AM39" s="39"/>
      <c r="AN39" s="39"/>
      <c r="AO39" s="39"/>
      <c r="AP39" s="39"/>
      <c r="AQ39" s="39"/>
      <c r="AR39" s="39"/>
      <c r="AS39" s="39"/>
      <c r="AT39" s="39"/>
      <c r="AU39" s="40"/>
      <c r="AV39" s="40"/>
      <c r="AW39" s="96"/>
      <c r="AX39" s="97"/>
    </row>
    <row r="40" spans="1:54" s="30" customFormat="1" x14ac:dyDescent="0.25">
      <c r="C40" s="38"/>
      <c r="D40" s="38"/>
      <c r="E40" s="38"/>
      <c r="G40" s="39"/>
      <c r="H40" s="39"/>
      <c r="I40" s="38"/>
      <c r="J40" s="38"/>
      <c r="AK40" s="39"/>
      <c r="AL40" s="39"/>
      <c r="AM40" s="39"/>
      <c r="AN40" s="39"/>
      <c r="AO40" s="39"/>
      <c r="AP40" s="39"/>
      <c r="AQ40" s="39"/>
      <c r="AR40" s="39"/>
      <c r="AS40" s="39"/>
      <c r="AT40" s="39"/>
      <c r="AU40" s="40"/>
      <c r="AV40" s="40"/>
      <c r="AW40" s="96"/>
      <c r="AX40" s="97"/>
    </row>
    <row r="41" spans="1:54" s="30" customFormat="1" x14ac:dyDescent="0.25">
      <c r="C41" s="38"/>
      <c r="D41" s="38"/>
      <c r="E41" s="38"/>
      <c r="G41" s="39"/>
      <c r="H41" s="39"/>
      <c r="AK41" s="39"/>
      <c r="AL41" s="39"/>
      <c r="AM41" s="39"/>
      <c r="AN41" s="39"/>
      <c r="AO41" s="39"/>
      <c r="AP41" s="39"/>
      <c r="AQ41" s="39"/>
      <c r="AR41" s="39"/>
      <c r="AS41" s="39"/>
      <c r="AT41" s="39"/>
      <c r="AU41" s="40"/>
      <c r="AV41" s="40"/>
      <c r="AW41" s="96"/>
      <c r="AX41" s="97"/>
    </row>
    <row r="42" spans="1:54" s="30" customFormat="1" x14ac:dyDescent="0.25">
      <c r="C42" s="38"/>
      <c r="G42" s="39"/>
      <c r="H42" s="39"/>
      <c r="AK42" s="39"/>
      <c r="AL42" s="39"/>
      <c r="AM42" s="39"/>
      <c r="AN42" s="39"/>
      <c r="AO42" s="39"/>
      <c r="AP42" s="39"/>
      <c r="AQ42" s="39"/>
      <c r="AR42" s="39"/>
      <c r="AS42" s="39"/>
      <c r="AT42" s="39"/>
      <c r="AU42" s="40"/>
      <c r="AV42" s="40"/>
      <c r="AW42" s="96"/>
      <c r="AX42" s="97"/>
    </row>
    <row r="43" spans="1:54" s="30" customFormat="1" x14ac:dyDescent="0.25">
      <c r="G43" s="39"/>
      <c r="H43" s="39"/>
      <c r="AK43" s="39"/>
      <c r="AL43" s="39"/>
      <c r="AM43" s="39"/>
      <c r="AN43" s="39"/>
      <c r="AO43" s="39"/>
      <c r="AP43" s="39"/>
      <c r="AQ43" s="39"/>
      <c r="AR43" s="39"/>
      <c r="AS43" s="39"/>
      <c r="AT43" s="39"/>
      <c r="AU43" s="40"/>
      <c r="AV43" s="40"/>
      <c r="AW43" s="96"/>
      <c r="AX43" s="97"/>
    </row>
    <row r="44" spans="1:54" s="30" customFormat="1" x14ac:dyDescent="0.25">
      <c r="G44" s="39"/>
      <c r="H44" s="39"/>
      <c r="AK44" s="39"/>
      <c r="AL44" s="39"/>
      <c r="AM44" s="39"/>
      <c r="AN44" s="39"/>
      <c r="AO44" s="39"/>
      <c r="AP44" s="39"/>
      <c r="AQ44" s="39"/>
      <c r="AR44" s="39"/>
      <c r="AS44" s="39"/>
      <c r="AT44" s="39"/>
      <c r="AU44" s="40"/>
      <c r="AV44" s="40"/>
      <c r="AW44" s="96"/>
      <c r="AX44" s="97"/>
    </row>
    <row r="45" spans="1:54" s="30" customFormat="1" x14ac:dyDescent="0.25">
      <c r="G45" s="39"/>
      <c r="H45" s="39"/>
      <c r="AK45" s="39"/>
      <c r="AL45" s="39"/>
      <c r="AM45" s="39"/>
      <c r="AN45" s="39"/>
      <c r="AO45" s="39"/>
      <c r="AP45" s="39"/>
      <c r="AQ45" s="39"/>
      <c r="AR45" s="39"/>
      <c r="AS45" s="39"/>
      <c r="AT45" s="39"/>
      <c r="AU45" s="40"/>
      <c r="AV45" s="40"/>
      <c r="AW45" s="96"/>
      <c r="AX45" s="97"/>
    </row>
    <row r="46" spans="1:54" s="30" customFormat="1" x14ac:dyDescent="0.25">
      <c r="G46" s="39"/>
      <c r="H46" s="39"/>
      <c r="AK46" s="39"/>
      <c r="AL46" s="39"/>
      <c r="AM46" s="39"/>
      <c r="AN46" s="39"/>
      <c r="AO46" s="39"/>
      <c r="AP46" s="39"/>
      <c r="AQ46" s="39"/>
      <c r="AR46" s="39"/>
      <c r="AS46" s="39"/>
      <c r="AT46" s="39"/>
      <c r="AU46" s="40"/>
      <c r="AV46" s="40"/>
      <c r="AW46" s="96"/>
      <c r="AX46" s="97"/>
    </row>
    <row r="47" spans="1:54" s="30" customFormat="1" x14ac:dyDescent="0.25">
      <c r="G47" s="39"/>
      <c r="H47" s="39"/>
      <c r="AK47" s="39"/>
      <c r="AL47" s="39"/>
      <c r="AM47" s="39"/>
      <c r="AN47" s="39"/>
      <c r="AO47" s="39"/>
      <c r="AP47" s="39"/>
      <c r="AQ47" s="39"/>
      <c r="AR47" s="39"/>
      <c r="AS47" s="39"/>
      <c r="AT47" s="39"/>
      <c r="AU47" s="40"/>
      <c r="AV47" s="40"/>
      <c r="AW47" s="96"/>
      <c r="AX47" s="97"/>
    </row>
    <row r="48" spans="1:54" s="30" customFormat="1" x14ac:dyDescent="0.25">
      <c r="G48" s="39"/>
      <c r="H48" s="39"/>
      <c r="AK48" s="39"/>
      <c r="AL48" s="39"/>
      <c r="AM48" s="39"/>
      <c r="AN48" s="39"/>
      <c r="AO48" s="39"/>
      <c r="AP48" s="39"/>
      <c r="AQ48" s="39"/>
      <c r="AR48" s="39"/>
      <c r="AS48" s="39"/>
      <c r="AT48" s="39"/>
      <c r="AU48" s="40"/>
      <c r="AV48" s="40"/>
      <c r="AW48" s="96"/>
      <c r="AX48" s="97"/>
    </row>
    <row r="49" spans="3:54" s="30" customFormat="1" x14ac:dyDescent="0.25">
      <c r="C49" s="38"/>
      <c r="G49" s="39"/>
      <c r="H49" s="39"/>
      <c r="AK49" s="39"/>
      <c r="AL49" s="39"/>
      <c r="AM49" s="39"/>
      <c r="AN49" s="39"/>
      <c r="AO49" s="39"/>
      <c r="AP49" s="39"/>
      <c r="AQ49" s="39"/>
      <c r="AR49" s="39"/>
      <c r="AS49" s="39"/>
      <c r="AT49" s="39"/>
      <c r="AU49" s="40"/>
      <c r="AV49" s="40"/>
      <c r="AW49" s="96"/>
      <c r="AX49" s="97"/>
    </row>
    <row r="50" spans="3:54" s="30" customFormat="1" x14ac:dyDescent="0.25">
      <c r="C50" s="38"/>
      <c r="G50" s="39"/>
      <c r="H50" s="39"/>
      <c r="AK50" s="39"/>
      <c r="AL50" s="39"/>
      <c r="AM50" s="39"/>
      <c r="AN50" s="39"/>
      <c r="AO50" s="39"/>
      <c r="AP50" s="39"/>
      <c r="AQ50" s="39"/>
      <c r="AR50" s="39"/>
      <c r="AS50" s="39"/>
      <c r="AT50" s="39"/>
      <c r="AU50" s="40"/>
      <c r="AV50" s="40"/>
      <c r="AW50" s="96"/>
      <c r="AX50" s="97"/>
    </row>
    <row r="51" spans="3:54" s="30" customFormat="1" x14ac:dyDescent="0.25">
      <c r="C51" s="38"/>
      <c r="G51" s="39"/>
      <c r="H51" s="39"/>
      <c r="AK51" s="39"/>
      <c r="AL51" s="39"/>
      <c r="AM51" s="39"/>
      <c r="AN51" s="39"/>
      <c r="AO51" s="39"/>
      <c r="AP51" s="39"/>
      <c r="AQ51" s="39"/>
      <c r="AR51" s="39"/>
      <c r="AS51" s="39"/>
      <c r="AT51" s="39"/>
      <c r="AU51" s="40"/>
      <c r="AV51" s="40"/>
      <c r="AW51" s="96"/>
      <c r="AX51" s="97"/>
    </row>
    <row r="52" spans="3:54" s="30" customFormat="1" x14ac:dyDescent="0.25">
      <c r="C52" s="38"/>
      <c r="G52" s="39"/>
      <c r="H52" s="39"/>
      <c r="AK52" s="39"/>
      <c r="AL52" s="39"/>
      <c r="AM52" s="39"/>
      <c r="AN52" s="39"/>
      <c r="AO52" s="39"/>
      <c r="AP52" s="39"/>
      <c r="AQ52" s="39"/>
      <c r="AR52" s="39"/>
      <c r="AS52" s="39"/>
      <c r="AT52" s="39"/>
      <c r="AU52" s="40"/>
      <c r="AV52" s="40"/>
      <c r="AW52" s="96"/>
      <c r="AX52" s="97"/>
    </row>
    <row r="53" spans="3:54" s="30" customFormat="1" x14ac:dyDescent="0.25">
      <c r="C53" s="38"/>
      <c r="G53" s="39"/>
      <c r="H53" s="39"/>
      <c r="AK53" s="39"/>
      <c r="AL53" s="39"/>
      <c r="AM53" s="39"/>
      <c r="AN53" s="39"/>
      <c r="AO53" s="39"/>
      <c r="AP53" s="39"/>
      <c r="AQ53" s="39"/>
      <c r="AR53" s="39"/>
      <c r="AS53" s="39"/>
      <c r="AT53" s="39"/>
      <c r="AU53" s="40"/>
      <c r="AV53" s="40"/>
      <c r="AW53" s="96"/>
      <c r="AX53" s="97"/>
    </row>
    <row r="54" spans="3:54" s="30" customFormat="1" x14ac:dyDescent="0.25">
      <c r="C54" s="38"/>
      <c r="G54" s="39"/>
      <c r="H54" s="39"/>
      <c r="AK54" s="39"/>
      <c r="AL54" s="39"/>
      <c r="AM54" s="39"/>
      <c r="AN54" s="39"/>
      <c r="AO54" s="39"/>
      <c r="AP54" s="39"/>
      <c r="AQ54" s="39"/>
      <c r="AR54" s="39"/>
      <c r="AS54" s="39"/>
      <c r="AT54" s="39"/>
      <c r="AU54" s="40"/>
      <c r="AV54" s="40"/>
      <c r="AW54" s="96"/>
      <c r="AX54" s="97"/>
    </row>
    <row r="55" spans="3:54" s="30" customFormat="1" x14ac:dyDescent="0.25">
      <c r="C55" s="38"/>
      <c r="G55" s="39"/>
      <c r="H55" s="39"/>
      <c r="AK55" s="39"/>
      <c r="AL55" s="39"/>
      <c r="AM55" s="39"/>
      <c r="AN55" s="39"/>
      <c r="AO55" s="39"/>
      <c r="AP55" s="39"/>
      <c r="AQ55" s="39"/>
      <c r="AR55" s="39"/>
      <c r="AS55" s="39"/>
      <c r="AT55" s="39"/>
      <c r="AU55" s="40"/>
      <c r="AV55" s="40"/>
      <c r="AW55" s="96"/>
      <c r="AX55" s="97"/>
    </row>
    <row r="56" spans="3:54" s="30" customFormat="1" x14ac:dyDescent="0.25">
      <c r="G56" s="39"/>
      <c r="H56" s="39"/>
      <c r="AK56" s="39"/>
      <c r="AL56" s="39"/>
      <c r="AM56" s="39"/>
      <c r="AN56" s="39"/>
      <c r="AO56" s="39"/>
      <c r="AP56" s="39"/>
      <c r="AQ56" s="39"/>
      <c r="AR56" s="39"/>
      <c r="AS56" s="39"/>
      <c r="AT56" s="39"/>
      <c r="AU56" s="40"/>
      <c r="AV56" s="40"/>
      <c r="AW56" s="96"/>
      <c r="AX56" s="97"/>
    </row>
    <row r="57" spans="3:54" s="30" customFormat="1" x14ac:dyDescent="0.25">
      <c r="G57" s="39"/>
      <c r="H57" s="39"/>
      <c r="AK57" s="39"/>
      <c r="AL57" s="39"/>
      <c r="AM57" s="39"/>
      <c r="AN57" s="39"/>
      <c r="AO57" s="39"/>
      <c r="AP57" s="39"/>
      <c r="AQ57" s="39"/>
      <c r="AR57" s="39"/>
      <c r="AS57" s="39"/>
      <c r="AT57" s="39"/>
      <c r="AU57" s="40"/>
      <c r="AV57" s="40"/>
      <c r="AW57" s="96"/>
      <c r="AX57" s="97"/>
    </row>
    <row r="58" spans="3:54" s="30" customFormat="1" x14ac:dyDescent="0.25">
      <c r="G58" s="39"/>
      <c r="H58" s="39"/>
      <c r="AK58" s="39"/>
      <c r="AL58" s="39"/>
      <c r="AM58" s="39"/>
      <c r="AN58" s="39"/>
      <c r="AO58" s="39"/>
      <c r="AP58" s="39"/>
      <c r="AQ58" s="39"/>
      <c r="AR58" s="39"/>
      <c r="AS58" s="39"/>
      <c r="AT58" s="39"/>
      <c r="AU58" s="40"/>
      <c r="AV58" s="40"/>
      <c r="AW58" s="96"/>
      <c r="AX58" s="97"/>
    </row>
    <row r="59" spans="3:54" s="30" customFormat="1" x14ac:dyDescent="0.25">
      <c r="G59" s="39"/>
      <c r="H59" s="39"/>
      <c r="AK59" s="39"/>
      <c r="AL59" s="39"/>
      <c r="AM59" s="39"/>
      <c r="AN59" s="39"/>
      <c r="AO59" s="39"/>
      <c r="AP59" s="39"/>
      <c r="AQ59" s="39"/>
      <c r="AR59" s="39"/>
      <c r="AS59" s="39"/>
      <c r="AT59" s="39"/>
      <c r="AU59" s="40"/>
      <c r="AV59" s="40"/>
      <c r="AW59" s="96"/>
      <c r="AX59" s="97"/>
    </row>
    <row r="60" spans="3:54" s="30" customFormat="1" x14ac:dyDescent="0.25">
      <c r="G60" s="39"/>
      <c r="H60" s="39"/>
      <c r="AK60" s="39"/>
      <c r="AL60" s="39"/>
      <c r="AM60" s="39"/>
      <c r="AN60" s="39"/>
      <c r="AO60" s="39"/>
      <c r="AP60" s="39"/>
      <c r="AQ60" s="39"/>
      <c r="AR60" s="39"/>
      <c r="AS60" s="39"/>
      <c r="AT60" s="39"/>
      <c r="AU60" s="40"/>
      <c r="AV60" s="40"/>
      <c r="AW60" s="96"/>
      <c r="AX60" s="97"/>
    </row>
    <row r="61" spans="3:54" s="30" customFormat="1" x14ac:dyDescent="0.25">
      <c r="G61" s="39"/>
      <c r="H61" s="39"/>
      <c r="AK61" s="39"/>
      <c r="AL61" s="39"/>
      <c r="AM61" s="39"/>
      <c r="AN61" s="39"/>
      <c r="AO61" s="39"/>
      <c r="AP61" s="39"/>
      <c r="AQ61" s="39"/>
      <c r="AR61" s="39"/>
      <c r="AS61" s="39"/>
      <c r="AT61" s="39"/>
      <c r="AU61" s="40"/>
      <c r="AV61" s="40"/>
      <c r="AW61" s="96"/>
      <c r="AX61" s="97"/>
    </row>
    <row r="62" spans="3:54" s="30" customFormat="1" x14ac:dyDescent="0.25">
      <c r="G62" s="39"/>
      <c r="H62" s="39"/>
      <c r="AK62" s="39"/>
      <c r="AL62" s="39"/>
      <c r="AM62" s="39"/>
      <c r="AN62" s="39"/>
      <c r="AO62" s="39"/>
      <c r="AP62" s="39"/>
      <c r="AQ62" s="39"/>
      <c r="AR62" s="39"/>
      <c r="AS62" s="39"/>
      <c r="AT62" s="39"/>
      <c r="AU62" s="40"/>
      <c r="AV62" s="40"/>
      <c r="AW62" s="96"/>
      <c r="AX62" s="97"/>
    </row>
    <row r="63" spans="3:54" s="30" customFormat="1" x14ac:dyDescent="0.25">
      <c r="G63" s="39"/>
      <c r="H63" s="39"/>
      <c r="AK63" s="39"/>
      <c r="AL63" s="39"/>
      <c r="AM63" s="39"/>
      <c r="AN63" s="39"/>
      <c r="AO63" s="39"/>
      <c r="AP63" s="39"/>
      <c r="AQ63" s="39"/>
      <c r="AR63" s="39"/>
      <c r="AS63" s="39"/>
      <c r="AT63" s="39"/>
      <c r="AU63" s="40"/>
      <c r="AV63" s="40"/>
      <c r="AW63" s="96"/>
      <c r="AX63" s="97"/>
    </row>
    <row r="64" spans="3:54" s="32" customFormat="1" x14ac:dyDescent="0.25">
      <c r="G64" s="33"/>
      <c r="H64" s="33"/>
      <c r="K64" s="34"/>
      <c r="AK64" s="33"/>
      <c r="AL64" s="33"/>
      <c r="AM64" s="33"/>
      <c r="AN64" s="33"/>
      <c r="AO64" s="35"/>
      <c r="AP64" s="35"/>
      <c r="AQ64" s="33"/>
      <c r="AR64" s="33"/>
      <c r="AS64" s="33"/>
      <c r="AT64" s="33"/>
      <c r="AU64" s="36"/>
      <c r="AV64" s="36"/>
      <c r="AW64" s="98"/>
      <c r="AX64" s="99"/>
      <c r="AZ64" s="37"/>
      <c r="BA64" s="30"/>
      <c r="BB64" s="30"/>
    </row>
  </sheetData>
  <mergeCells count="126">
    <mergeCell ref="AJ26:AJ32"/>
    <mergeCell ref="AB26:AB32"/>
    <mergeCell ref="Q26:Q32"/>
    <mergeCell ref="W26:W32"/>
    <mergeCell ref="Y26:Y32"/>
    <mergeCell ref="AC26:AC32"/>
    <mergeCell ref="A36:AI36"/>
    <mergeCell ref="AP26:AP32"/>
    <mergeCell ref="AQ26:AQ32"/>
    <mergeCell ref="AR26:AR32"/>
    <mergeCell ref="AS26:AS32"/>
    <mergeCell ref="A26:A32"/>
    <mergeCell ref="B26:B32"/>
    <mergeCell ref="N13:N14"/>
    <mergeCell ref="AB13:AB14"/>
    <mergeCell ref="AH13:AH14"/>
    <mergeCell ref="AI13:AI14"/>
    <mergeCell ref="AJ13:AJ14"/>
    <mergeCell ref="AO13:AO14"/>
    <mergeCell ref="M26:M32"/>
    <mergeCell ref="F26:F32"/>
    <mergeCell ref="G26:G32"/>
    <mergeCell ref="T26:T32"/>
    <mergeCell ref="C25:AH25"/>
    <mergeCell ref="AK26:AK32"/>
    <mergeCell ref="AL26:AL32"/>
    <mergeCell ref="AM26:AM32"/>
    <mergeCell ref="AN26:AN32"/>
    <mergeCell ref="AO26:AO32"/>
    <mergeCell ref="AH26:AH32"/>
    <mergeCell ref="A34:AI34"/>
    <mergeCell ref="A35:AI35"/>
    <mergeCell ref="AW11:AZ11"/>
    <mergeCell ref="AW12:AW14"/>
    <mergeCell ref="AX12:AX14"/>
    <mergeCell ref="AY12:AY14"/>
    <mergeCell ref="AZ12:AZ14"/>
    <mergeCell ref="AK13:AK14"/>
    <mergeCell ref="AL13:AL14"/>
    <mergeCell ref="AM13:AM14"/>
    <mergeCell ref="E11:E14"/>
    <mergeCell ref="F11:F14"/>
    <mergeCell ref="AM12:AN12"/>
    <mergeCell ref="AO12:AP12"/>
    <mergeCell ref="L12:M12"/>
    <mergeCell ref="N12:O12"/>
    <mergeCell ref="J12:J14"/>
    <mergeCell ref="AV13:AV14"/>
    <mergeCell ref="V13:V14"/>
    <mergeCell ref="AQ13:AQ14"/>
    <mergeCell ref="AR13:AR14"/>
    <mergeCell ref="AS13:AS14"/>
    <mergeCell ref="AA26:AA32"/>
    <mergeCell ref="AG26:AG32"/>
    <mergeCell ref="A1:B8"/>
    <mergeCell ref="AZ1:AZ2"/>
    <mergeCell ref="AZ3:AZ4"/>
    <mergeCell ref="AZ5:AZ6"/>
    <mergeCell ref="AZ7:AZ8"/>
    <mergeCell ref="C1:AY8"/>
    <mergeCell ref="AS12:AT12"/>
    <mergeCell ref="AU12:AV12"/>
    <mergeCell ref="K12:K14"/>
    <mergeCell ref="AK11:AV11"/>
    <mergeCell ref="G11:K11"/>
    <mergeCell ref="AK12:AL12"/>
    <mergeCell ref="G12:G14"/>
    <mergeCell ref="H12:H14"/>
    <mergeCell ref="I12:I14"/>
    <mergeCell ref="L13:L14"/>
    <mergeCell ref="M13:M14"/>
    <mergeCell ref="AH12:AJ12"/>
    <mergeCell ref="AP13:AP14"/>
    <mergeCell ref="A9:AZ9"/>
    <mergeCell ref="A10:AZ10"/>
    <mergeCell ref="A11:A14"/>
    <mergeCell ref="D11:D14"/>
    <mergeCell ref="AN13:AN14"/>
    <mergeCell ref="AW26:AW32"/>
    <mergeCell ref="AX26:AX32"/>
    <mergeCell ref="AY26:AY32"/>
    <mergeCell ref="BA11:BB11"/>
    <mergeCell ref="BA12:BA14"/>
    <mergeCell ref="BB12:BB14"/>
    <mergeCell ref="BA26:BA32"/>
    <mergeCell ref="BB26:BB32"/>
    <mergeCell ref="L11:AJ11"/>
    <mergeCell ref="AE26:AE32"/>
    <mergeCell ref="X26:X32"/>
    <mergeCell ref="Z26:Z32"/>
    <mergeCell ref="AD26:AD32"/>
    <mergeCell ref="AF26:AF32"/>
    <mergeCell ref="Q13:U13"/>
    <mergeCell ref="W13:AA13"/>
    <mergeCell ref="AC13:AG13"/>
    <mergeCell ref="P12:U12"/>
    <mergeCell ref="V12:AA12"/>
    <mergeCell ref="AB12:AG12"/>
    <mergeCell ref="AQ12:AR12"/>
    <mergeCell ref="AZ26:AZ32"/>
    <mergeCell ref="R26:R32"/>
    <mergeCell ref="S26:S32"/>
    <mergeCell ref="A19:K19"/>
    <mergeCell ref="A24:K24"/>
    <mergeCell ref="AT13:AT14"/>
    <mergeCell ref="AU13:AU14"/>
    <mergeCell ref="B11:B14"/>
    <mergeCell ref="C11:C14"/>
    <mergeCell ref="O13:O14"/>
    <mergeCell ref="P13:P14"/>
    <mergeCell ref="AV26:AV32"/>
    <mergeCell ref="U26:U32"/>
    <mergeCell ref="AU26:AU32"/>
    <mergeCell ref="D26:D32"/>
    <mergeCell ref="E26:E32"/>
    <mergeCell ref="L26:L32"/>
    <mergeCell ref="C26:C32"/>
    <mergeCell ref="AT26:AT32"/>
    <mergeCell ref="I26:I32"/>
    <mergeCell ref="J26:J32"/>
    <mergeCell ref="K26:K32"/>
    <mergeCell ref="AI26:AI32"/>
    <mergeCell ref="N26:N32"/>
    <mergeCell ref="O26:O32"/>
    <mergeCell ref="P26:P32"/>
    <mergeCell ref="V26:V32"/>
  </mergeCells>
  <dataValidations disablePrompts="1" count="3">
    <dataValidation type="list" allowBlank="1" showInputMessage="1" showErrorMessage="1" sqref="E26">
      <formula1>$AX$5:$AX$9</formula1>
    </dataValidation>
    <dataValidation type="list" allowBlank="1" showInputMessage="1" showErrorMessage="1" sqref="B26">
      <formula1>$AX$2:$AX$3</formula1>
    </dataValidation>
    <dataValidation type="list" allowBlank="1" showInputMessage="1" showErrorMessage="1" sqref="K26">
      <formula1>$AX$12:$AX$18</formula1>
    </dataValidation>
  </dataValidations>
  <pageMargins left="0.70866141732283472" right="0.70866141732283472" top="0.74803149606299213" bottom="0.74803149606299213" header="0.31496062992125984" footer="0.31496062992125984"/>
  <pageSetup scale="60" orientation="landscape"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G4"/>
  <sheetViews>
    <sheetView topLeftCell="D1" workbookViewId="0">
      <selection activeCell="H32" sqref="H32"/>
    </sheetView>
  </sheetViews>
  <sheetFormatPr baseColWidth="10" defaultRowHeight="15" x14ac:dyDescent="0.25"/>
  <cols>
    <col min="6" max="6" width="17.42578125" customWidth="1"/>
  </cols>
  <sheetData>
    <row r="3" spans="5:7" x14ac:dyDescent="0.25">
      <c r="E3" s="48" t="s">
        <v>77</v>
      </c>
      <c r="F3" s="48" t="s">
        <v>78</v>
      </c>
      <c r="G3" s="48" t="s">
        <v>79</v>
      </c>
    </row>
    <row r="4" spans="5:7" x14ac:dyDescent="0.25">
      <c r="E4" s="49">
        <v>679406000</v>
      </c>
      <c r="F4" s="49">
        <v>679406000</v>
      </c>
      <c r="G4" s="49">
        <v>591811679</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PEDI  SEPTIEMBRE 2019</vt:lpstr>
      <vt:lpstr>Hoja1</vt:lpstr>
      <vt:lpstr>'PEDI  SEPTIEMBRE 2019'!Área_de_impresión</vt:lpstr>
    </vt:vector>
  </TitlesOfParts>
  <Company>Istituto 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Idep_2</cp:lastModifiedBy>
  <cp:lastPrinted>2019-02-05T18:53:38Z</cp:lastPrinted>
  <dcterms:created xsi:type="dcterms:W3CDTF">2017-07-18T17:26:55Z</dcterms:created>
  <dcterms:modified xsi:type="dcterms:W3CDTF">2020-07-13T16:39:36Z</dcterms:modified>
</cp:coreProperties>
</file>