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acorrea\Documents\adriana_correa_2019\PEDI_plan_estrategico\"/>
    </mc:Choice>
  </mc:AlternateContent>
  <bookViews>
    <workbookView xWindow="0" yWindow="0" windowWidth="20490" windowHeight="6765"/>
  </bookViews>
  <sheets>
    <sheet name="PEDI  MARZO 2019" sheetId="2" r:id="rId1"/>
    <sheet name="Hoja1" sheetId="3" state="hidden" r:id="rId2"/>
  </sheets>
  <definedNames>
    <definedName name="_xlnm.Print_Area" localSheetId="0">'PEDI  MARZO 2019'!$A$11:$K$23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V33" i="2" l="1"/>
  <c r="AU26" i="2"/>
  <c r="AQ24" i="2" l="1"/>
  <c r="AU34" i="2" l="1"/>
  <c r="AU35" i="2" s="1"/>
  <c r="AV21" i="2"/>
  <c r="AV22" i="2"/>
  <c r="AV23" i="2"/>
  <c r="AU21" i="2"/>
  <c r="AU22" i="2"/>
  <c r="AU23" i="2"/>
  <c r="AV17" i="2"/>
  <c r="AV15" i="2"/>
  <c r="AV16" i="2"/>
  <c r="AV18" i="2"/>
  <c r="AU17" i="2"/>
  <c r="AU15" i="2"/>
  <c r="AU16" i="2"/>
  <c r="AU18" i="2"/>
  <c r="AU20" i="2"/>
  <c r="AJ22" i="2"/>
  <c r="AJ17" i="2"/>
  <c r="U26" i="2"/>
  <c r="T23" i="2"/>
  <c r="T21" i="2"/>
  <c r="T20" i="2"/>
  <c r="T18" i="2"/>
  <c r="T16" i="2"/>
  <c r="T15" i="2"/>
  <c r="AP34" i="2"/>
  <c r="AP35" i="2" s="1"/>
  <c r="S15" i="2"/>
  <c r="S20" i="2"/>
  <c r="S23" i="2"/>
  <c r="U23" i="2" s="1"/>
  <c r="S21" i="2"/>
  <c r="S18" i="2"/>
  <c r="U18" i="2" s="1"/>
  <c r="S16" i="2"/>
  <c r="U16" i="2" s="1"/>
  <c r="AH21" i="2"/>
  <c r="AH23" i="2"/>
  <c r="AG21" i="2"/>
  <c r="AG23" i="2"/>
  <c r="AG20" i="2"/>
  <c r="AG16" i="2"/>
  <c r="AG18" i="2"/>
  <c r="AA21" i="2"/>
  <c r="AA23" i="2"/>
  <c r="AA20" i="2"/>
  <c r="AA16" i="2"/>
  <c r="AA18" i="2"/>
  <c r="U20" i="2"/>
  <c r="AG15" i="2"/>
  <c r="AA15" i="2"/>
  <c r="AH20" i="2"/>
  <c r="AH18" i="2"/>
  <c r="AH15" i="2"/>
  <c r="AL24" i="2"/>
  <c r="AL19" i="2"/>
  <c r="AM24" i="2"/>
  <c r="AM19" i="2"/>
  <c r="AM34" i="2"/>
  <c r="AM35" i="2" s="1"/>
  <c r="AN19" i="2"/>
  <c r="AN24" i="2"/>
  <c r="AO19" i="2"/>
  <c r="AO24" i="2"/>
  <c r="AO34" i="2"/>
  <c r="AO35" i="2" s="1"/>
  <c r="AP19" i="2"/>
  <c r="AP24" i="2"/>
  <c r="AQ19" i="2"/>
  <c r="AQ34" i="2"/>
  <c r="AQ35" i="2" s="1"/>
  <c r="AR24" i="2"/>
  <c r="AR19" i="2"/>
  <c r="AS24" i="2"/>
  <c r="AS19" i="2"/>
  <c r="AS34" i="2"/>
  <c r="AS35" i="2" s="1"/>
  <c r="AT24" i="2"/>
  <c r="AT19" i="2"/>
  <c r="AV20" i="2"/>
  <c r="AL34" i="2"/>
  <c r="AN34" i="2"/>
  <c r="AR34" i="2"/>
  <c r="AR35" i="2" s="1"/>
  <c r="AT34" i="2"/>
  <c r="AT35" i="2" s="1"/>
  <c r="AV26" i="2"/>
  <c r="AV34" i="2" s="1"/>
  <c r="AV35" i="2" s="1"/>
  <c r="AH16" i="2"/>
  <c r="AK34" i="2"/>
  <c r="AK35" i="2" s="1"/>
  <c r="AK24" i="2"/>
  <c r="AK19" i="2"/>
  <c r="U15" i="2"/>
  <c r="AR25" i="2" l="1"/>
  <c r="AR36" i="2" s="1"/>
  <c r="AI23" i="2"/>
  <c r="AJ23" i="2" s="1"/>
  <c r="AV24" i="2"/>
  <c r="U21" i="2"/>
  <c r="AI21" i="2" s="1"/>
  <c r="AJ21" i="2" s="1"/>
  <c r="AI20" i="2"/>
  <c r="AJ20" i="2" s="1"/>
  <c r="AL25" i="2"/>
  <c r="AL36" i="2" s="1"/>
  <c r="AO25" i="2"/>
  <c r="AO36" i="2" s="1"/>
  <c r="AI15" i="2"/>
  <c r="AJ15" i="2" s="1"/>
  <c r="AN25" i="2"/>
  <c r="AN36" i="2" s="1"/>
  <c r="AM25" i="2"/>
  <c r="AM36" i="2" s="1"/>
  <c r="AV19" i="2"/>
  <c r="AT25" i="2"/>
  <c r="AT36" i="2" s="1"/>
  <c r="AK25" i="2"/>
  <c r="AK36" i="2" s="1"/>
  <c r="AP25" i="2"/>
  <c r="AP36" i="2" s="1"/>
  <c r="AI18" i="2"/>
  <c r="AJ18" i="2" s="1"/>
  <c r="AI16" i="2"/>
  <c r="AJ16" i="2" s="1"/>
  <c r="AU24" i="2"/>
  <c r="AS25" i="2"/>
  <c r="AS36" i="2" s="1"/>
  <c r="AQ25" i="2"/>
  <c r="AQ36" i="2" s="1"/>
  <c r="AU19" i="2"/>
  <c r="AV25" i="2" l="1"/>
  <c r="AV36" i="2" s="1"/>
  <c r="AU25" i="2"/>
  <c r="AU36" i="2" s="1"/>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5" authorId="0" shapeId="0">
      <text>
        <r>
          <rPr>
            <b/>
            <sz val="9"/>
            <color indexed="81"/>
            <rFont val="Tahoma"/>
            <family val="2"/>
          </rPr>
          <t>Totalice por proyecto de inversión</t>
        </r>
      </text>
    </comment>
    <comment ref="A36"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<sst xmlns="http://schemas.openxmlformats.org/spreadsheetml/2006/main" count="213" uniqueCount="116">
  <si>
    <t>Página 1 de 1</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</si>
  <si>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</si>
  <si>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</si>
  <si>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</si>
  <si>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</si>
  <si>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</si>
  <si>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</si>
  <si>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</si>
  <si>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</si>
  <si>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</si>
  <si>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</si>
  <si>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</si>
  <si>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</si>
  <si>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</si>
  <si>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</si>
  <si>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</si>
  <si>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</si>
  <si>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</si>
  <si>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</si>
  <si>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</si>
  <si>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</si>
  <si>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</si>
  <si>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</si>
  <si>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</si>
  <si>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</si>
  <si>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</si>
  <si>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</si>
  <si>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</si>
  <si>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</si>
  <si>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</si>
  <si>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</si>
  <si>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</si>
  <si>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</si>
  <si>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</si>
  <si>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</si>
  <si>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</si>
  <si>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</si>
  <si>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</si>
  <si>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</si>
  <si>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</si>
  <si>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</si>
  <si>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</si>
  <si>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</si>
  <si>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</si>
  <si>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</si>
  <si>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</si>
  <si>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</si>
  <si>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</si>
  <si>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</si>
  <si>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</si>
  <si>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</si>
  <si>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</si>
  <si>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</si>
  <si>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</si>
  <si>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VALOR COMPROMETIDO EN MILLONES</t>
  </si>
  <si>
    <t>VALOR APROPIADO EN MILLONES</t>
  </si>
  <si>
    <t>SEGUIMIENTO</t>
  </si>
  <si>
    <t>I TRIMESTRE</t>
  </si>
  <si>
    <t>II TRIMESTRE</t>
  </si>
  <si>
    <t>III TRIMESTRE</t>
  </si>
  <si>
    <t>IV TRIMESTRE</t>
  </si>
  <si>
    <t>PRESUPUESTO ASIGNADO</t>
  </si>
  <si>
    <t xml:space="preserve">4. Desarrollar acciones que garanticen la sostenibilidad y consolidación del Sistema Integrado de Gestión del IDEP.
</t>
  </si>
  <si>
    <t>PORCENTAJE DE AVANCE CUATRIENIO</t>
  </si>
  <si>
    <t>FUENTE DE INFORMACIÓN</t>
  </si>
  <si>
    <t>NOMBRE DEL INDICADOR DE LA META DEL PROYECTO DE INVERSIÓN</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</si>
  <si>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</si>
  <si>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</si>
  <si>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</si>
  <si>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</si>
  <si>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</si>
  <si>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</si>
  <si>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</si>
  <si>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</si>
  <si>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</si>
  <si>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</si>
  <si>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t>Fecha de Aprobación:13/08/2018</t>
  </si>
  <si>
    <t>Apropiado</t>
  </si>
  <si>
    <t>Comprometido</t>
  </si>
  <si>
    <t>Pagado</t>
  </si>
  <si>
    <t xml:space="preserve">Avanzar en  1 Diseño del Sistema de seguimiento a la política educativa distrital en los contextos escolares.  </t>
  </si>
  <si>
    <t>Porcentaje de avance del diseño</t>
  </si>
  <si>
    <t>Avanzar en 1 diseño de la Estrategia de cualificación, investigación e innovación docente: comunidades de saber y de práctica pedagógica</t>
  </si>
  <si>
    <t>SEGUIMIENTO CORTE MARZO 30/2019</t>
  </si>
  <si>
    <t>SEGUIMIENTO CORTE JUNIO  30/2019</t>
  </si>
  <si>
    <t>SEGUIMIENTO CORTE SEPTIEMBRE 30/2019</t>
  </si>
  <si>
    <t>SEGUIMIENTO CORTE DICIEMBRE 31/2019</t>
  </si>
  <si>
    <t>4. Desarrollar acciones que garanticen la sostenibilidad y consolidación del Sistema Integrado de Gestión del IDEP.</t>
  </si>
  <si>
    <t>Sostener 100 %  la implementación del Sistema Integrado de Gestión SIG - MIPG</t>
  </si>
  <si>
    <t xml:space="preserve">Cantidad de estudios  del componente 1: Seguimiento a la Política Educativa Distrital en los contextos escolares. </t>
  </si>
  <si>
    <t xml:space="preserve">Cantidad de estudios en Escuela currículo y pedagogía, educación y políticas públicas y Cualificación docente del componente 1 seguimiento a la política educativa distrital en los contextos escolares. </t>
  </si>
  <si>
    <t xml:space="preserve">Cantidad de estudios del componente 2 Cualificación, investigación e innovación docente: Comunidades de saber y de práctica pedagógica. </t>
  </si>
  <si>
    <t>Porcentaje de implementación del Sistema Integrado de Gestión en el IDEP</t>
  </si>
  <si>
    <t>Porcentaje de avance en la ejecución del plan de adecuación y sostenibilidad del SIG con referente MIPG</t>
  </si>
  <si>
    <t>Planes de adecuación y sostenibilidad del SIG con referente MIPG</t>
  </si>
  <si>
    <t>OBJETIVO 
ESTRATEGICO</t>
  </si>
  <si>
    <t>TIPO DE
 INDICADOR</t>
  </si>
  <si>
    <t>UNIDAD DE
 MEDIDA</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</si>
  <si>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</si>
  <si>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</si>
  <si>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</si>
  <si>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Proyecto estratègico 113 Bogotá reconoce a sus maestros, maestras y directivos docentes.</t>
  </si>
  <si>
    <t>Proyecto estratègico 115 Fortalecimiento Institucional desde la Gestión Pedagógica.</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</si>
  <si>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</si>
  <si>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</si>
  <si>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Meta No. 546 Gestionar el 100% del plan de adecuación y sostenibilidad SIGD-MIPG</t>
  </si>
  <si>
    <r>
      <t>Cantidad de estudios   en Escuela Currículo y Pedagogía, Educación y Políticas Públicas y Cualificación Docente del componente  2  Cualificación, investigación e innovación docente: Comunidades de saber y de práctica pedagógica</t>
    </r>
    <r>
      <rPr>
        <b/>
        <sz val="10"/>
        <color theme="1"/>
        <rFont val="Arial"/>
        <family val="2"/>
      </rPr>
      <t xml:space="preserve">. </t>
    </r>
  </si>
  <si>
    <t xml:space="preserve">En el 2019 se tiene como objetivo desarrollar la Fase 4,  se cuenta con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Se seleccionó el estudio al que se le aplicará la Metodología de evaluación de impacto-MEI. </t>
  </si>
  <si>
    <t xml:space="preserve">En 2019:
- Sistema de Monitoreo de Estándares de Educación Inicial: balance a profundidad de los planes de mejora derivados
-Programa socioeducativo de educación para la sexualidad.
-Apropiación de los contenidos culturales, académicos y científicos de los docentes del sector público de Bogotá
Se ha avanzado en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</si>
  <si>
    <t xml:space="preserve">En 2019,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t>
  </si>
  <si>
    <t xml:space="preserve">En 2019:
-Caja de herramientas del pensador crítico
-Características individuales e institucionales que promueven la investigación y la innovación educativa en el Distrito Capital. 
Para estos estudios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</si>
  <si>
    <t xml:space="preserve">Para la vigencia 2019 se tiene como objetivo desarrollar el estudio Programa de pensamiento crítico para la innovación e investigación educativa- Fase 2. A la fecha el avance corresponde a la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t>
  </si>
  <si>
    <t xml:space="preserve">En 2019,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t>
  </si>
  <si>
    <t xml:space="preserve">En el marco del proyecto de inversión 1039 el IDEP implementó los 7 Subsistemas que conforman el Sistema Integrado de Gestión – SIG: Gestión de Calidad, Control Interno, Seguridad y Salud en el Trabajo, Gestión Ambiental, Seguridad de la Información, Responsabilidad Social y Gestión Documental, dando cumplimiento a la meta asociada Sostener 100% la implementación del Sistema Integrado de Gestión.  A partir de la expedición del Decreto Distrital 591 de 2018 y la Circular 001 de 2019 de la Secretaría General, el IDEP inició la implementación del Modelo Integrado de Planeación y Gestión – MIPG. Los avances más relevantes en la implementación de MIPG se relacionan a continuación:
A. Elaboración del autodiagnóstico de MIPG
B. Creación del Comité Institucional de Gestión y Desempeño del Instituto para el IDEP
C. Formulación del plan de adecuación y sostenibilidad del SIG con referente MIPG
D. Formulación, aprobación y publicación de los siguientes planes:
1.       Plan de previsión de recursos humanos
2.       Plan Anual de Vacantes
3.       Plan Estratégico de Talento Humano
4.       Plan Institucional de Capacitación
5.       Plan de Incentivos Institucionales
6.       Plan de Trabajo Anual en Seguridad y Salud en el Trabajo
7.       Plan de adquisiciones
8.       Plan Institucional de Archivos ¬PINAR
9.       Plan Anticorrupción y de Atención al Ciudadano
10.   Plan Estratégico de Tecnologías de la Información y las Comunicaciones ¬ PETI
11.   Plan de Seguridad y Privacidad de la Información
12.   Plan de tratamiento de riesgos de Seguridad y Privacidad de la información.
13.   Plan Institucional de Gestión Ambiental - PIGA 2019
14.   Plan de Acción del Plan Integral de Movilidad Sostenible – PIMS
15.   Plan de participación ciudadana
16.   Plan Anual de auditorias
En el marco de la política de Transparencia se elaboró el catálogo de datos abiertos y se incluyeron los datos de experiencias pedagógicas georreferenciadas.
</t>
  </si>
  <si>
    <t>N.A.</t>
  </si>
  <si>
    <t xml:space="preserve">                                            PLAN ESTRATÉGICO DE DESARROLLO INSTITUCIONAL  PEDI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</si>
</sst>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240A]\ * #,##0_);_([$$-240A]\ * \(#,##0\);_([$$-240A]\ * &quot;-&quot;_);_(@_)"/>
    <numFmt numFmtId="165" formatCode="_(&quot;$ &quot;* #,##0_);_(&quot;$ &quot;* \(#,##0\);_(&quot;$ &quot;* \-_);_(@_)"/>
    <numFmt numFmtId="166" formatCode="0.0"/>
  </numFmts>
  <fonts count="26" x14ac:knownFonts="1">
    <font>
      <sz val="11"/>
      <color theme="1"/>
      <name val="Calibri"/>
      <family val="2"/>
      <scheme val="minor"/>
    </font>
    <font>
      <sz val="11"/>
      <color theme="1"/>
      <name val="Calibri"/>
      <family val="2"/>
      <scheme val="minor"/>
    </font>
    <font>
      <b/>
      <sz val="12"/>
      <color theme="1"/>
      <name val="Arial"/>
      <family val="2"/>
    </font>
    <font>
      <sz val="10"/>
      <color theme="0"/>
      <name val="Arial"/>
      <family val="2"/>
    </font>
    <font>
      <b/>
      <sz val="8"/>
      <color theme="1"/>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10"/>
      <color rgb="FF000000"/>
      <name val="Arial"/>
      <family val="2"/>
      <charset val="204"/>
    </font>
    <font>
      <sz val="9"/>
      <color indexed="81"/>
      <name val="Tahoma"/>
      <family val="2"/>
    </font>
    <font>
      <b/>
      <sz val="9"/>
      <color indexed="81"/>
      <name val="Tahoma"/>
      <family val="2"/>
    </font>
    <font>
      <b/>
      <sz val="10"/>
      <color theme="0"/>
      <name val="Arial"/>
      <family val="2"/>
    </font>
    <font>
      <b/>
      <sz val="9"/>
      <color theme="1"/>
      <name val="Arial"/>
      <family val="2"/>
    </font>
    <font>
      <sz val="11"/>
      <name val="Arial"/>
      <family val="2"/>
    </font>
    <font>
      <sz val="11"/>
      <color theme="1"/>
      <name val="Arial"/>
      <family val="2"/>
    </font>
    <font>
      <b/>
      <sz val="11"/>
      <color theme="1"/>
      <name val="Arial"/>
      <family val="2"/>
    </font>
    <font>
      <sz val="10"/>
      <color indexed="8"/>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120">
    <xf numFmtId="0" fontId="0" fillId="0" borderId="0"/>
    <xf numFmtId="9" fontId="1" fillId="0" borderId="0" applyFont="0" applyFill="0" applyBorder="0" applyAlignment="0" applyProtection="0"/>
    <xf numFmtId="0" fontId="8" fillId="0" borderId="0"/>
    <xf numFmtId="165"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42">
    <xf numFmtId="0" fontId="0" fillId="0" borderId="0" xfId="0"/>
    <xf numFmtId="0" fontId="5" fillId="3" borderId="1" xfId="0" applyFont="1" applyFill="1" applyBorder="1" applyAlignment="1">
      <alignment horizontal="center" vertical="center"/>
    </xf>
    <xf numFmtId="164" fontId="5" fillId="3" borderId="1" xfId="0" applyNumberFormat="1" applyFont="1" applyFill="1" applyBorder="1" applyAlignment="1">
      <alignment horizontal="right" vertical="center"/>
    </xf>
    <xf numFmtId="0" fontId="5" fillId="3" borderId="1" xfId="0" applyFont="1" applyFill="1" applyBorder="1" applyAlignment="1">
      <alignment vertical="center" wrapText="1"/>
    </xf>
    <xf numFmtId="0" fontId="5" fillId="0" borderId="1" xfId="0" applyFont="1" applyBorder="1" applyAlignment="1">
      <alignment vertical="center"/>
    </xf>
    <xf numFmtId="0" fontId="5" fillId="4" borderId="1" xfId="0" applyFont="1" applyFill="1" applyBorder="1" applyAlignment="1">
      <alignment vertical="center"/>
    </xf>
    <xf numFmtId="0" fontId="3" fillId="0" borderId="1" xfId="0" applyFont="1" applyBorder="1" applyAlignment="1">
      <alignment vertical="center"/>
    </xf>
    <xf numFmtId="0" fontId="6" fillId="3" borderId="1" xfId="0" applyFont="1" applyFill="1" applyBorder="1" applyAlignment="1">
      <alignment horizontal="justify" vertical="center" wrapText="1"/>
    </xf>
    <xf numFmtId="0" fontId="5" fillId="3" borderId="1" xfId="0" applyFont="1" applyFill="1" applyBorder="1" applyAlignment="1">
      <alignment vertical="center"/>
    </xf>
    <xf numFmtId="0" fontId="4" fillId="0" borderId="1" xfId="0" applyFont="1" applyBorder="1" applyAlignment="1">
      <alignment vertical="center"/>
    </xf>
    <xf numFmtId="0" fontId="5" fillId="3" borderId="1" xfId="0" applyFont="1" applyFill="1" applyBorder="1" applyAlignment="1">
      <alignment horizontal="justify" vertical="center" wrapText="1"/>
    </xf>
    <xf numFmtId="0" fontId="5" fillId="0" borderId="1" xfId="0" applyFont="1" applyBorder="1" applyAlignment="1">
      <alignment horizontal="right" vertical="center"/>
    </xf>
    <xf numFmtId="0" fontId="15" fillId="0" borderId="1" xfId="0" applyFont="1" applyBorder="1" applyAlignment="1">
      <alignment vertical="center"/>
    </xf>
    <xf numFmtId="164" fontId="4" fillId="2" borderId="1"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0" fontId="15" fillId="5" borderId="1" xfId="0" applyFont="1" applyFill="1" applyBorder="1" applyAlignment="1">
      <alignment vertical="center" wrapText="1"/>
    </xf>
    <xf numFmtId="164" fontId="7"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xf>
    <xf numFmtId="9" fontId="6" fillId="3" borderId="1" xfId="1"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1" xfId="0" applyNumberFormat="1" applyFont="1" applyFill="1" applyBorder="1" applyAlignment="1">
      <alignment horizontal="justify" vertical="center" wrapText="1"/>
    </xf>
    <xf numFmtId="164" fontId="5" fillId="6" borderId="1" xfId="0" applyNumberFormat="1" applyFont="1" applyFill="1" applyBorder="1" applyAlignment="1">
      <alignment horizontal="right" vertical="center"/>
    </xf>
    <xf numFmtId="0" fontId="5" fillId="0" borderId="1" xfId="0" applyFont="1" applyBorder="1" applyAlignment="1">
      <alignment horizontal="center" vertical="center"/>
    </xf>
    <xf numFmtId="2" fontId="6" fillId="3" borderId="1" xfId="0" applyNumberFormat="1" applyFont="1" applyFill="1" applyBorder="1" applyAlignment="1">
      <alignment horizontal="center" vertical="center" wrapText="1"/>
    </xf>
    <xf numFmtId="0" fontId="15" fillId="0" borderId="1" xfId="0" applyFont="1" applyFill="1" applyBorder="1" applyAlignment="1">
      <alignment vertical="center" wrapText="1"/>
    </xf>
    <xf numFmtId="0" fontId="7"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protection locked="0"/>
    </xf>
    <xf numFmtId="164" fontId="5" fillId="6"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15" fillId="0" borderId="4" xfId="0" applyFont="1" applyBorder="1" applyAlignment="1">
      <alignment vertical="center"/>
    </xf>
    <xf numFmtId="0" fontId="5" fillId="3" borderId="4" xfId="0" applyFont="1" applyFill="1" applyBorder="1" applyAlignment="1">
      <alignment vertical="center"/>
    </xf>
    <xf numFmtId="0" fontId="4" fillId="0" borderId="4" xfId="0" applyFont="1" applyBorder="1" applyAlignment="1">
      <alignment vertical="center"/>
    </xf>
    <xf numFmtId="0" fontId="2" fillId="3" borderId="0" xfId="0" applyFont="1" applyFill="1" applyBorder="1" applyAlignment="1">
      <alignment vertical="center"/>
    </xf>
    <xf numFmtId="0" fontId="5" fillId="3" borderId="0" xfId="0" applyFont="1" applyFill="1" applyBorder="1" applyAlignment="1">
      <alignment vertical="center"/>
    </xf>
    <xf numFmtId="0" fontId="15" fillId="3" borderId="0" xfId="0" applyFont="1" applyFill="1" applyBorder="1" applyAlignment="1">
      <alignment vertical="center"/>
    </xf>
    <xf numFmtId="0" fontId="4" fillId="3" borderId="0" xfId="0" applyFont="1" applyFill="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0" borderId="3" xfId="0" applyFont="1" applyBorder="1" applyAlignment="1">
      <alignment horizontal="right" vertical="center"/>
    </xf>
    <xf numFmtId="0" fontId="5" fillId="0" borderId="7" xfId="0" applyFont="1" applyBorder="1" applyAlignment="1">
      <alignment vertical="center"/>
    </xf>
    <xf numFmtId="0" fontId="5" fillId="0" borderId="9" xfId="0" applyFont="1" applyBorder="1" applyAlignment="1">
      <alignment vertical="center"/>
    </xf>
    <xf numFmtId="0" fontId="12" fillId="3" borderId="0" xfId="0" applyFont="1" applyFill="1" applyBorder="1" applyAlignment="1" applyProtection="1">
      <alignment horizontal="left" vertical="center"/>
      <protection locked="0"/>
    </xf>
    <xf numFmtId="0" fontId="5" fillId="3" borderId="0" xfId="0" applyFont="1" applyFill="1" applyBorder="1" applyAlignment="1">
      <alignment horizontal="center" vertical="center"/>
    </xf>
    <xf numFmtId="0" fontId="5" fillId="3" borderId="0" xfId="0" applyFont="1" applyFill="1" applyBorder="1" applyAlignment="1">
      <alignment horizontal="right" vertical="center"/>
    </xf>
    <xf numFmtId="0" fontId="4" fillId="8" borderId="1" xfId="0" applyFont="1" applyFill="1" applyBorder="1" applyAlignment="1">
      <alignment horizontal="center" vertical="center" wrapText="1"/>
    </xf>
    <xf numFmtId="0" fontId="2" fillId="2" borderId="10" xfId="0" applyFont="1" applyFill="1" applyBorder="1" applyAlignment="1">
      <alignment vertical="center" wrapText="1"/>
    </xf>
    <xf numFmtId="0" fontId="4" fillId="2" borderId="10" xfId="0" applyFont="1" applyFill="1" applyBorder="1" applyAlignment="1">
      <alignment vertical="center" wrapText="1"/>
    </xf>
    <xf numFmtId="164" fontId="7" fillId="4"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8" fillId="3" borderId="1" xfId="0" applyFont="1" applyFill="1" applyBorder="1" applyAlignment="1">
      <alignment vertical="center" wrapText="1"/>
    </xf>
    <xf numFmtId="0" fontId="3" fillId="3" borderId="0" xfId="0" applyFont="1" applyFill="1" applyBorder="1" applyAlignment="1">
      <alignment vertical="center"/>
    </xf>
    <xf numFmtId="0" fontId="3" fillId="0" borderId="3" xfId="0" applyFont="1" applyBorder="1" applyAlignment="1">
      <alignment vertical="center"/>
    </xf>
    <xf numFmtId="164" fontId="5" fillId="3" borderId="1" xfId="0" applyNumberFormat="1"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5" fillId="6"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xf>
    <xf numFmtId="164" fontId="5" fillId="2" borderId="1" xfId="0" applyNumberFormat="1" applyFont="1" applyFill="1" applyBorder="1" applyAlignment="1">
      <alignment horizontal="right" vertical="center"/>
    </xf>
    <xf numFmtId="0" fontId="7" fillId="4" borderId="1" xfId="0" applyFont="1" applyFill="1" applyBorder="1" applyAlignment="1">
      <alignment horizontal="center" vertical="center" wrapText="1"/>
    </xf>
    <xf numFmtId="0" fontId="4" fillId="2" borderId="1" xfId="0" applyFont="1" applyFill="1" applyBorder="1" applyAlignment="1">
      <alignment vertical="center"/>
    </xf>
    <xf numFmtId="0" fontId="20" fillId="2" borderId="1" xfId="0" applyFont="1" applyFill="1" applyBorder="1" applyAlignment="1">
      <alignment vertical="center"/>
    </xf>
    <xf numFmtId="0" fontId="5" fillId="2" borderId="1" xfId="0" applyFont="1" applyFill="1" applyBorder="1" applyAlignment="1">
      <alignment vertical="center"/>
    </xf>
    <xf numFmtId="0" fontId="3" fillId="2" borderId="1" xfId="0" applyFont="1" applyFill="1" applyBorder="1" applyAlignment="1">
      <alignment vertical="center"/>
    </xf>
    <xf numFmtId="0" fontId="15" fillId="2" borderId="1" xfId="0" applyFont="1" applyFill="1" applyBorder="1" applyAlignment="1">
      <alignment vertical="center"/>
    </xf>
    <xf numFmtId="0" fontId="3" fillId="4" borderId="1" xfId="0" applyFont="1" applyFill="1" applyBorder="1" applyAlignment="1">
      <alignment vertical="center"/>
    </xf>
    <xf numFmtId="0" fontId="15" fillId="4" borderId="1" xfId="0" applyFont="1" applyFill="1" applyBorder="1" applyAlignment="1">
      <alignment vertical="center"/>
    </xf>
    <xf numFmtId="0" fontId="15" fillId="3" borderId="1" xfId="0" applyFont="1" applyFill="1" applyBorder="1" applyAlignment="1" applyProtection="1">
      <alignment horizontal="justify" vertical="center" wrapText="1"/>
    </xf>
    <xf numFmtId="0" fontId="15" fillId="3" borderId="1" xfId="0" applyFont="1" applyFill="1" applyBorder="1" applyAlignment="1" applyProtection="1">
      <alignment horizontal="left" vertical="center" wrapText="1"/>
    </xf>
    <xf numFmtId="164" fontId="4" fillId="3" borderId="1"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9" fontId="15" fillId="3" borderId="1" xfId="0" applyNumberFormat="1" applyFont="1" applyFill="1" applyBorder="1" applyAlignment="1">
      <alignment horizontal="left" vertical="top" wrapText="1"/>
    </xf>
    <xf numFmtId="0" fontId="8"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164" fontId="5"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2" fontId="22" fillId="3" borderId="1" xfId="0" applyNumberFormat="1" applyFont="1" applyFill="1" applyBorder="1" applyAlignment="1">
      <alignment horizontal="center" vertical="center" wrapText="1"/>
    </xf>
    <xf numFmtId="2" fontId="22" fillId="3" borderId="1" xfId="1" applyNumberFormat="1" applyFont="1" applyFill="1" applyBorder="1" applyAlignment="1">
      <alignment horizontal="center" vertical="center" wrapText="1"/>
    </xf>
    <xf numFmtId="9" fontId="23" fillId="6" borderId="1" xfId="1" applyFont="1" applyFill="1" applyBorder="1" applyAlignment="1">
      <alignment horizontal="center" vertical="center" wrapText="1"/>
    </xf>
    <xf numFmtId="9" fontId="24" fillId="3" borderId="1" xfId="1" applyNumberFormat="1" applyFont="1" applyFill="1" applyBorder="1" applyAlignment="1">
      <alignment horizontal="center" vertical="center" wrapText="1"/>
    </xf>
    <xf numFmtId="9" fontId="23" fillId="3" borderId="1" xfId="1" applyFont="1" applyFill="1" applyBorder="1" applyAlignment="1">
      <alignment horizontal="center" vertical="center" wrapText="1"/>
    </xf>
    <xf numFmtId="9" fontId="23" fillId="6" borderId="1" xfId="1" applyFont="1" applyFill="1" applyBorder="1" applyAlignment="1">
      <alignment horizontal="center" vertical="center"/>
    </xf>
    <xf numFmtId="166" fontId="22"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justify" vertical="center" wrapText="1"/>
    </xf>
    <xf numFmtId="0" fontId="15" fillId="3" borderId="1" xfId="0" applyFont="1" applyFill="1" applyBorder="1" applyAlignment="1" applyProtection="1">
      <alignment horizontal="center"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0" fontId="15" fillId="3" borderId="1" xfId="0" applyFont="1" applyFill="1" applyBorder="1" applyAlignment="1">
      <alignment vertical="center" wrapText="1"/>
    </xf>
    <xf numFmtId="0" fontId="15" fillId="3" borderId="1" xfId="0" applyFont="1" applyFill="1" applyBorder="1" applyAlignment="1">
      <alignment horizontal="justify" vertical="center" wrapText="1"/>
    </xf>
    <xf numFmtId="0" fontId="25" fillId="3" borderId="1" xfId="0" applyFont="1" applyFill="1" applyBorder="1" applyAlignment="1" applyProtection="1">
      <alignment horizontal="center" vertical="center" wrapText="1"/>
    </xf>
    <xf numFmtId="0" fontId="4" fillId="8" borderId="1" xfId="0" applyFont="1" applyFill="1" applyBorder="1" applyAlignment="1">
      <alignment horizontal="center" vertical="center" wrapText="1"/>
    </xf>
    <xf numFmtId="9" fontId="23" fillId="3" borderId="1" xfId="1" applyFont="1" applyFill="1" applyBorder="1" applyAlignment="1">
      <alignment horizontal="center" vertical="center" wrapText="1"/>
    </xf>
    <xf numFmtId="9" fontId="15" fillId="3" borderId="1" xfId="0" applyNumberFormat="1" applyFont="1" applyFill="1" applyBorder="1" applyAlignment="1">
      <alignment horizontal="left" vertical="top" wrapText="1"/>
    </xf>
    <xf numFmtId="0" fontId="8" fillId="3" borderId="6"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3" xfId="0" applyFont="1" applyFill="1" applyBorder="1" applyAlignment="1">
      <alignment horizontal="left" vertical="center" wrapText="1"/>
    </xf>
    <xf numFmtId="0" fontId="5" fillId="3"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5" fillId="3" borderId="1" xfId="0" applyFont="1" applyFill="1" applyBorder="1" applyAlignment="1" applyProtection="1">
      <alignment horizontal="center" vertical="center" wrapText="1"/>
    </xf>
    <xf numFmtId="9" fontId="23" fillId="6" borderId="1" xfId="1" applyFont="1" applyFill="1" applyBorder="1" applyAlignment="1">
      <alignment horizontal="center" vertical="center" wrapText="1"/>
    </xf>
    <xf numFmtId="9" fontId="24" fillId="3" borderId="1" xfId="1" applyNumberFormat="1"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164" fontId="5" fillId="3"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xf>
    <xf numFmtId="0" fontId="4" fillId="7" borderId="1" xfId="0" applyFont="1" applyFill="1" applyBorder="1" applyAlignment="1">
      <alignment horizontal="center" vertical="center" wrapText="1"/>
    </xf>
    <xf numFmtId="0" fontId="7" fillId="2" borderId="6" xfId="0" applyFont="1" applyFill="1" applyBorder="1" applyAlignment="1">
      <alignment horizontal="center" vertical="center" textRotation="90" wrapText="1"/>
    </xf>
    <xf numFmtId="0" fontId="7" fillId="2" borderId="5" xfId="0" applyFont="1" applyFill="1" applyBorder="1" applyAlignment="1">
      <alignment horizontal="center" vertical="center" textRotation="90" wrapText="1"/>
    </xf>
    <xf numFmtId="0" fontId="5"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vertical="center"/>
    </xf>
    <xf numFmtId="0" fontId="2" fillId="0" borderId="1" xfId="0" applyFont="1" applyBorder="1" applyAlignment="1">
      <alignment vertical="center"/>
    </xf>
    <xf numFmtId="0" fontId="13" fillId="0" borderId="1" xfId="0" applyFont="1" applyBorder="1" applyAlignment="1">
      <alignment horizontal="left" vertical="center"/>
    </xf>
    <xf numFmtId="0" fontId="21" fillId="2" borderId="1" xfId="0" applyFont="1" applyFill="1" applyBorder="1" applyAlignment="1">
      <alignment horizontal="center" vertical="center" wrapText="1"/>
    </xf>
    <xf numFmtId="0" fontId="14" fillId="0" borderId="1" xfId="0" applyFont="1" applyBorder="1" applyAlignment="1">
      <alignment vertical="center" wrapText="1"/>
    </xf>
    <xf numFmtId="0" fontId="7" fillId="2" borderId="3"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protection locked="0"/>
    </xf>
    <xf numFmtId="164" fontId="4" fillId="3" borderId="1" xfId="0" applyNumberFormat="1" applyFont="1" applyFill="1" applyBorder="1" applyAlignment="1">
      <alignment horizontal="center" vertical="center" wrapText="1"/>
    </xf>
    <xf numFmtId="9" fontId="23" fillId="6" borderId="1" xfId="1"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0" fontId="23" fillId="3" borderId="1" xfId="1" applyNumberFormat="1" applyFont="1" applyFill="1" applyBorder="1" applyAlignment="1">
      <alignment horizontal="center"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95250</xdr:colOff>
      <xdr:row>1</xdr:row>
      <xdr:rowOff>9525</xdr:rowOff>
    </xdr:from>
    <xdr:to>
      <xdr:col>2</xdr:col>
      <xdr:colOff>95250</xdr:colOff>
      <xdr:row>8</xdr:row>
      <xdr:rowOff>190500</xdr:rowOff>
    </xdr:to>
    <xdr:pic>
      <xdr:nvPicPr>
        <xdr:cNvPr id="2" name="1 Imagen" descr="Logo Alta Definición.jpg"/>
        <xdr:cNvPicPr>
          <a:picLocks noChangeAspect="1"/>
        </xdr:cNvPicPr>
      </xdr:nvPicPr>
      <xdr:blipFill>
        <a:blip xmlns:r="http://schemas.openxmlformats.org/officeDocument/2006/relationships" r:embed="rId1" cstate="print"/>
        <a:srcRect/>
        <a:stretch>
          <a:fillRect/>
        </a:stretch>
      </xdr:blipFill>
      <xdr:spPr bwMode="auto">
        <a:xfrm>
          <a:off x="95250" y="200025"/>
          <a:ext cx="1085850" cy="885825"/>
        </a:xfrm>
        <a:prstGeom prst="rect">
          <a:avLst/>
        </a:prstGeom>
        <a:noFill/>
        <a:ln w="9525">
          <a:noFill/>
          <a:miter lim="800000"/>
          <a:headEnd/>
          <a:tailEnd/>
        </a:ln>
      </xdr:spPr>
    </xdr:pic>
    <xdr:clientData/>
  </xdr:twoCellAnchor>
  <xdr:twoCellAnchor editAs="oneCell">
    <xdr:from>
      <xdr:col>0</xdr:col>
      <xdr:colOff>647701</xdr:colOff>
      <xdr:row>0</xdr:row>
      <xdr:rowOff>101601</xdr:rowOff>
    </xdr:from>
    <xdr:to>
      <xdr:col>1</xdr:col>
      <xdr:colOff>183356</xdr:colOff>
      <xdr:row>4</xdr:row>
      <xdr:rowOff>128807</xdr:rowOff>
    </xdr:to>
    <xdr:pic>
      <xdr:nvPicPr>
        <xdr:cNvPr id="3" name="1 Imagen" descr="Logo Alta Definición.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1" y="101601"/>
          <a:ext cx="1057274" cy="80825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4"/>
  <sheetViews>
    <sheetView tabSelected="1" zoomScale="80" zoomScaleNormal="80" workbookViewId="0">
      <selection activeCell="A15" sqref="A15"/>
    </sheetView>
  </sheetViews>
  <sheetFormatPr baseColWidth="10" defaultColWidth="10.85546875" defaultRowHeight="12.75" x14ac:dyDescent="0.25"/>
  <cols>
    <col min="1" max="1" width="22.85546875" style="4" customWidth="1"/>
    <col min="2" max="2" width="17.85546875" style="4" customWidth="1"/>
    <col min="3" max="3" width="17.28515625" style="4" customWidth="1"/>
    <col min="4" max="4" width="28.5703125" style="4" customWidth="1"/>
    <col min="5" max="5" width="13.42578125" style="4" customWidth="1"/>
    <col min="6" max="6" width="27.140625" style="4" customWidth="1"/>
    <col min="7" max="7" width="32.42578125" style="22" customWidth="1"/>
    <col min="8" max="8" width="21.7109375" style="22" customWidth="1"/>
    <col min="9" max="9" width="11" style="4" customWidth="1"/>
    <col min="10" max="10" width="10.85546875" style="4" customWidth="1"/>
    <col min="11" max="11" width="15.7109375" style="8" customWidth="1"/>
    <col min="12" max="12" width="10.140625" style="4" customWidth="1"/>
    <col min="13" max="16" width="9.42578125" style="4" customWidth="1"/>
    <col min="17" max="20" width="9.42578125" style="4" hidden="1" customWidth="1"/>
    <col min="21" max="21" width="16.85546875" style="4" customWidth="1"/>
    <col min="22" max="26" width="9.42578125" style="4" customWidth="1"/>
    <col min="27" max="27" width="14.85546875" style="4" customWidth="1"/>
    <col min="28" max="32" width="9.42578125" style="4" customWidth="1"/>
    <col min="33" max="33" width="16" style="4" customWidth="1"/>
    <col min="34" max="35" width="9.42578125" style="4" customWidth="1"/>
    <col min="36" max="36" width="17.140625" style="4" customWidth="1"/>
    <col min="37" max="37" width="17" style="22" customWidth="1"/>
    <col min="38" max="38" width="11.42578125" style="22" customWidth="1"/>
    <col min="39" max="39" width="13.85546875" style="22" customWidth="1"/>
    <col min="40" max="40" width="14.85546875" style="22" customWidth="1"/>
    <col min="41" max="41" width="17.28515625" style="1" bestFit="1" customWidth="1"/>
    <col min="42" max="42" width="15.85546875" style="1" customWidth="1"/>
    <col min="43" max="43" width="17.28515625" style="22" customWidth="1"/>
    <col min="44" max="44" width="20.140625" style="22" customWidth="1"/>
    <col min="45" max="45" width="17" style="22" customWidth="1"/>
    <col min="46" max="46" width="20.42578125" style="22" customWidth="1"/>
    <col min="47" max="47" width="18.42578125" style="11" bestFit="1" customWidth="1"/>
    <col min="48" max="48" width="21.28515625" style="11" customWidth="1"/>
    <col min="49" max="49" width="54.85546875" style="4" customWidth="1"/>
    <col min="50" max="50" width="56.140625" style="6" customWidth="1"/>
    <col min="51" max="51" width="38.42578125" style="4" customWidth="1"/>
    <col min="52" max="52" width="30.42578125" style="31" customWidth="1"/>
    <col min="53" max="54" width="80.140625" style="37" customWidth="1"/>
    <col min="55" max="55" width="10.85546875" style="32"/>
    <col min="56" max="16384" width="10.85546875" style="4"/>
  </cols>
  <sheetData>
    <row r="1" spans="1:55" ht="15.75" x14ac:dyDescent="0.25">
      <c r="A1" s="122"/>
      <c r="B1" s="122"/>
      <c r="C1" s="126" t="s">
        <v>115</v>
      </c>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3" t="s">
        <v>23</v>
      </c>
      <c r="BA1" s="36"/>
      <c r="BB1" s="36"/>
    </row>
    <row r="2" spans="1:55" ht="15.75" x14ac:dyDescent="0.25">
      <c r="A2" s="122"/>
      <c r="B2" s="122"/>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3"/>
      <c r="BA2" s="36"/>
      <c r="BB2" s="36"/>
    </row>
    <row r="3" spans="1:55" ht="15" customHeight="1" x14ac:dyDescent="0.25">
      <c r="A3" s="122"/>
      <c r="B3" s="122"/>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4" t="s">
        <v>44</v>
      </c>
    </row>
    <row r="4" spans="1:55" ht="15" customHeight="1" x14ac:dyDescent="0.25">
      <c r="A4" s="122"/>
      <c r="B4" s="122"/>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4"/>
    </row>
    <row r="5" spans="1:55" ht="15" customHeight="1" x14ac:dyDescent="0.25">
      <c r="A5" s="122"/>
      <c r="B5" s="122"/>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4" t="s">
        <v>76</v>
      </c>
    </row>
    <row r="6" spans="1:55" ht="5.25" customHeight="1" x14ac:dyDescent="0.25">
      <c r="A6" s="122"/>
      <c r="B6" s="122"/>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4"/>
    </row>
    <row r="7" spans="1:55" ht="15" hidden="1" customHeight="1" x14ac:dyDescent="0.25">
      <c r="A7" s="122"/>
      <c r="B7" s="122"/>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5" t="s">
        <v>0</v>
      </c>
    </row>
    <row r="8" spans="1:55" ht="15" hidden="1" customHeight="1" x14ac:dyDescent="0.25">
      <c r="A8" s="122"/>
      <c r="B8" s="122"/>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5"/>
    </row>
    <row r="9" spans="1:55" ht="30" customHeight="1" x14ac:dyDescent="0.25">
      <c r="A9" s="128" t="s">
        <v>30</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row>
    <row r="10" spans="1:55" ht="20.100000000000001" customHeight="1" x14ac:dyDescent="0.25">
      <c r="A10" s="128" t="s">
        <v>31</v>
      </c>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row>
    <row r="11" spans="1:55" ht="32.1" customHeight="1" x14ac:dyDescent="0.25">
      <c r="A11" s="127" t="s">
        <v>34</v>
      </c>
      <c r="B11" s="127" t="s">
        <v>41</v>
      </c>
      <c r="C11" s="127" t="s">
        <v>42</v>
      </c>
      <c r="D11" s="120" t="s">
        <v>95</v>
      </c>
      <c r="E11" s="120" t="s">
        <v>40</v>
      </c>
      <c r="F11" s="127" t="s">
        <v>67</v>
      </c>
      <c r="G11" s="127" t="s">
        <v>1</v>
      </c>
      <c r="H11" s="127"/>
      <c r="I11" s="127"/>
      <c r="J11" s="127"/>
      <c r="K11" s="127"/>
      <c r="L11" s="103" t="s">
        <v>46</v>
      </c>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19" t="s">
        <v>61</v>
      </c>
      <c r="AL11" s="119"/>
      <c r="AM11" s="119"/>
      <c r="AN11" s="119"/>
      <c r="AO11" s="119"/>
      <c r="AP11" s="119"/>
      <c r="AQ11" s="119"/>
      <c r="AR11" s="119"/>
      <c r="AS11" s="119"/>
      <c r="AT11" s="119"/>
      <c r="AU11" s="119"/>
      <c r="AV11" s="119"/>
      <c r="AW11" s="139" t="s">
        <v>56</v>
      </c>
      <c r="AX11" s="139"/>
      <c r="AY11" s="139"/>
      <c r="AZ11" s="139"/>
    </row>
    <row r="12" spans="1:55" ht="29.25" customHeight="1" x14ac:dyDescent="0.25">
      <c r="A12" s="127"/>
      <c r="B12" s="127"/>
      <c r="C12" s="127"/>
      <c r="D12" s="121"/>
      <c r="E12" s="121"/>
      <c r="F12" s="127"/>
      <c r="G12" s="127" t="s">
        <v>65</v>
      </c>
      <c r="H12" s="120" t="s">
        <v>64</v>
      </c>
      <c r="I12" s="120" t="s">
        <v>96</v>
      </c>
      <c r="J12" s="120" t="s">
        <v>97</v>
      </c>
      <c r="K12" s="120" t="s">
        <v>66</v>
      </c>
      <c r="L12" s="103" t="s">
        <v>68</v>
      </c>
      <c r="M12" s="103"/>
      <c r="N12" s="103" t="s">
        <v>69</v>
      </c>
      <c r="O12" s="103"/>
      <c r="P12" s="103" t="s">
        <v>70</v>
      </c>
      <c r="Q12" s="103"/>
      <c r="R12" s="103"/>
      <c r="S12" s="103"/>
      <c r="T12" s="103"/>
      <c r="U12" s="103"/>
      <c r="V12" s="103" t="s">
        <v>72</v>
      </c>
      <c r="W12" s="103"/>
      <c r="X12" s="103"/>
      <c r="Y12" s="103"/>
      <c r="Z12" s="103"/>
      <c r="AA12" s="103"/>
      <c r="AB12" s="103" t="s">
        <v>73</v>
      </c>
      <c r="AC12" s="103"/>
      <c r="AD12" s="103"/>
      <c r="AE12" s="103"/>
      <c r="AF12" s="103"/>
      <c r="AG12" s="103"/>
      <c r="AH12" s="103" t="s">
        <v>71</v>
      </c>
      <c r="AI12" s="103"/>
      <c r="AJ12" s="103"/>
      <c r="AK12" s="119" t="s">
        <v>2</v>
      </c>
      <c r="AL12" s="119"/>
      <c r="AM12" s="119" t="s">
        <v>3</v>
      </c>
      <c r="AN12" s="119"/>
      <c r="AO12" s="119" t="s">
        <v>75</v>
      </c>
      <c r="AP12" s="119"/>
      <c r="AQ12" s="119" t="s">
        <v>72</v>
      </c>
      <c r="AR12" s="119"/>
      <c r="AS12" s="119" t="s">
        <v>73</v>
      </c>
      <c r="AT12" s="119"/>
      <c r="AU12" s="119" t="s">
        <v>71</v>
      </c>
      <c r="AV12" s="119"/>
      <c r="AW12" s="140" t="s">
        <v>83</v>
      </c>
      <c r="AX12" s="140" t="s">
        <v>84</v>
      </c>
      <c r="AY12" s="140" t="s">
        <v>85</v>
      </c>
      <c r="AZ12" s="140" t="s">
        <v>86</v>
      </c>
    </row>
    <row r="13" spans="1:55" ht="24" customHeight="1" x14ac:dyDescent="0.25">
      <c r="A13" s="127"/>
      <c r="B13" s="127"/>
      <c r="C13" s="127"/>
      <c r="D13" s="121"/>
      <c r="E13" s="121"/>
      <c r="F13" s="127"/>
      <c r="G13" s="127"/>
      <c r="H13" s="121"/>
      <c r="I13" s="121"/>
      <c r="J13" s="121"/>
      <c r="K13" s="121"/>
      <c r="L13" s="103" t="s">
        <v>43</v>
      </c>
      <c r="M13" s="103" t="s">
        <v>39</v>
      </c>
      <c r="N13" s="103" t="s">
        <v>43</v>
      </c>
      <c r="O13" s="103" t="s">
        <v>39</v>
      </c>
      <c r="P13" s="103" t="s">
        <v>43</v>
      </c>
      <c r="Q13" s="103" t="s">
        <v>39</v>
      </c>
      <c r="R13" s="103"/>
      <c r="S13" s="103"/>
      <c r="T13" s="103"/>
      <c r="U13" s="103"/>
      <c r="V13" s="103" t="s">
        <v>43</v>
      </c>
      <c r="W13" s="103" t="s">
        <v>39</v>
      </c>
      <c r="X13" s="103"/>
      <c r="Y13" s="103"/>
      <c r="Z13" s="103"/>
      <c r="AA13" s="103"/>
      <c r="AB13" s="103" t="s">
        <v>43</v>
      </c>
      <c r="AC13" s="103" t="s">
        <v>39</v>
      </c>
      <c r="AD13" s="103"/>
      <c r="AE13" s="103"/>
      <c r="AF13" s="103"/>
      <c r="AG13" s="103"/>
      <c r="AH13" s="103" t="s">
        <v>43</v>
      </c>
      <c r="AI13" s="103" t="s">
        <v>39</v>
      </c>
      <c r="AJ13" s="103" t="s">
        <v>63</v>
      </c>
      <c r="AK13" s="119" t="s">
        <v>55</v>
      </c>
      <c r="AL13" s="119" t="s">
        <v>54</v>
      </c>
      <c r="AM13" s="119" t="s">
        <v>55</v>
      </c>
      <c r="AN13" s="119" t="s">
        <v>54</v>
      </c>
      <c r="AO13" s="119" t="s">
        <v>55</v>
      </c>
      <c r="AP13" s="119" t="s">
        <v>54</v>
      </c>
      <c r="AQ13" s="119" t="s">
        <v>55</v>
      </c>
      <c r="AR13" s="119" t="s">
        <v>54</v>
      </c>
      <c r="AS13" s="119" t="s">
        <v>55</v>
      </c>
      <c r="AT13" s="119" t="s">
        <v>54</v>
      </c>
      <c r="AU13" s="119" t="s">
        <v>55</v>
      </c>
      <c r="AV13" s="119" t="s">
        <v>54</v>
      </c>
      <c r="AW13" s="140"/>
      <c r="AX13" s="140"/>
      <c r="AY13" s="140"/>
      <c r="AZ13" s="140"/>
    </row>
    <row r="14" spans="1:55" ht="51.75" customHeight="1" x14ac:dyDescent="0.25">
      <c r="A14" s="127"/>
      <c r="B14" s="127"/>
      <c r="C14" s="127"/>
      <c r="D14" s="129"/>
      <c r="E14" s="129"/>
      <c r="F14" s="127"/>
      <c r="G14" s="127"/>
      <c r="H14" s="121"/>
      <c r="I14" s="121"/>
      <c r="J14" s="121"/>
      <c r="K14" s="121"/>
      <c r="L14" s="103"/>
      <c r="M14" s="103"/>
      <c r="N14" s="103"/>
      <c r="O14" s="103"/>
      <c r="P14" s="103"/>
      <c r="Q14" s="52" t="s">
        <v>57</v>
      </c>
      <c r="R14" s="52" t="s">
        <v>58</v>
      </c>
      <c r="S14" s="52" t="s">
        <v>59</v>
      </c>
      <c r="T14" s="52" t="s">
        <v>60</v>
      </c>
      <c r="U14" s="52" t="s">
        <v>74</v>
      </c>
      <c r="V14" s="103"/>
      <c r="W14" s="52" t="s">
        <v>57</v>
      </c>
      <c r="X14" s="52" t="s">
        <v>58</v>
      </c>
      <c r="Y14" s="52" t="s">
        <v>59</v>
      </c>
      <c r="Z14" s="52" t="s">
        <v>60</v>
      </c>
      <c r="AA14" s="52" t="s">
        <v>74</v>
      </c>
      <c r="AB14" s="103"/>
      <c r="AC14" s="52" t="s">
        <v>57</v>
      </c>
      <c r="AD14" s="52" t="s">
        <v>58</v>
      </c>
      <c r="AE14" s="52" t="s">
        <v>59</v>
      </c>
      <c r="AF14" s="52" t="s">
        <v>60</v>
      </c>
      <c r="AG14" s="52" t="s">
        <v>74</v>
      </c>
      <c r="AH14" s="103"/>
      <c r="AI14" s="103"/>
      <c r="AJ14" s="103"/>
      <c r="AK14" s="119"/>
      <c r="AL14" s="119"/>
      <c r="AM14" s="119"/>
      <c r="AN14" s="119"/>
      <c r="AO14" s="119"/>
      <c r="AP14" s="119"/>
      <c r="AQ14" s="119"/>
      <c r="AR14" s="119"/>
      <c r="AS14" s="119"/>
      <c r="AT14" s="119"/>
      <c r="AU14" s="119"/>
      <c r="AV14" s="119"/>
      <c r="AW14" s="140"/>
      <c r="AX14" s="140"/>
      <c r="AY14" s="140"/>
      <c r="AZ14" s="140"/>
    </row>
    <row r="15" spans="1:55" s="8" customFormat="1" ht="95.25" customHeight="1" x14ac:dyDescent="0.25">
      <c r="A15" s="98" t="s">
        <v>35</v>
      </c>
      <c r="B15" s="99" t="s">
        <v>7</v>
      </c>
      <c r="C15" s="95" t="s">
        <v>102</v>
      </c>
      <c r="D15" s="95" t="s">
        <v>98</v>
      </c>
      <c r="E15" s="58" t="s">
        <v>9</v>
      </c>
      <c r="F15" s="95" t="s">
        <v>4</v>
      </c>
      <c r="G15" s="77" t="s">
        <v>89</v>
      </c>
      <c r="H15" s="96" t="s">
        <v>32</v>
      </c>
      <c r="I15" s="97" t="s">
        <v>5</v>
      </c>
      <c r="J15" s="97" t="s">
        <v>6</v>
      </c>
      <c r="K15" s="85" t="s">
        <v>8</v>
      </c>
      <c r="L15" s="86">
        <v>1</v>
      </c>
      <c r="M15" s="87">
        <v>1</v>
      </c>
      <c r="N15" s="86">
        <v>1</v>
      </c>
      <c r="O15" s="87">
        <v>1</v>
      </c>
      <c r="P15" s="86">
        <v>1</v>
      </c>
      <c r="Q15" s="94">
        <v>0.2</v>
      </c>
      <c r="R15" s="87">
        <v>0.3</v>
      </c>
      <c r="S15" s="87">
        <f>0.77-0.5</f>
        <v>0.27</v>
      </c>
      <c r="T15" s="87">
        <f>1-0.77</f>
        <v>0.22999999999999998</v>
      </c>
      <c r="U15" s="88">
        <f>SUM(Q15:T15)</f>
        <v>1</v>
      </c>
      <c r="V15" s="86">
        <v>1</v>
      </c>
      <c r="W15" s="87">
        <v>0.3</v>
      </c>
      <c r="X15" s="87"/>
      <c r="Y15" s="87"/>
      <c r="Z15" s="87"/>
      <c r="AA15" s="87">
        <f>SUM(W15:Z15)</f>
        <v>0.3</v>
      </c>
      <c r="AB15" s="86">
        <v>1</v>
      </c>
      <c r="AC15" s="87"/>
      <c r="AD15" s="87"/>
      <c r="AE15" s="87"/>
      <c r="AF15" s="87"/>
      <c r="AG15" s="87">
        <f>SUM(AC15:AF15)</f>
        <v>0</v>
      </c>
      <c r="AH15" s="86">
        <f>L15+N15+P15+V15+AB15</f>
        <v>5</v>
      </c>
      <c r="AI15" s="23">
        <f>M15+O15+U15+AA15+AG15</f>
        <v>3.3</v>
      </c>
      <c r="AJ15" s="18">
        <f>AI15/5</f>
        <v>0.65999999999999992</v>
      </c>
      <c r="AK15" s="27">
        <v>200</v>
      </c>
      <c r="AL15" s="30"/>
      <c r="AM15" s="27">
        <v>559</v>
      </c>
      <c r="AN15" s="30">
        <v>559</v>
      </c>
      <c r="AO15" s="27">
        <v>646</v>
      </c>
      <c r="AP15" s="61">
        <v>646</v>
      </c>
      <c r="AQ15" s="27">
        <v>680</v>
      </c>
      <c r="AR15" s="30">
        <v>635</v>
      </c>
      <c r="AS15" s="27">
        <v>800</v>
      </c>
      <c r="AT15" s="30"/>
      <c r="AU15" s="21">
        <f>AK15+AM15+AO15+AQ15+AS15</f>
        <v>2885</v>
      </c>
      <c r="AV15" s="2">
        <f>AL15+AN15+AP15+AR15+AT15</f>
        <v>1840</v>
      </c>
      <c r="AW15" s="24" t="s">
        <v>107</v>
      </c>
      <c r="AX15" s="58"/>
      <c r="AY15" s="10"/>
      <c r="AZ15" s="3"/>
      <c r="BA15" s="37"/>
      <c r="BB15" s="37"/>
      <c r="BC15" s="34"/>
    </row>
    <row r="16" spans="1:55" s="8" customFormat="1" ht="105" customHeight="1" x14ac:dyDescent="0.25">
      <c r="A16" s="98" t="s">
        <v>35</v>
      </c>
      <c r="B16" s="99" t="s">
        <v>7</v>
      </c>
      <c r="C16" s="95" t="s">
        <v>102</v>
      </c>
      <c r="D16" s="95" t="s">
        <v>98</v>
      </c>
      <c r="E16" s="58" t="s">
        <v>9</v>
      </c>
      <c r="F16" s="95" t="s">
        <v>24</v>
      </c>
      <c r="G16" s="77" t="s">
        <v>90</v>
      </c>
      <c r="H16" s="96" t="s">
        <v>32</v>
      </c>
      <c r="I16" s="97" t="s">
        <v>5</v>
      </c>
      <c r="J16" s="97" t="s">
        <v>6</v>
      </c>
      <c r="K16" s="85" t="s">
        <v>8</v>
      </c>
      <c r="L16" s="86">
        <v>4</v>
      </c>
      <c r="M16" s="87">
        <v>4</v>
      </c>
      <c r="N16" s="86">
        <v>3</v>
      </c>
      <c r="O16" s="87">
        <v>3</v>
      </c>
      <c r="P16" s="86">
        <v>3</v>
      </c>
      <c r="Q16" s="87">
        <v>0.77</v>
      </c>
      <c r="R16" s="87">
        <v>0.75</v>
      </c>
      <c r="S16" s="87">
        <f>2.23-(R16+Q16)</f>
        <v>0.71</v>
      </c>
      <c r="T16" s="87">
        <f>3-2.23</f>
        <v>0.77</v>
      </c>
      <c r="U16" s="88">
        <f>SUM(Q16:T16)</f>
        <v>3</v>
      </c>
      <c r="V16" s="86">
        <v>3</v>
      </c>
      <c r="W16" s="87">
        <v>0.2</v>
      </c>
      <c r="X16" s="87"/>
      <c r="Y16" s="87"/>
      <c r="Z16" s="87"/>
      <c r="AA16" s="87">
        <f t="shared" ref="AA16:AA18" si="0">SUM(W16:Z16)</f>
        <v>0.2</v>
      </c>
      <c r="AB16" s="86">
        <v>0</v>
      </c>
      <c r="AC16" s="87"/>
      <c r="AD16" s="87"/>
      <c r="AE16" s="87"/>
      <c r="AF16" s="87"/>
      <c r="AG16" s="87">
        <f t="shared" ref="AG16:AG18" si="1">SUM(AC16:AF16)</f>
        <v>0</v>
      </c>
      <c r="AH16" s="86">
        <f>L16+N16+P16+V16+AB16</f>
        <v>13</v>
      </c>
      <c r="AI16" s="23">
        <f t="shared" ref="AI16:AI18" si="2">M16+O16+U16+AA16+AG16</f>
        <v>10.199999999999999</v>
      </c>
      <c r="AJ16" s="18">
        <f>AI16/13</f>
        <v>0.7846153846153846</v>
      </c>
      <c r="AK16" s="27">
        <v>898</v>
      </c>
      <c r="AL16" s="30"/>
      <c r="AM16" s="27">
        <v>731</v>
      </c>
      <c r="AN16" s="30">
        <v>731</v>
      </c>
      <c r="AO16" s="64">
        <v>1916</v>
      </c>
      <c r="AP16" s="66">
        <v>1916</v>
      </c>
      <c r="AQ16" s="27">
        <v>1835</v>
      </c>
      <c r="AR16" s="30">
        <v>351</v>
      </c>
      <c r="AS16" s="27">
        <v>0</v>
      </c>
      <c r="AT16" s="30"/>
      <c r="AU16" s="21">
        <f t="shared" ref="AU16:AU23" si="3">AK16+AM16+AO16+AQ16+AS16</f>
        <v>5380</v>
      </c>
      <c r="AV16" s="2">
        <f t="shared" ref="AV16:AV18" si="4">AL16+AN16+AP16+AR16+AT16</f>
        <v>2998</v>
      </c>
      <c r="AW16" s="24" t="s">
        <v>108</v>
      </c>
      <c r="AX16" s="58"/>
      <c r="AY16" s="10"/>
      <c r="AZ16" s="3"/>
      <c r="BA16" s="37"/>
      <c r="BB16" s="37"/>
      <c r="BC16" s="34"/>
    </row>
    <row r="17" spans="1:55" s="8" customFormat="1" ht="102.75" customHeight="1" x14ac:dyDescent="0.25">
      <c r="A17" s="98" t="s">
        <v>35</v>
      </c>
      <c r="B17" s="99" t="s">
        <v>7</v>
      </c>
      <c r="C17" s="95" t="s">
        <v>102</v>
      </c>
      <c r="D17" s="95" t="s">
        <v>98</v>
      </c>
      <c r="E17" s="58" t="s">
        <v>9</v>
      </c>
      <c r="F17" s="76" t="s">
        <v>80</v>
      </c>
      <c r="G17" s="77" t="s">
        <v>81</v>
      </c>
      <c r="H17" s="96" t="s">
        <v>32</v>
      </c>
      <c r="I17" s="97" t="s">
        <v>10</v>
      </c>
      <c r="J17" s="97" t="s">
        <v>28</v>
      </c>
      <c r="K17" s="85" t="s">
        <v>8</v>
      </c>
      <c r="L17" s="86">
        <v>0.1</v>
      </c>
      <c r="M17" s="87">
        <v>0.1</v>
      </c>
      <c r="N17" s="86">
        <v>0.9</v>
      </c>
      <c r="O17" s="87">
        <v>0.9</v>
      </c>
      <c r="P17" s="86">
        <v>0</v>
      </c>
      <c r="Q17" s="87">
        <v>0</v>
      </c>
      <c r="R17" s="87">
        <v>0</v>
      </c>
      <c r="S17" s="87">
        <v>0</v>
      </c>
      <c r="T17" s="87">
        <v>0</v>
      </c>
      <c r="U17" s="88">
        <v>0</v>
      </c>
      <c r="V17" s="86"/>
      <c r="W17" s="87"/>
      <c r="X17" s="87"/>
      <c r="Y17" s="87"/>
      <c r="Z17" s="87"/>
      <c r="AA17" s="87"/>
      <c r="AB17" s="86"/>
      <c r="AC17" s="87"/>
      <c r="AD17" s="87"/>
      <c r="AE17" s="87"/>
      <c r="AF17" s="87"/>
      <c r="AG17" s="87"/>
      <c r="AH17" s="86">
        <v>1</v>
      </c>
      <c r="AI17" s="23">
        <v>1</v>
      </c>
      <c r="AJ17" s="18">
        <f>AI17/1</f>
        <v>1</v>
      </c>
      <c r="AK17" s="64"/>
      <c r="AL17" s="66"/>
      <c r="AM17" s="64">
        <v>257</v>
      </c>
      <c r="AN17" s="66">
        <v>257</v>
      </c>
      <c r="AO17" s="64">
        <v>0</v>
      </c>
      <c r="AP17" s="66">
        <v>0</v>
      </c>
      <c r="AQ17" s="64">
        <v>0</v>
      </c>
      <c r="AR17" s="66">
        <v>0</v>
      </c>
      <c r="AS17" s="64">
        <v>0</v>
      </c>
      <c r="AT17" s="66">
        <v>0</v>
      </c>
      <c r="AU17" s="21">
        <f t="shared" si="3"/>
        <v>257</v>
      </c>
      <c r="AV17" s="2">
        <f t="shared" si="4"/>
        <v>257</v>
      </c>
      <c r="AW17" s="24" t="s">
        <v>114</v>
      </c>
      <c r="AX17" s="24"/>
      <c r="AY17" s="24"/>
      <c r="AZ17" s="24"/>
      <c r="BA17" s="37"/>
      <c r="BB17" s="37"/>
      <c r="BC17" s="34"/>
    </row>
    <row r="18" spans="1:55" s="8" customFormat="1" ht="94.5" customHeight="1" x14ac:dyDescent="0.25">
      <c r="A18" s="98" t="s">
        <v>35</v>
      </c>
      <c r="B18" s="99" t="s">
        <v>7</v>
      </c>
      <c r="C18" s="95" t="s">
        <v>102</v>
      </c>
      <c r="D18" s="95" t="s">
        <v>98</v>
      </c>
      <c r="E18" s="58" t="s">
        <v>9</v>
      </c>
      <c r="F18" s="76" t="s">
        <v>25</v>
      </c>
      <c r="G18" s="77" t="s">
        <v>37</v>
      </c>
      <c r="H18" s="96" t="s">
        <v>32</v>
      </c>
      <c r="I18" s="97" t="s">
        <v>10</v>
      </c>
      <c r="J18" s="97" t="s">
        <v>28</v>
      </c>
      <c r="K18" s="85" t="s">
        <v>8</v>
      </c>
      <c r="L18" s="86">
        <v>1</v>
      </c>
      <c r="M18" s="87">
        <v>0.93</v>
      </c>
      <c r="N18" s="86">
        <v>1</v>
      </c>
      <c r="O18" s="87">
        <v>1</v>
      </c>
      <c r="P18" s="86">
        <v>1</v>
      </c>
      <c r="Q18" s="87">
        <v>0.19</v>
      </c>
      <c r="R18" s="87">
        <v>0.28000000000000003</v>
      </c>
      <c r="S18" s="87">
        <f>0.72-(Q18+R18)</f>
        <v>0.24999999999999994</v>
      </c>
      <c r="T18" s="87">
        <f>1-0.72</f>
        <v>0.28000000000000003</v>
      </c>
      <c r="U18" s="88">
        <f>SUM(Q18:T18)</f>
        <v>1</v>
      </c>
      <c r="V18" s="86">
        <v>1</v>
      </c>
      <c r="W18" s="87">
        <v>0.2</v>
      </c>
      <c r="X18" s="87"/>
      <c r="Y18" s="87"/>
      <c r="Z18" s="87"/>
      <c r="AA18" s="87">
        <f t="shared" si="0"/>
        <v>0.2</v>
      </c>
      <c r="AB18" s="86">
        <v>1</v>
      </c>
      <c r="AC18" s="87"/>
      <c r="AD18" s="87"/>
      <c r="AE18" s="87"/>
      <c r="AF18" s="87"/>
      <c r="AG18" s="87">
        <f t="shared" si="1"/>
        <v>0</v>
      </c>
      <c r="AH18" s="86">
        <f>L18+N18+P18+V18+AB18</f>
        <v>5</v>
      </c>
      <c r="AI18" s="23">
        <f t="shared" si="2"/>
        <v>3.1300000000000003</v>
      </c>
      <c r="AJ18" s="18">
        <f>AI18/5</f>
        <v>0.62600000000000011</v>
      </c>
      <c r="AK18" s="27">
        <v>692</v>
      </c>
      <c r="AL18" s="30"/>
      <c r="AM18" s="27">
        <v>387</v>
      </c>
      <c r="AN18" s="30">
        <v>379</v>
      </c>
      <c r="AO18" s="27">
        <v>275</v>
      </c>
      <c r="AP18" s="61">
        <v>275</v>
      </c>
      <c r="AQ18" s="27">
        <v>311</v>
      </c>
      <c r="AR18" s="30">
        <v>217</v>
      </c>
      <c r="AS18" s="27">
        <v>574</v>
      </c>
      <c r="AT18" s="30"/>
      <c r="AU18" s="21">
        <f t="shared" si="3"/>
        <v>2239</v>
      </c>
      <c r="AV18" s="2">
        <f t="shared" si="4"/>
        <v>871</v>
      </c>
      <c r="AW18" s="19" t="s">
        <v>109</v>
      </c>
      <c r="AX18" s="58"/>
      <c r="AY18" s="10"/>
      <c r="AZ18" s="3"/>
      <c r="BA18" s="37"/>
      <c r="BB18" s="37"/>
      <c r="BC18" s="34"/>
    </row>
    <row r="19" spans="1:55" s="9" customFormat="1" ht="36" customHeight="1" x14ac:dyDescent="0.25">
      <c r="A19" s="136" t="s">
        <v>11</v>
      </c>
      <c r="B19" s="137"/>
      <c r="C19" s="137"/>
      <c r="D19" s="137"/>
      <c r="E19" s="137"/>
      <c r="F19" s="137"/>
      <c r="G19" s="137"/>
      <c r="H19" s="137"/>
      <c r="I19" s="137"/>
      <c r="J19" s="137"/>
      <c r="K19" s="138"/>
      <c r="L19" s="53"/>
      <c r="M19" s="53"/>
      <c r="N19" s="53"/>
      <c r="O19" s="53"/>
      <c r="P19" s="57"/>
      <c r="Q19" s="57"/>
      <c r="R19" s="57"/>
      <c r="S19" s="57"/>
      <c r="T19" s="57"/>
      <c r="U19" s="57"/>
      <c r="V19" s="57"/>
      <c r="W19" s="57"/>
      <c r="X19" s="57"/>
      <c r="Y19" s="57"/>
      <c r="Z19" s="57"/>
      <c r="AA19" s="57"/>
      <c r="AB19" s="57"/>
      <c r="AC19" s="57"/>
      <c r="AD19" s="57"/>
      <c r="AE19" s="57"/>
      <c r="AF19" s="57"/>
      <c r="AG19" s="57"/>
      <c r="AH19" s="57"/>
      <c r="AI19" s="57"/>
      <c r="AJ19" s="57"/>
      <c r="AK19" s="13">
        <f t="shared" ref="AK19:AT19" si="5">SUM(AK15:AK18)</f>
        <v>1790</v>
      </c>
      <c r="AL19" s="13">
        <f t="shared" si="5"/>
        <v>0</v>
      </c>
      <c r="AM19" s="13">
        <f t="shared" si="5"/>
        <v>1934</v>
      </c>
      <c r="AN19" s="13">
        <f t="shared" si="5"/>
        <v>1926</v>
      </c>
      <c r="AO19" s="13">
        <f t="shared" si="5"/>
        <v>2837</v>
      </c>
      <c r="AP19" s="13">
        <f t="shared" si="5"/>
        <v>2837</v>
      </c>
      <c r="AQ19" s="13">
        <f t="shared" si="5"/>
        <v>2826</v>
      </c>
      <c r="AR19" s="13">
        <f t="shared" si="5"/>
        <v>1203</v>
      </c>
      <c r="AS19" s="13">
        <f t="shared" si="5"/>
        <v>1374</v>
      </c>
      <c r="AT19" s="13">
        <f t="shared" si="5"/>
        <v>0</v>
      </c>
      <c r="AU19" s="67">
        <f>SUM(AU15:AU18)</f>
        <v>10761</v>
      </c>
      <c r="AV19" s="67">
        <f>SUM(AV15:AV18)</f>
        <v>5966</v>
      </c>
      <c r="AW19" s="69"/>
      <c r="AX19" s="70"/>
      <c r="AY19" s="69"/>
      <c r="AZ19" s="69"/>
      <c r="BA19" s="39"/>
      <c r="BB19" s="39"/>
      <c r="BC19" s="35"/>
    </row>
    <row r="20" spans="1:55" s="8" customFormat="1" ht="131.25" customHeight="1" x14ac:dyDescent="0.25">
      <c r="A20" s="100" t="s">
        <v>103</v>
      </c>
      <c r="B20" s="99" t="s">
        <v>7</v>
      </c>
      <c r="C20" s="101" t="s">
        <v>101</v>
      </c>
      <c r="D20" s="95" t="s">
        <v>99</v>
      </c>
      <c r="E20" s="100" t="s">
        <v>12</v>
      </c>
      <c r="F20" s="76" t="s">
        <v>26</v>
      </c>
      <c r="G20" s="77" t="s">
        <v>106</v>
      </c>
      <c r="H20" s="96" t="s">
        <v>32</v>
      </c>
      <c r="I20" s="97" t="s">
        <v>5</v>
      </c>
      <c r="J20" s="97" t="s">
        <v>6</v>
      </c>
      <c r="K20" s="85" t="s">
        <v>8</v>
      </c>
      <c r="L20" s="86">
        <v>2</v>
      </c>
      <c r="M20" s="87">
        <v>2</v>
      </c>
      <c r="N20" s="86">
        <v>3</v>
      </c>
      <c r="O20" s="87">
        <v>3</v>
      </c>
      <c r="P20" s="86">
        <v>4</v>
      </c>
      <c r="Q20" s="87">
        <v>0.79</v>
      </c>
      <c r="R20" s="87">
        <v>0.76</v>
      </c>
      <c r="S20" s="87">
        <f>2.85-(R20+Q20)</f>
        <v>1.3</v>
      </c>
      <c r="T20" s="87">
        <f>4-2.85</f>
        <v>1.1499999999999999</v>
      </c>
      <c r="U20" s="87">
        <f>SUM(Q20:T20)</f>
        <v>4</v>
      </c>
      <c r="V20" s="86">
        <v>2</v>
      </c>
      <c r="W20" s="87">
        <v>7.0000000000000007E-2</v>
      </c>
      <c r="X20" s="87"/>
      <c r="Y20" s="87"/>
      <c r="Z20" s="87"/>
      <c r="AA20" s="87">
        <f>SUM(W20:Z20)</f>
        <v>7.0000000000000007E-2</v>
      </c>
      <c r="AB20" s="86">
        <v>0</v>
      </c>
      <c r="AC20" s="87"/>
      <c r="AD20" s="87"/>
      <c r="AE20" s="87"/>
      <c r="AF20" s="87"/>
      <c r="AG20" s="87">
        <f>SUM(AC20:AF20)</f>
        <v>0</v>
      </c>
      <c r="AH20" s="86">
        <f>L20+N20+P20+V20+AB20</f>
        <v>11</v>
      </c>
      <c r="AI20" s="28">
        <f>M20+O20+U20+AA20+AG20</f>
        <v>9.07</v>
      </c>
      <c r="AJ20" s="18">
        <f>AI20/11</f>
        <v>0.82454545454545458</v>
      </c>
      <c r="AK20" s="27">
        <v>227</v>
      </c>
      <c r="AL20" s="30"/>
      <c r="AM20" s="27">
        <v>917</v>
      </c>
      <c r="AN20" s="30">
        <v>917</v>
      </c>
      <c r="AO20" s="27">
        <v>640</v>
      </c>
      <c r="AP20" s="61">
        <v>640</v>
      </c>
      <c r="AQ20" s="27">
        <v>368</v>
      </c>
      <c r="AR20" s="30">
        <v>218</v>
      </c>
      <c r="AS20" s="27">
        <v>0</v>
      </c>
      <c r="AT20" s="30"/>
      <c r="AU20" s="21">
        <f t="shared" si="3"/>
        <v>2152</v>
      </c>
      <c r="AV20" s="2">
        <f>AL20+AN20+AP20+AR20+AT20</f>
        <v>1775</v>
      </c>
      <c r="AW20" s="19" t="s">
        <v>110</v>
      </c>
      <c r="AX20" s="58"/>
      <c r="AY20" s="7"/>
      <c r="AZ20" s="3"/>
      <c r="BA20" s="37"/>
      <c r="BB20" s="37"/>
      <c r="BC20" s="34"/>
    </row>
    <row r="21" spans="1:55" s="8" customFormat="1" ht="141" customHeight="1" x14ac:dyDescent="0.25">
      <c r="A21" s="100" t="s">
        <v>36</v>
      </c>
      <c r="B21" s="99" t="s">
        <v>7</v>
      </c>
      <c r="C21" s="101" t="s">
        <v>101</v>
      </c>
      <c r="D21" s="95" t="s">
        <v>100</v>
      </c>
      <c r="E21" s="100" t="s">
        <v>12</v>
      </c>
      <c r="F21" s="76" t="s">
        <v>13</v>
      </c>
      <c r="G21" s="77" t="s">
        <v>91</v>
      </c>
      <c r="H21" s="96" t="s">
        <v>32</v>
      </c>
      <c r="I21" s="97" t="s">
        <v>5</v>
      </c>
      <c r="J21" s="97" t="s">
        <v>6</v>
      </c>
      <c r="K21" s="85" t="s">
        <v>8</v>
      </c>
      <c r="L21" s="86">
        <v>1</v>
      </c>
      <c r="M21" s="87">
        <v>1</v>
      </c>
      <c r="N21" s="86">
        <v>1</v>
      </c>
      <c r="O21" s="87">
        <v>1</v>
      </c>
      <c r="P21" s="86">
        <v>1</v>
      </c>
      <c r="Q21" s="88">
        <v>0.22</v>
      </c>
      <c r="R21" s="88">
        <v>0.31</v>
      </c>
      <c r="S21" s="88">
        <f>0.8-(Q21+R21)</f>
        <v>0.27</v>
      </c>
      <c r="T21" s="87">
        <f>1-0.8</f>
        <v>0.19999999999999996</v>
      </c>
      <c r="U21" s="89">
        <f t="shared" ref="U21:U23" si="6">SUM(Q21:T21)</f>
        <v>1</v>
      </c>
      <c r="V21" s="86">
        <v>1</v>
      </c>
      <c r="W21" s="87">
        <v>0.26</v>
      </c>
      <c r="X21" s="87"/>
      <c r="Y21" s="87"/>
      <c r="Z21" s="87"/>
      <c r="AA21" s="87">
        <f t="shared" ref="AA21:AA23" si="7">SUM(W21:Z21)</f>
        <v>0.26</v>
      </c>
      <c r="AB21" s="86">
        <v>1</v>
      </c>
      <c r="AC21" s="87"/>
      <c r="AD21" s="87"/>
      <c r="AE21" s="87"/>
      <c r="AF21" s="87"/>
      <c r="AG21" s="87">
        <f t="shared" ref="AG21:AG23" si="8">SUM(AC21:AF21)</f>
        <v>0</v>
      </c>
      <c r="AH21" s="86">
        <f t="shared" ref="AH21:AH23" si="9">L21+N21+P21+V21+AB21</f>
        <v>5</v>
      </c>
      <c r="AI21" s="28">
        <f t="shared" ref="AI21:AI23" si="10">M21+O21+U21+AA21+AG21</f>
        <v>3.26</v>
      </c>
      <c r="AJ21" s="18">
        <f>AI21/5</f>
        <v>0.65199999999999991</v>
      </c>
      <c r="AK21" s="27">
        <v>200</v>
      </c>
      <c r="AL21" s="30"/>
      <c r="AM21" s="27">
        <v>1220</v>
      </c>
      <c r="AN21" s="30">
        <v>1220</v>
      </c>
      <c r="AO21" s="27">
        <v>2395</v>
      </c>
      <c r="AP21" s="61">
        <v>2379</v>
      </c>
      <c r="AQ21" s="27">
        <v>2145</v>
      </c>
      <c r="AR21" s="30">
        <v>802</v>
      </c>
      <c r="AS21" s="27">
        <v>533</v>
      </c>
      <c r="AT21" s="30"/>
      <c r="AU21" s="21">
        <f t="shared" si="3"/>
        <v>6493</v>
      </c>
      <c r="AV21" s="2">
        <f t="shared" ref="AV21:AV23" si="11">AL21+AN21+AP21+AR21+AT21</f>
        <v>4401</v>
      </c>
      <c r="AW21" s="19" t="s">
        <v>111</v>
      </c>
      <c r="AX21" s="58"/>
      <c r="AY21" s="7"/>
      <c r="AZ21" s="3"/>
      <c r="BA21" s="37"/>
      <c r="BB21" s="37"/>
      <c r="BC21" s="34"/>
    </row>
    <row r="22" spans="1:55" s="8" customFormat="1" ht="129" customHeight="1" x14ac:dyDescent="0.25">
      <c r="A22" s="100" t="s">
        <v>103</v>
      </c>
      <c r="B22" s="99" t="s">
        <v>7</v>
      </c>
      <c r="C22" s="101" t="s">
        <v>101</v>
      </c>
      <c r="D22" s="95" t="s">
        <v>100</v>
      </c>
      <c r="E22" s="100" t="s">
        <v>12</v>
      </c>
      <c r="F22" s="76" t="s">
        <v>82</v>
      </c>
      <c r="G22" s="77" t="s">
        <v>81</v>
      </c>
      <c r="H22" s="96" t="s">
        <v>32</v>
      </c>
      <c r="I22" s="97" t="s">
        <v>10</v>
      </c>
      <c r="J22" s="97" t="s">
        <v>6</v>
      </c>
      <c r="K22" s="85" t="s">
        <v>8</v>
      </c>
      <c r="L22" s="86">
        <v>0.1</v>
      </c>
      <c r="M22" s="87">
        <v>0.1</v>
      </c>
      <c r="N22" s="86">
        <v>0.9</v>
      </c>
      <c r="O22" s="87">
        <v>0.9</v>
      </c>
      <c r="P22" s="86">
        <v>0</v>
      </c>
      <c r="Q22" s="88">
        <v>0</v>
      </c>
      <c r="R22" s="88">
        <v>0</v>
      </c>
      <c r="S22" s="88">
        <v>0</v>
      </c>
      <c r="T22" s="87">
        <v>0</v>
      </c>
      <c r="U22" s="89">
        <v>0</v>
      </c>
      <c r="V22" s="86"/>
      <c r="W22" s="87"/>
      <c r="X22" s="87"/>
      <c r="Y22" s="87"/>
      <c r="Z22" s="87"/>
      <c r="AA22" s="87"/>
      <c r="AB22" s="86"/>
      <c r="AC22" s="87"/>
      <c r="AD22" s="87"/>
      <c r="AE22" s="87"/>
      <c r="AF22" s="87"/>
      <c r="AG22" s="87"/>
      <c r="AH22" s="86">
        <v>1</v>
      </c>
      <c r="AI22" s="65">
        <v>1</v>
      </c>
      <c r="AJ22" s="18">
        <f>AI22/1</f>
        <v>1</v>
      </c>
      <c r="AK22" s="64"/>
      <c r="AL22" s="66"/>
      <c r="AM22" s="64">
        <v>49</v>
      </c>
      <c r="AN22" s="66">
        <v>49</v>
      </c>
      <c r="AO22" s="64">
        <v>0</v>
      </c>
      <c r="AP22" s="66">
        <v>0</v>
      </c>
      <c r="AQ22" s="64">
        <v>0</v>
      </c>
      <c r="AR22" s="66">
        <v>0</v>
      </c>
      <c r="AS22" s="64">
        <v>0</v>
      </c>
      <c r="AT22" s="66">
        <v>0</v>
      </c>
      <c r="AU22" s="21">
        <f t="shared" si="3"/>
        <v>49</v>
      </c>
      <c r="AV22" s="2">
        <f t="shared" si="11"/>
        <v>49</v>
      </c>
      <c r="AW22" s="19" t="s">
        <v>114</v>
      </c>
      <c r="AX22" s="19"/>
      <c r="AY22" s="19"/>
      <c r="AZ22" s="19"/>
      <c r="BA22" s="37"/>
      <c r="BB22" s="37"/>
      <c r="BC22" s="34"/>
    </row>
    <row r="23" spans="1:55" s="8" customFormat="1" ht="121.5" customHeight="1" x14ac:dyDescent="0.25">
      <c r="A23" s="100" t="s">
        <v>103</v>
      </c>
      <c r="B23" s="99" t="s">
        <v>7</v>
      </c>
      <c r="C23" s="101" t="s">
        <v>101</v>
      </c>
      <c r="D23" s="95" t="s">
        <v>100</v>
      </c>
      <c r="E23" s="100" t="s">
        <v>12</v>
      </c>
      <c r="F23" s="76" t="s">
        <v>14</v>
      </c>
      <c r="G23" s="77" t="s">
        <v>38</v>
      </c>
      <c r="H23" s="96" t="s">
        <v>32</v>
      </c>
      <c r="I23" s="97" t="s">
        <v>29</v>
      </c>
      <c r="J23" s="97" t="s">
        <v>6</v>
      </c>
      <c r="K23" s="85" t="s">
        <v>8</v>
      </c>
      <c r="L23" s="86">
        <v>0</v>
      </c>
      <c r="M23" s="87">
        <v>0</v>
      </c>
      <c r="N23" s="86">
        <v>1</v>
      </c>
      <c r="O23" s="87">
        <v>1</v>
      </c>
      <c r="P23" s="86">
        <v>1</v>
      </c>
      <c r="Q23" s="87">
        <v>0.19</v>
      </c>
      <c r="R23" s="87">
        <v>0.28000000000000003</v>
      </c>
      <c r="S23" s="87">
        <f>0.72-(Q23+R23)</f>
        <v>0.24999999999999994</v>
      </c>
      <c r="T23" s="87">
        <f>1-0.72</f>
        <v>0.28000000000000003</v>
      </c>
      <c r="U23" s="87">
        <f t="shared" si="6"/>
        <v>1</v>
      </c>
      <c r="V23" s="86">
        <v>1</v>
      </c>
      <c r="W23" s="87">
        <v>0.2</v>
      </c>
      <c r="X23" s="87"/>
      <c r="Y23" s="87"/>
      <c r="Z23" s="87"/>
      <c r="AA23" s="87">
        <f t="shared" si="7"/>
        <v>0.2</v>
      </c>
      <c r="AB23" s="86">
        <v>1</v>
      </c>
      <c r="AC23" s="87"/>
      <c r="AD23" s="87"/>
      <c r="AE23" s="87"/>
      <c r="AF23" s="87"/>
      <c r="AG23" s="87">
        <f t="shared" si="8"/>
        <v>0</v>
      </c>
      <c r="AH23" s="86">
        <f t="shared" si="9"/>
        <v>4</v>
      </c>
      <c r="AI23" s="28">
        <f t="shared" si="10"/>
        <v>2.2000000000000002</v>
      </c>
      <c r="AJ23" s="18">
        <f>AI23/4</f>
        <v>0.55000000000000004</v>
      </c>
      <c r="AK23" s="27"/>
      <c r="AL23" s="30"/>
      <c r="AM23" s="27">
        <v>1346</v>
      </c>
      <c r="AN23" s="30">
        <v>1342</v>
      </c>
      <c r="AO23" s="27">
        <v>360</v>
      </c>
      <c r="AP23" s="61">
        <v>359</v>
      </c>
      <c r="AQ23" s="27">
        <v>467</v>
      </c>
      <c r="AR23" s="30">
        <v>320</v>
      </c>
      <c r="AS23" s="27">
        <v>1050</v>
      </c>
      <c r="AT23" s="30"/>
      <c r="AU23" s="21">
        <f t="shared" si="3"/>
        <v>3223</v>
      </c>
      <c r="AV23" s="2">
        <f t="shared" si="11"/>
        <v>2021</v>
      </c>
      <c r="AW23" s="20" t="s">
        <v>112</v>
      </c>
      <c r="AX23" s="58"/>
      <c r="AY23" s="7"/>
      <c r="AZ23" s="3"/>
      <c r="BA23" s="37"/>
      <c r="BB23" s="37"/>
      <c r="BC23" s="34"/>
    </row>
    <row r="24" spans="1:55" ht="24.95" customHeight="1" x14ac:dyDescent="0.25">
      <c r="A24" s="136" t="s">
        <v>15</v>
      </c>
      <c r="B24" s="137"/>
      <c r="C24" s="137"/>
      <c r="D24" s="137"/>
      <c r="E24" s="137"/>
      <c r="F24" s="137"/>
      <c r="G24" s="137"/>
      <c r="H24" s="137"/>
      <c r="I24" s="137"/>
      <c r="J24" s="137"/>
      <c r="K24" s="138"/>
      <c r="L24" s="54"/>
      <c r="M24" s="54"/>
      <c r="N24" s="54"/>
      <c r="O24" s="54"/>
      <c r="P24" s="56"/>
      <c r="Q24" s="56"/>
      <c r="R24" s="56"/>
      <c r="S24" s="56"/>
      <c r="T24" s="56"/>
      <c r="U24" s="56"/>
      <c r="V24" s="56"/>
      <c r="W24" s="56"/>
      <c r="X24" s="56"/>
      <c r="Y24" s="56"/>
      <c r="Z24" s="56"/>
      <c r="AA24" s="56"/>
      <c r="AB24" s="56"/>
      <c r="AC24" s="56"/>
      <c r="AD24" s="56"/>
      <c r="AE24" s="56"/>
      <c r="AF24" s="56"/>
      <c r="AG24" s="56"/>
      <c r="AH24" s="56"/>
      <c r="AI24" s="29"/>
      <c r="AJ24" s="29"/>
      <c r="AK24" s="13">
        <f t="shared" ref="AK24:AV24" si="12">SUM(AK20:AK23)</f>
        <v>427</v>
      </c>
      <c r="AL24" s="13">
        <f t="shared" si="12"/>
        <v>0</v>
      </c>
      <c r="AM24" s="13">
        <f t="shared" si="12"/>
        <v>3532</v>
      </c>
      <c r="AN24" s="13">
        <f t="shared" si="12"/>
        <v>3528</v>
      </c>
      <c r="AO24" s="13">
        <f t="shared" si="12"/>
        <v>3395</v>
      </c>
      <c r="AP24" s="13">
        <f t="shared" si="12"/>
        <v>3378</v>
      </c>
      <c r="AQ24" s="13">
        <f>SUM(AQ20:AQ23)</f>
        <v>2980</v>
      </c>
      <c r="AR24" s="13">
        <f t="shared" si="12"/>
        <v>1340</v>
      </c>
      <c r="AS24" s="13">
        <f t="shared" si="12"/>
        <v>1583</v>
      </c>
      <c r="AT24" s="13">
        <f t="shared" si="12"/>
        <v>0</v>
      </c>
      <c r="AU24" s="13">
        <f t="shared" si="12"/>
        <v>11917</v>
      </c>
      <c r="AV24" s="13">
        <f t="shared" si="12"/>
        <v>8246</v>
      </c>
      <c r="AW24" s="71"/>
      <c r="AX24" s="72"/>
      <c r="AY24" s="71"/>
      <c r="AZ24" s="71"/>
    </row>
    <row r="25" spans="1:55" ht="35.1" customHeight="1" x14ac:dyDescent="0.25">
      <c r="A25" s="5"/>
      <c r="B25" s="5"/>
      <c r="C25" s="110" t="s">
        <v>16</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68"/>
      <c r="AJ25" s="68"/>
      <c r="AK25" s="14">
        <f t="shared" ref="AK25:AV25" si="13">+AK24+AK19</f>
        <v>2217</v>
      </c>
      <c r="AL25" s="14">
        <f t="shared" si="13"/>
        <v>0</v>
      </c>
      <c r="AM25" s="14">
        <f t="shared" si="13"/>
        <v>5466</v>
      </c>
      <c r="AN25" s="14">
        <f t="shared" si="13"/>
        <v>5454</v>
      </c>
      <c r="AO25" s="14">
        <f t="shared" si="13"/>
        <v>6232</v>
      </c>
      <c r="AP25" s="14">
        <f t="shared" si="13"/>
        <v>6215</v>
      </c>
      <c r="AQ25" s="14">
        <f t="shared" si="13"/>
        <v>5806</v>
      </c>
      <c r="AR25" s="14">
        <f t="shared" si="13"/>
        <v>2543</v>
      </c>
      <c r="AS25" s="14">
        <f t="shared" si="13"/>
        <v>2957</v>
      </c>
      <c r="AT25" s="14">
        <f t="shared" si="13"/>
        <v>0</v>
      </c>
      <c r="AU25" s="14">
        <f t="shared" si="13"/>
        <v>22678</v>
      </c>
      <c r="AV25" s="14">
        <f t="shared" si="13"/>
        <v>14212</v>
      </c>
      <c r="AW25" s="5"/>
      <c r="AX25" s="74"/>
      <c r="AY25" s="5"/>
      <c r="AZ25" s="5"/>
    </row>
    <row r="26" spans="1:55" s="8" customFormat="1" ht="50.25" customHeight="1" x14ac:dyDescent="0.25">
      <c r="A26" s="111" t="s">
        <v>104</v>
      </c>
      <c r="B26" s="112" t="s">
        <v>17</v>
      </c>
      <c r="C26" s="112" t="s">
        <v>33</v>
      </c>
      <c r="D26" s="113" t="s">
        <v>62</v>
      </c>
      <c r="E26" s="112" t="s">
        <v>19</v>
      </c>
      <c r="F26" s="113" t="s">
        <v>27</v>
      </c>
      <c r="G26" s="116" t="s">
        <v>92</v>
      </c>
      <c r="H26" s="15" t="s">
        <v>47</v>
      </c>
      <c r="I26" s="134" t="s">
        <v>45</v>
      </c>
      <c r="J26" s="134" t="s">
        <v>28</v>
      </c>
      <c r="K26" s="112" t="s">
        <v>18</v>
      </c>
      <c r="L26" s="114">
        <v>1</v>
      </c>
      <c r="M26" s="115">
        <v>0.9</v>
      </c>
      <c r="N26" s="114">
        <v>1</v>
      </c>
      <c r="O26" s="115">
        <v>0.996</v>
      </c>
      <c r="P26" s="114">
        <v>1</v>
      </c>
      <c r="Q26" s="104">
        <v>0.31509999999999999</v>
      </c>
      <c r="R26" s="104">
        <v>0.22489999999999999</v>
      </c>
      <c r="S26" s="104">
        <v>0.28000000000000003</v>
      </c>
      <c r="T26" s="104">
        <v>0.17</v>
      </c>
      <c r="U26" s="104">
        <f>SUM(Q26:T32)</f>
        <v>0.9900000000000001</v>
      </c>
      <c r="V26" s="114"/>
      <c r="W26" s="104"/>
      <c r="X26" s="104"/>
      <c r="Y26" s="104"/>
      <c r="Z26" s="104"/>
      <c r="AA26" s="104"/>
      <c r="AB26" s="114"/>
      <c r="AC26" s="104"/>
      <c r="AD26" s="104"/>
      <c r="AE26" s="104"/>
      <c r="AF26" s="104"/>
      <c r="AG26" s="104"/>
      <c r="AH26" s="133">
        <v>1</v>
      </c>
      <c r="AI26" s="135"/>
      <c r="AJ26" s="135"/>
      <c r="AK26" s="118">
        <v>331</v>
      </c>
      <c r="AL26" s="132"/>
      <c r="AM26" s="118">
        <v>721</v>
      </c>
      <c r="AN26" s="132">
        <v>720</v>
      </c>
      <c r="AO26" s="118">
        <v>679</v>
      </c>
      <c r="AP26" s="132">
        <v>669</v>
      </c>
      <c r="AQ26" s="118"/>
      <c r="AR26" s="132"/>
      <c r="AS26" s="118"/>
      <c r="AT26" s="132"/>
      <c r="AU26" s="118">
        <f>AK26+AM26+AO26+AQ33+AS33</f>
        <v>2872</v>
      </c>
      <c r="AV26" s="117">
        <f>AL32+AN32+AP32+AR32+AT32</f>
        <v>0</v>
      </c>
      <c r="AW26" s="105" t="s">
        <v>114</v>
      </c>
      <c r="AX26" s="106"/>
      <c r="AY26" s="109"/>
      <c r="AZ26" s="109"/>
      <c r="BA26" s="37"/>
      <c r="BB26" s="37"/>
      <c r="BC26" s="34"/>
    </row>
    <row r="27" spans="1:55" s="8" customFormat="1" ht="46.5" customHeight="1" x14ac:dyDescent="0.25">
      <c r="A27" s="111"/>
      <c r="B27" s="112"/>
      <c r="C27" s="112"/>
      <c r="D27" s="113"/>
      <c r="E27" s="112"/>
      <c r="F27" s="113"/>
      <c r="G27" s="116"/>
      <c r="H27" s="15" t="s">
        <v>48</v>
      </c>
      <c r="I27" s="134"/>
      <c r="J27" s="134"/>
      <c r="K27" s="112"/>
      <c r="L27" s="114"/>
      <c r="M27" s="115"/>
      <c r="N27" s="114"/>
      <c r="O27" s="115"/>
      <c r="P27" s="114"/>
      <c r="Q27" s="104"/>
      <c r="R27" s="104"/>
      <c r="S27" s="104"/>
      <c r="T27" s="104"/>
      <c r="U27" s="104"/>
      <c r="V27" s="114"/>
      <c r="W27" s="104"/>
      <c r="X27" s="104"/>
      <c r="Y27" s="104"/>
      <c r="Z27" s="104"/>
      <c r="AA27" s="104"/>
      <c r="AB27" s="114"/>
      <c r="AC27" s="104"/>
      <c r="AD27" s="104"/>
      <c r="AE27" s="104"/>
      <c r="AF27" s="104"/>
      <c r="AG27" s="104"/>
      <c r="AH27" s="133"/>
      <c r="AI27" s="135"/>
      <c r="AJ27" s="135"/>
      <c r="AK27" s="118"/>
      <c r="AL27" s="132"/>
      <c r="AM27" s="118"/>
      <c r="AN27" s="132"/>
      <c r="AO27" s="118"/>
      <c r="AP27" s="132"/>
      <c r="AQ27" s="118"/>
      <c r="AR27" s="132"/>
      <c r="AS27" s="118"/>
      <c r="AT27" s="132"/>
      <c r="AU27" s="118"/>
      <c r="AV27" s="117"/>
      <c r="AW27" s="105"/>
      <c r="AX27" s="107"/>
      <c r="AY27" s="109"/>
      <c r="AZ27" s="109"/>
      <c r="BA27" s="37"/>
      <c r="BB27" s="37"/>
      <c r="BC27" s="34"/>
    </row>
    <row r="28" spans="1:55" s="8" customFormat="1" ht="52.5" customHeight="1" x14ac:dyDescent="0.25">
      <c r="A28" s="111"/>
      <c r="B28" s="112"/>
      <c r="C28" s="112"/>
      <c r="D28" s="113"/>
      <c r="E28" s="112"/>
      <c r="F28" s="113"/>
      <c r="G28" s="116"/>
      <c r="H28" s="15" t="s">
        <v>49</v>
      </c>
      <c r="I28" s="134"/>
      <c r="J28" s="134"/>
      <c r="K28" s="112"/>
      <c r="L28" s="114"/>
      <c r="M28" s="115"/>
      <c r="N28" s="114"/>
      <c r="O28" s="115"/>
      <c r="P28" s="114"/>
      <c r="Q28" s="104"/>
      <c r="R28" s="104"/>
      <c r="S28" s="104"/>
      <c r="T28" s="104"/>
      <c r="U28" s="104"/>
      <c r="V28" s="114"/>
      <c r="W28" s="104"/>
      <c r="X28" s="104"/>
      <c r="Y28" s="104"/>
      <c r="Z28" s="104"/>
      <c r="AA28" s="104"/>
      <c r="AB28" s="114"/>
      <c r="AC28" s="104"/>
      <c r="AD28" s="104"/>
      <c r="AE28" s="104"/>
      <c r="AF28" s="104"/>
      <c r="AG28" s="104"/>
      <c r="AH28" s="133"/>
      <c r="AI28" s="135"/>
      <c r="AJ28" s="135"/>
      <c r="AK28" s="118"/>
      <c r="AL28" s="132"/>
      <c r="AM28" s="118"/>
      <c r="AN28" s="132"/>
      <c r="AO28" s="118"/>
      <c r="AP28" s="132"/>
      <c r="AQ28" s="118"/>
      <c r="AR28" s="132"/>
      <c r="AS28" s="118"/>
      <c r="AT28" s="132"/>
      <c r="AU28" s="118"/>
      <c r="AV28" s="117"/>
      <c r="AW28" s="105"/>
      <c r="AX28" s="107"/>
      <c r="AY28" s="109"/>
      <c r="AZ28" s="109"/>
      <c r="BA28" s="37"/>
      <c r="BB28" s="37"/>
      <c r="BC28" s="34"/>
    </row>
    <row r="29" spans="1:55" s="8" customFormat="1" ht="48.75" customHeight="1" x14ac:dyDescent="0.25">
      <c r="A29" s="111"/>
      <c r="B29" s="112"/>
      <c r="C29" s="112"/>
      <c r="D29" s="113"/>
      <c r="E29" s="112"/>
      <c r="F29" s="113"/>
      <c r="G29" s="116"/>
      <c r="H29" s="15" t="s">
        <v>50</v>
      </c>
      <c r="I29" s="134"/>
      <c r="J29" s="134"/>
      <c r="K29" s="112"/>
      <c r="L29" s="114"/>
      <c r="M29" s="115"/>
      <c r="N29" s="114"/>
      <c r="O29" s="115"/>
      <c r="P29" s="114"/>
      <c r="Q29" s="104"/>
      <c r="R29" s="104"/>
      <c r="S29" s="104"/>
      <c r="T29" s="104"/>
      <c r="U29" s="104"/>
      <c r="V29" s="114"/>
      <c r="W29" s="104"/>
      <c r="X29" s="104"/>
      <c r="Y29" s="104"/>
      <c r="Z29" s="104"/>
      <c r="AA29" s="104"/>
      <c r="AB29" s="114"/>
      <c r="AC29" s="104"/>
      <c r="AD29" s="104"/>
      <c r="AE29" s="104"/>
      <c r="AF29" s="104"/>
      <c r="AG29" s="104"/>
      <c r="AH29" s="133"/>
      <c r="AI29" s="135"/>
      <c r="AJ29" s="135"/>
      <c r="AK29" s="118"/>
      <c r="AL29" s="132"/>
      <c r="AM29" s="118"/>
      <c r="AN29" s="132"/>
      <c r="AO29" s="118"/>
      <c r="AP29" s="132"/>
      <c r="AQ29" s="118"/>
      <c r="AR29" s="132"/>
      <c r="AS29" s="118"/>
      <c r="AT29" s="132"/>
      <c r="AU29" s="118"/>
      <c r="AV29" s="117"/>
      <c r="AW29" s="105"/>
      <c r="AX29" s="107"/>
      <c r="AY29" s="109"/>
      <c r="AZ29" s="109"/>
      <c r="BA29" s="37"/>
      <c r="BB29" s="37"/>
      <c r="BC29" s="34"/>
    </row>
    <row r="30" spans="1:55" s="8" customFormat="1" ht="24" hidden="1" customHeight="1" x14ac:dyDescent="0.25">
      <c r="A30" s="111"/>
      <c r="B30" s="112"/>
      <c r="C30" s="112"/>
      <c r="D30" s="113"/>
      <c r="E30" s="112"/>
      <c r="F30" s="113"/>
      <c r="G30" s="116"/>
      <c r="H30" s="15" t="s">
        <v>51</v>
      </c>
      <c r="I30" s="134"/>
      <c r="J30" s="134"/>
      <c r="K30" s="112"/>
      <c r="L30" s="114"/>
      <c r="M30" s="115"/>
      <c r="N30" s="114"/>
      <c r="O30" s="115"/>
      <c r="P30" s="114"/>
      <c r="Q30" s="104"/>
      <c r="R30" s="104"/>
      <c r="S30" s="104"/>
      <c r="T30" s="104"/>
      <c r="U30" s="104"/>
      <c r="V30" s="114"/>
      <c r="W30" s="104"/>
      <c r="X30" s="104"/>
      <c r="Y30" s="104"/>
      <c r="Z30" s="104"/>
      <c r="AA30" s="104"/>
      <c r="AB30" s="114"/>
      <c r="AC30" s="104"/>
      <c r="AD30" s="104"/>
      <c r="AE30" s="104"/>
      <c r="AF30" s="104"/>
      <c r="AG30" s="104"/>
      <c r="AH30" s="133"/>
      <c r="AI30" s="135"/>
      <c r="AJ30" s="135"/>
      <c r="AK30" s="118"/>
      <c r="AL30" s="132"/>
      <c r="AM30" s="118"/>
      <c r="AN30" s="132"/>
      <c r="AO30" s="118"/>
      <c r="AP30" s="132"/>
      <c r="AQ30" s="118"/>
      <c r="AR30" s="132"/>
      <c r="AS30" s="118"/>
      <c r="AT30" s="132"/>
      <c r="AU30" s="118"/>
      <c r="AV30" s="117"/>
      <c r="AW30" s="105"/>
      <c r="AX30" s="107"/>
      <c r="AY30" s="109"/>
      <c r="AZ30" s="109"/>
      <c r="BA30" s="37"/>
      <c r="BB30" s="37"/>
      <c r="BC30" s="34"/>
    </row>
    <row r="31" spans="1:55" s="8" customFormat="1" ht="29.25" hidden="1" customHeight="1" x14ac:dyDescent="0.25">
      <c r="A31" s="111"/>
      <c r="B31" s="112"/>
      <c r="C31" s="112"/>
      <c r="D31" s="113"/>
      <c r="E31" s="112"/>
      <c r="F31" s="113"/>
      <c r="G31" s="116"/>
      <c r="H31" s="15" t="s">
        <v>52</v>
      </c>
      <c r="I31" s="134"/>
      <c r="J31" s="134"/>
      <c r="K31" s="112"/>
      <c r="L31" s="114"/>
      <c r="M31" s="115"/>
      <c r="N31" s="114"/>
      <c r="O31" s="115"/>
      <c r="P31" s="114"/>
      <c r="Q31" s="104"/>
      <c r="R31" s="104"/>
      <c r="S31" s="104"/>
      <c r="T31" s="104"/>
      <c r="U31" s="104"/>
      <c r="V31" s="114"/>
      <c r="W31" s="104"/>
      <c r="X31" s="104"/>
      <c r="Y31" s="104"/>
      <c r="Z31" s="104"/>
      <c r="AA31" s="104"/>
      <c r="AB31" s="114"/>
      <c r="AC31" s="104"/>
      <c r="AD31" s="104"/>
      <c r="AE31" s="104"/>
      <c r="AF31" s="104"/>
      <c r="AG31" s="104"/>
      <c r="AH31" s="133"/>
      <c r="AI31" s="135"/>
      <c r="AJ31" s="135"/>
      <c r="AK31" s="118"/>
      <c r="AL31" s="132"/>
      <c r="AM31" s="118"/>
      <c r="AN31" s="132"/>
      <c r="AO31" s="118"/>
      <c r="AP31" s="132"/>
      <c r="AQ31" s="118"/>
      <c r="AR31" s="132"/>
      <c r="AS31" s="118"/>
      <c r="AT31" s="132"/>
      <c r="AU31" s="118"/>
      <c r="AV31" s="117"/>
      <c r="AW31" s="105"/>
      <c r="AX31" s="107"/>
      <c r="AY31" s="109"/>
      <c r="AZ31" s="109"/>
      <c r="BA31" s="37"/>
      <c r="BB31" s="37"/>
      <c r="BC31" s="34"/>
    </row>
    <row r="32" spans="1:55" s="8" customFormat="1" ht="120" hidden="1" customHeight="1" x14ac:dyDescent="0.25">
      <c r="A32" s="111"/>
      <c r="B32" s="112"/>
      <c r="C32" s="112"/>
      <c r="D32" s="113"/>
      <c r="E32" s="112"/>
      <c r="F32" s="113"/>
      <c r="G32" s="116"/>
      <c r="H32" s="15" t="s">
        <v>53</v>
      </c>
      <c r="I32" s="134"/>
      <c r="J32" s="134"/>
      <c r="K32" s="112"/>
      <c r="L32" s="114"/>
      <c r="M32" s="115"/>
      <c r="N32" s="114"/>
      <c r="O32" s="115"/>
      <c r="P32" s="114"/>
      <c r="Q32" s="104"/>
      <c r="R32" s="104"/>
      <c r="S32" s="104"/>
      <c r="T32" s="104"/>
      <c r="U32" s="104"/>
      <c r="V32" s="114"/>
      <c r="W32" s="104"/>
      <c r="X32" s="104"/>
      <c r="Y32" s="104"/>
      <c r="Z32" s="104"/>
      <c r="AA32" s="104"/>
      <c r="AB32" s="114"/>
      <c r="AC32" s="104"/>
      <c r="AD32" s="104"/>
      <c r="AE32" s="104"/>
      <c r="AF32" s="104"/>
      <c r="AG32" s="104"/>
      <c r="AH32" s="133"/>
      <c r="AI32" s="135"/>
      <c r="AJ32" s="135"/>
      <c r="AK32" s="118"/>
      <c r="AL32" s="132"/>
      <c r="AM32" s="118"/>
      <c r="AN32" s="132"/>
      <c r="AO32" s="118"/>
      <c r="AP32" s="132"/>
      <c r="AQ32" s="118"/>
      <c r="AR32" s="132"/>
      <c r="AS32" s="118"/>
      <c r="AT32" s="132"/>
      <c r="AU32" s="118"/>
      <c r="AV32" s="117"/>
      <c r="AW32" s="105"/>
      <c r="AX32" s="108"/>
      <c r="AY32" s="109"/>
      <c r="AZ32" s="109"/>
      <c r="BA32" s="37"/>
      <c r="BB32" s="37"/>
      <c r="BC32" s="34"/>
    </row>
    <row r="33" spans="1:55" s="8" customFormat="1" ht="102" customHeight="1" x14ac:dyDescent="0.25">
      <c r="A33" s="85" t="s">
        <v>105</v>
      </c>
      <c r="B33" s="85" t="s">
        <v>17</v>
      </c>
      <c r="C33" s="85" t="s">
        <v>33</v>
      </c>
      <c r="D33" s="102" t="s">
        <v>87</v>
      </c>
      <c r="E33" s="85" t="s">
        <v>19</v>
      </c>
      <c r="F33" s="102" t="s">
        <v>88</v>
      </c>
      <c r="G33" s="77" t="s">
        <v>93</v>
      </c>
      <c r="H33" s="15" t="s">
        <v>94</v>
      </c>
      <c r="I33" s="97" t="s">
        <v>45</v>
      </c>
      <c r="J33" s="97" t="s">
        <v>28</v>
      </c>
      <c r="K33" s="85" t="s">
        <v>18</v>
      </c>
      <c r="L33" s="90"/>
      <c r="M33" s="91"/>
      <c r="N33" s="90"/>
      <c r="O33" s="91"/>
      <c r="P33" s="90"/>
      <c r="Q33" s="92"/>
      <c r="R33" s="92"/>
      <c r="S33" s="92"/>
      <c r="T33" s="92"/>
      <c r="U33" s="92"/>
      <c r="V33" s="90">
        <v>1</v>
      </c>
      <c r="W33" s="141">
        <v>0.19750000000000001</v>
      </c>
      <c r="X33" s="92"/>
      <c r="Y33" s="92"/>
      <c r="Z33" s="92"/>
      <c r="AA33" s="92"/>
      <c r="AB33" s="90">
        <v>1</v>
      </c>
      <c r="AC33" s="92"/>
      <c r="AD33" s="92"/>
      <c r="AE33" s="92"/>
      <c r="AF33" s="92"/>
      <c r="AG33" s="92"/>
      <c r="AH33" s="93">
        <v>1</v>
      </c>
      <c r="AI33" s="80"/>
      <c r="AJ33" s="80"/>
      <c r="AK33" s="79"/>
      <c r="AL33" s="78"/>
      <c r="AM33" s="79"/>
      <c r="AN33" s="78"/>
      <c r="AO33" s="79"/>
      <c r="AP33" s="78"/>
      <c r="AQ33" s="79">
        <v>703</v>
      </c>
      <c r="AR33" s="78"/>
      <c r="AS33" s="79">
        <v>438</v>
      </c>
      <c r="AT33" s="78"/>
      <c r="AU33" s="79"/>
      <c r="AV33" s="84">
        <f>AR33+AT33</f>
        <v>0</v>
      </c>
      <c r="AW33" s="81" t="s">
        <v>113</v>
      </c>
      <c r="AX33" s="82"/>
      <c r="AY33" s="83"/>
      <c r="AZ33" s="83"/>
      <c r="BA33" s="37"/>
      <c r="BB33" s="37"/>
      <c r="BC33" s="34"/>
    </row>
    <row r="34" spans="1:55" s="12" customFormat="1" ht="21.95" customHeight="1" x14ac:dyDescent="0.25">
      <c r="A34" s="130" t="s">
        <v>20</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25"/>
      <c r="AK34" s="16">
        <f>SUM(AK26:AK26)</f>
        <v>331</v>
      </c>
      <c r="AL34" s="16">
        <f t="shared" ref="AL34:AV34" si="14">SUM(AL26:AL26)</f>
        <v>0</v>
      </c>
      <c r="AM34" s="16">
        <f t="shared" si="14"/>
        <v>721</v>
      </c>
      <c r="AN34" s="16">
        <f t="shared" si="14"/>
        <v>720</v>
      </c>
      <c r="AO34" s="16">
        <f t="shared" si="14"/>
        <v>679</v>
      </c>
      <c r="AP34" s="16">
        <f t="shared" si="14"/>
        <v>669</v>
      </c>
      <c r="AQ34" s="16">
        <f t="shared" si="14"/>
        <v>0</v>
      </c>
      <c r="AR34" s="16">
        <f t="shared" si="14"/>
        <v>0</v>
      </c>
      <c r="AS34" s="16">
        <f t="shared" si="14"/>
        <v>0</v>
      </c>
      <c r="AT34" s="16">
        <f t="shared" si="14"/>
        <v>0</v>
      </c>
      <c r="AU34" s="16">
        <f t="shared" si="14"/>
        <v>2872</v>
      </c>
      <c r="AV34" s="16">
        <f t="shared" si="14"/>
        <v>0</v>
      </c>
      <c r="AW34" s="73"/>
      <c r="AX34" s="72"/>
      <c r="AY34" s="73"/>
      <c r="AZ34" s="73"/>
      <c r="BA34" s="38"/>
      <c r="BB34" s="38"/>
      <c r="BC34" s="33"/>
    </row>
    <row r="35" spans="1:55" s="12" customFormat="1" ht="21.95" customHeight="1" x14ac:dyDescent="0.25">
      <c r="A35" s="110" t="s">
        <v>21</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68"/>
      <c r="AK35" s="55">
        <f t="shared" ref="AK35:AV35" si="15">+AK34</f>
        <v>331</v>
      </c>
      <c r="AL35" s="55"/>
      <c r="AM35" s="55">
        <f t="shared" si="15"/>
        <v>721</v>
      </c>
      <c r="AN35" s="55"/>
      <c r="AO35" s="55">
        <f t="shared" si="15"/>
        <v>679</v>
      </c>
      <c r="AP35" s="55">
        <f t="shared" si="15"/>
        <v>669</v>
      </c>
      <c r="AQ35" s="55">
        <f t="shared" si="15"/>
        <v>0</v>
      </c>
      <c r="AR35" s="55">
        <f t="shared" si="15"/>
        <v>0</v>
      </c>
      <c r="AS35" s="55">
        <f t="shared" si="15"/>
        <v>0</v>
      </c>
      <c r="AT35" s="55">
        <f t="shared" si="15"/>
        <v>0</v>
      </c>
      <c r="AU35" s="55">
        <f t="shared" si="15"/>
        <v>2872</v>
      </c>
      <c r="AV35" s="55">
        <f t="shared" si="15"/>
        <v>0</v>
      </c>
      <c r="AW35" s="75"/>
      <c r="AX35" s="74"/>
      <c r="AY35" s="75"/>
      <c r="AZ35" s="75"/>
      <c r="BA35" s="38"/>
      <c r="BB35" s="38"/>
      <c r="BC35" s="33"/>
    </row>
    <row r="36" spans="1:55" s="40" customFormat="1" ht="29.1" customHeight="1" x14ac:dyDescent="0.25">
      <c r="A36" s="131" t="s">
        <v>22</v>
      </c>
      <c r="B36" s="131"/>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26"/>
      <c r="AK36" s="17">
        <f t="shared" ref="AK36:AV36" si="16">+AK25+AK35</f>
        <v>2548</v>
      </c>
      <c r="AL36" s="17">
        <f t="shared" si="16"/>
        <v>0</v>
      </c>
      <c r="AM36" s="17">
        <f t="shared" si="16"/>
        <v>6187</v>
      </c>
      <c r="AN36" s="17">
        <f t="shared" si="16"/>
        <v>5454</v>
      </c>
      <c r="AO36" s="17">
        <f t="shared" si="16"/>
        <v>6911</v>
      </c>
      <c r="AP36" s="17">
        <f t="shared" si="16"/>
        <v>6884</v>
      </c>
      <c r="AQ36" s="17">
        <f t="shared" si="16"/>
        <v>5806</v>
      </c>
      <c r="AR36" s="17">
        <f t="shared" si="16"/>
        <v>2543</v>
      </c>
      <c r="AS36" s="17">
        <f t="shared" si="16"/>
        <v>2957</v>
      </c>
      <c r="AT36" s="17">
        <f t="shared" si="16"/>
        <v>0</v>
      </c>
      <c r="AU36" s="17">
        <f t="shared" si="16"/>
        <v>25550</v>
      </c>
      <c r="AV36" s="17">
        <f t="shared" si="16"/>
        <v>14212</v>
      </c>
      <c r="AW36" s="73"/>
      <c r="AX36" s="72"/>
      <c r="AY36" s="73"/>
      <c r="AZ36" s="73"/>
      <c r="BA36" s="38"/>
      <c r="BB36" s="38"/>
      <c r="BC36" s="41"/>
    </row>
    <row r="37" spans="1:55" s="37" customFormat="1" x14ac:dyDescent="0.25">
      <c r="C37" s="49"/>
      <c r="D37" s="49"/>
      <c r="E37" s="49"/>
      <c r="G37" s="50"/>
      <c r="H37" s="50"/>
      <c r="I37" s="49"/>
      <c r="J37" s="49"/>
      <c r="AK37" s="50"/>
      <c r="AL37" s="50"/>
      <c r="AM37" s="50"/>
      <c r="AN37" s="50"/>
      <c r="AO37" s="50"/>
      <c r="AP37" s="50"/>
      <c r="AQ37" s="50"/>
      <c r="AR37" s="50"/>
      <c r="AS37" s="50"/>
      <c r="AT37" s="50"/>
      <c r="AU37" s="51"/>
      <c r="AV37" s="51"/>
      <c r="AX37" s="59"/>
    </row>
    <row r="38" spans="1:55" s="37" customFormat="1" x14ac:dyDescent="0.25">
      <c r="C38" s="49"/>
      <c r="D38" s="49"/>
      <c r="E38" s="49"/>
      <c r="G38" s="50"/>
      <c r="H38" s="50"/>
      <c r="I38" s="49"/>
      <c r="J38" s="49"/>
      <c r="AK38" s="50"/>
      <c r="AL38" s="50"/>
      <c r="AM38" s="50"/>
      <c r="AN38" s="50"/>
      <c r="AO38" s="50"/>
      <c r="AP38" s="50"/>
      <c r="AQ38" s="50"/>
      <c r="AR38" s="50"/>
      <c r="AS38" s="50"/>
      <c r="AT38" s="50"/>
      <c r="AU38" s="51"/>
      <c r="AV38" s="51"/>
      <c r="AX38" s="59"/>
    </row>
    <row r="39" spans="1:55" s="37" customFormat="1" x14ac:dyDescent="0.25">
      <c r="C39" s="49"/>
      <c r="D39" s="49"/>
      <c r="E39" s="49"/>
      <c r="G39" s="50"/>
      <c r="H39" s="50"/>
      <c r="I39" s="49"/>
      <c r="J39" s="49"/>
      <c r="AK39" s="50"/>
      <c r="AL39" s="50"/>
      <c r="AM39" s="50"/>
      <c r="AN39" s="50"/>
      <c r="AO39" s="50"/>
      <c r="AP39" s="50"/>
      <c r="AQ39" s="50"/>
      <c r="AR39" s="50"/>
      <c r="AS39" s="50"/>
      <c r="AT39" s="50"/>
      <c r="AU39" s="51"/>
      <c r="AV39" s="51"/>
      <c r="AX39" s="59"/>
    </row>
    <row r="40" spans="1:55" s="37" customFormat="1" x14ac:dyDescent="0.25">
      <c r="C40" s="49"/>
      <c r="D40" s="49"/>
      <c r="E40" s="49"/>
      <c r="G40" s="50"/>
      <c r="H40" s="50"/>
      <c r="I40" s="49"/>
      <c r="J40" s="49"/>
      <c r="AK40" s="50"/>
      <c r="AL40" s="50"/>
      <c r="AM40" s="50"/>
      <c r="AN40" s="50"/>
      <c r="AO40" s="50"/>
      <c r="AP40" s="50"/>
      <c r="AQ40" s="50"/>
      <c r="AR40" s="50"/>
      <c r="AS40" s="50"/>
      <c r="AT40" s="50"/>
      <c r="AU40" s="51"/>
      <c r="AV40" s="51"/>
      <c r="AX40" s="59"/>
    </row>
    <row r="41" spans="1:55" s="37" customFormat="1" x14ac:dyDescent="0.25">
      <c r="C41" s="49"/>
      <c r="D41" s="49"/>
      <c r="E41" s="49"/>
      <c r="G41" s="50"/>
      <c r="H41" s="50"/>
      <c r="AK41" s="50"/>
      <c r="AL41" s="50"/>
      <c r="AM41" s="50"/>
      <c r="AN41" s="50"/>
      <c r="AO41" s="50"/>
      <c r="AP41" s="50"/>
      <c r="AQ41" s="50"/>
      <c r="AR41" s="50"/>
      <c r="AS41" s="50"/>
      <c r="AT41" s="50"/>
      <c r="AU41" s="51"/>
      <c r="AV41" s="51"/>
      <c r="AX41" s="59"/>
    </row>
    <row r="42" spans="1:55" s="37" customFormat="1" x14ac:dyDescent="0.25">
      <c r="C42" s="49"/>
      <c r="G42" s="50"/>
      <c r="H42" s="50"/>
      <c r="AK42" s="50"/>
      <c r="AL42" s="50"/>
      <c r="AM42" s="50"/>
      <c r="AN42" s="50"/>
      <c r="AO42" s="50"/>
      <c r="AP42" s="50"/>
      <c r="AQ42" s="50"/>
      <c r="AR42" s="50"/>
      <c r="AS42" s="50"/>
      <c r="AT42" s="50"/>
      <c r="AU42" s="51"/>
      <c r="AV42" s="51"/>
      <c r="AX42" s="59"/>
    </row>
    <row r="43" spans="1:55" s="37" customFormat="1" x14ac:dyDescent="0.25">
      <c r="G43" s="50"/>
      <c r="H43" s="50"/>
      <c r="AK43" s="50"/>
      <c r="AL43" s="50"/>
      <c r="AM43" s="50"/>
      <c r="AN43" s="50"/>
      <c r="AO43" s="50"/>
      <c r="AP43" s="50"/>
      <c r="AQ43" s="50"/>
      <c r="AR43" s="50"/>
      <c r="AS43" s="50"/>
      <c r="AT43" s="50"/>
      <c r="AU43" s="51"/>
      <c r="AV43" s="51"/>
      <c r="AX43" s="59"/>
    </row>
    <row r="44" spans="1:55" s="37" customFormat="1" x14ac:dyDescent="0.25">
      <c r="G44" s="50"/>
      <c r="H44" s="50"/>
      <c r="AK44" s="50"/>
      <c r="AL44" s="50"/>
      <c r="AM44" s="50"/>
      <c r="AN44" s="50"/>
      <c r="AO44" s="50"/>
      <c r="AP44" s="50"/>
      <c r="AQ44" s="50"/>
      <c r="AR44" s="50"/>
      <c r="AS44" s="50"/>
      <c r="AT44" s="50"/>
      <c r="AU44" s="51"/>
      <c r="AV44" s="51"/>
      <c r="AX44" s="59"/>
    </row>
    <row r="45" spans="1:55" s="37" customFormat="1" x14ac:dyDescent="0.25">
      <c r="G45" s="50"/>
      <c r="H45" s="50"/>
      <c r="AK45" s="50"/>
      <c r="AL45" s="50"/>
      <c r="AM45" s="50"/>
      <c r="AN45" s="50"/>
      <c r="AO45" s="50"/>
      <c r="AP45" s="50"/>
      <c r="AQ45" s="50"/>
      <c r="AR45" s="50"/>
      <c r="AS45" s="50"/>
      <c r="AT45" s="50"/>
      <c r="AU45" s="51"/>
      <c r="AV45" s="51"/>
      <c r="AX45" s="59"/>
    </row>
    <row r="46" spans="1:55" s="37" customFormat="1" x14ac:dyDescent="0.25">
      <c r="G46" s="50"/>
      <c r="H46" s="50"/>
      <c r="AK46" s="50"/>
      <c r="AL46" s="50"/>
      <c r="AM46" s="50"/>
      <c r="AN46" s="50"/>
      <c r="AO46" s="50"/>
      <c r="AP46" s="50"/>
      <c r="AQ46" s="50"/>
      <c r="AR46" s="50"/>
      <c r="AS46" s="50"/>
      <c r="AT46" s="50"/>
      <c r="AU46" s="51"/>
      <c r="AV46" s="51"/>
      <c r="AX46" s="59"/>
    </row>
    <row r="47" spans="1:55" s="37" customFormat="1" x14ac:dyDescent="0.25">
      <c r="G47" s="50"/>
      <c r="H47" s="50"/>
      <c r="AK47" s="50"/>
      <c r="AL47" s="50"/>
      <c r="AM47" s="50"/>
      <c r="AN47" s="50"/>
      <c r="AO47" s="50"/>
      <c r="AP47" s="50"/>
      <c r="AQ47" s="50"/>
      <c r="AR47" s="50"/>
      <c r="AS47" s="50"/>
      <c r="AT47" s="50"/>
      <c r="AU47" s="51"/>
      <c r="AV47" s="51"/>
      <c r="AX47" s="59"/>
    </row>
    <row r="48" spans="1:55" s="37" customFormat="1" x14ac:dyDescent="0.25">
      <c r="G48" s="50"/>
      <c r="H48" s="50"/>
      <c r="AK48" s="50"/>
      <c r="AL48" s="50"/>
      <c r="AM48" s="50"/>
      <c r="AN48" s="50"/>
      <c r="AO48" s="50"/>
      <c r="AP48" s="50"/>
      <c r="AQ48" s="50"/>
      <c r="AR48" s="50"/>
      <c r="AS48" s="50"/>
      <c r="AT48" s="50"/>
      <c r="AU48" s="51"/>
      <c r="AV48" s="51"/>
      <c r="AX48" s="59"/>
    </row>
    <row r="49" spans="3:55" s="37" customFormat="1" x14ac:dyDescent="0.25">
      <c r="C49" s="49"/>
      <c r="G49" s="50"/>
      <c r="H49" s="50"/>
      <c r="AK49" s="50"/>
      <c r="AL49" s="50"/>
      <c r="AM49" s="50"/>
      <c r="AN49" s="50"/>
      <c r="AO49" s="50"/>
      <c r="AP49" s="50"/>
      <c r="AQ49" s="50"/>
      <c r="AR49" s="50"/>
      <c r="AS49" s="50"/>
      <c r="AT49" s="50"/>
      <c r="AU49" s="51"/>
      <c r="AV49" s="51"/>
      <c r="AX49" s="59"/>
    </row>
    <row r="50" spans="3:55" s="37" customFormat="1" x14ac:dyDescent="0.25">
      <c r="C50" s="49"/>
      <c r="G50" s="50"/>
      <c r="H50" s="50"/>
      <c r="AK50" s="50"/>
      <c r="AL50" s="50"/>
      <c r="AM50" s="50"/>
      <c r="AN50" s="50"/>
      <c r="AO50" s="50"/>
      <c r="AP50" s="50"/>
      <c r="AQ50" s="50"/>
      <c r="AR50" s="50"/>
      <c r="AS50" s="50"/>
      <c r="AT50" s="50"/>
      <c r="AU50" s="51"/>
      <c r="AV50" s="51"/>
      <c r="AX50" s="59"/>
    </row>
    <row r="51" spans="3:55" s="37" customFormat="1" x14ac:dyDescent="0.25">
      <c r="C51" s="49"/>
      <c r="G51" s="50"/>
      <c r="H51" s="50"/>
      <c r="AK51" s="50"/>
      <c r="AL51" s="50"/>
      <c r="AM51" s="50"/>
      <c r="AN51" s="50"/>
      <c r="AO51" s="50"/>
      <c r="AP51" s="50"/>
      <c r="AQ51" s="50"/>
      <c r="AR51" s="50"/>
      <c r="AS51" s="50"/>
      <c r="AT51" s="50"/>
      <c r="AU51" s="51"/>
      <c r="AV51" s="51"/>
      <c r="AX51" s="59"/>
    </row>
    <row r="52" spans="3:55" s="37" customFormat="1" x14ac:dyDescent="0.25">
      <c r="C52" s="49"/>
      <c r="G52" s="50"/>
      <c r="H52" s="50"/>
      <c r="AK52" s="50"/>
      <c r="AL52" s="50"/>
      <c r="AM52" s="50"/>
      <c r="AN52" s="50"/>
      <c r="AO52" s="50"/>
      <c r="AP52" s="50"/>
      <c r="AQ52" s="50"/>
      <c r="AR52" s="50"/>
      <c r="AS52" s="50"/>
      <c r="AT52" s="50"/>
      <c r="AU52" s="51"/>
      <c r="AV52" s="51"/>
      <c r="AX52" s="59"/>
    </row>
    <row r="53" spans="3:55" s="37" customFormat="1" x14ac:dyDescent="0.25">
      <c r="C53" s="49"/>
      <c r="G53" s="50"/>
      <c r="H53" s="50"/>
      <c r="AK53" s="50"/>
      <c r="AL53" s="50"/>
      <c r="AM53" s="50"/>
      <c r="AN53" s="50"/>
      <c r="AO53" s="50"/>
      <c r="AP53" s="50"/>
      <c r="AQ53" s="50"/>
      <c r="AR53" s="50"/>
      <c r="AS53" s="50"/>
      <c r="AT53" s="50"/>
      <c r="AU53" s="51"/>
      <c r="AV53" s="51"/>
      <c r="AX53" s="59"/>
    </row>
    <row r="54" spans="3:55" s="37" customFormat="1" x14ac:dyDescent="0.25">
      <c r="C54" s="49"/>
      <c r="G54" s="50"/>
      <c r="H54" s="50"/>
      <c r="AK54" s="50"/>
      <c r="AL54" s="50"/>
      <c r="AM54" s="50"/>
      <c r="AN54" s="50"/>
      <c r="AO54" s="50"/>
      <c r="AP54" s="50"/>
      <c r="AQ54" s="50"/>
      <c r="AR54" s="50"/>
      <c r="AS54" s="50"/>
      <c r="AT54" s="50"/>
      <c r="AU54" s="51"/>
      <c r="AV54" s="51"/>
      <c r="AX54" s="59"/>
    </row>
    <row r="55" spans="3:55" s="37" customFormat="1" x14ac:dyDescent="0.25">
      <c r="C55" s="49"/>
      <c r="G55" s="50"/>
      <c r="H55" s="50"/>
      <c r="AK55" s="50"/>
      <c r="AL55" s="50"/>
      <c r="AM55" s="50"/>
      <c r="AN55" s="50"/>
      <c r="AO55" s="50"/>
      <c r="AP55" s="50"/>
      <c r="AQ55" s="50"/>
      <c r="AR55" s="50"/>
      <c r="AS55" s="50"/>
      <c r="AT55" s="50"/>
      <c r="AU55" s="51"/>
      <c r="AV55" s="51"/>
      <c r="AX55" s="59"/>
    </row>
    <row r="56" spans="3:55" s="37" customFormat="1" x14ac:dyDescent="0.25">
      <c r="G56" s="50"/>
      <c r="H56" s="50"/>
      <c r="AK56" s="50"/>
      <c r="AL56" s="50"/>
      <c r="AM56" s="50"/>
      <c r="AN56" s="50"/>
      <c r="AO56" s="50"/>
      <c r="AP56" s="50"/>
      <c r="AQ56" s="50"/>
      <c r="AR56" s="50"/>
      <c r="AS56" s="50"/>
      <c r="AT56" s="50"/>
      <c r="AU56" s="51"/>
      <c r="AV56" s="51"/>
      <c r="AX56" s="59"/>
    </row>
    <row r="57" spans="3:55" s="37" customFormat="1" x14ac:dyDescent="0.25">
      <c r="G57" s="50"/>
      <c r="H57" s="50"/>
      <c r="AK57" s="50"/>
      <c r="AL57" s="50"/>
      <c r="AM57" s="50"/>
      <c r="AN57" s="50"/>
      <c r="AO57" s="50"/>
      <c r="AP57" s="50"/>
      <c r="AQ57" s="50"/>
      <c r="AR57" s="50"/>
      <c r="AS57" s="50"/>
      <c r="AT57" s="50"/>
      <c r="AU57" s="51"/>
      <c r="AV57" s="51"/>
      <c r="AX57" s="59"/>
    </row>
    <row r="58" spans="3:55" s="37" customFormat="1" x14ac:dyDescent="0.25">
      <c r="G58" s="50"/>
      <c r="H58" s="50"/>
      <c r="AK58" s="50"/>
      <c r="AL58" s="50"/>
      <c r="AM58" s="50"/>
      <c r="AN58" s="50"/>
      <c r="AO58" s="50"/>
      <c r="AP58" s="50"/>
      <c r="AQ58" s="50"/>
      <c r="AR58" s="50"/>
      <c r="AS58" s="50"/>
      <c r="AT58" s="50"/>
      <c r="AU58" s="51"/>
      <c r="AV58" s="51"/>
      <c r="AX58" s="59"/>
    </row>
    <row r="59" spans="3:55" s="37" customFormat="1" x14ac:dyDescent="0.25">
      <c r="G59" s="50"/>
      <c r="H59" s="50"/>
      <c r="AK59" s="50"/>
      <c r="AL59" s="50"/>
      <c r="AM59" s="50"/>
      <c r="AN59" s="50"/>
      <c r="AO59" s="50"/>
      <c r="AP59" s="50"/>
      <c r="AQ59" s="50"/>
      <c r="AR59" s="50"/>
      <c r="AS59" s="50"/>
      <c r="AT59" s="50"/>
      <c r="AU59" s="51"/>
      <c r="AV59" s="51"/>
      <c r="AX59" s="59"/>
    </row>
    <row r="60" spans="3:55" s="37" customFormat="1" x14ac:dyDescent="0.25">
      <c r="G60" s="50"/>
      <c r="H60" s="50"/>
      <c r="AK60" s="50"/>
      <c r="AL60" s="50"/>
      <c r="AM60" s="50"/>
      <c r="AN60" s="50"/>
      <c r="AO60" s="50"/>
      <c r="AP60" s="50"/>
      <c r="AQ60" s="50"/>
      <c r="AR60" s="50"/>
      <c r="AS60" s="50"/>
      <c r="AT60" s="50"/>
      <c r="AU60" s="51"/>
      <c r="AV60" s="51"/>
      <c r="AX60" s="59"/>
    </row>
    <row r="61" spans="3:55" s="37" customFormat="1" x14ac:dyDescent="0.25">
      <c r="G61" s="50"/>
      <c r="H61" s="50"/>
      <c r="AK61" s="50"/>
      <c r="AL61" s="50"/>
      <c r="AM61" s="50"/>
      <c r="AN61" s="50"/>
      <c r="AO61" s="50"/>
      <c r="AP61" s="50"/>
      <c r="AQ61" s="50"/>
      <c r="AR61" s="50"/>
      <c r="AS61" s="50"/>
      <c r="AT61" s="50"/>
      <c r="AU61" s="51"/>
      <c r="AV61" s="51"/>
      <c r="AX61" s="59"/>
    </row>
    <row r="62" spans="3:55" s="37" customFormat="1" x14ac:dyDescent="0.25">
      <c r="G62" s="50"/>
      <c r="H62" s="50"/>
      <c r="AK62" s="50"/>
      <c r="AL62" s="50"/>
      <c r="AM62" s="50"/>
      <c r="AN62" s="50"/>
      <c r="AO62" s="50"/>
      <c r="AP62" s="50"/>
      <c r="AQ62" s="50"/>
      <c r="AR62" s="50"/>
      <c r="AS62" s="50"/>
      <c r="AT62" s="50"/>
      <c r="AU62" s="51"/>
      <c r="AV62" s="51"/>
      <c r="AX62" s="59"/>
    </row>
    <row r="63" spans="3:55" s="37" customFormat="1" x14ac:dyDescent="0.25">
      <c r="G63" s="50"/>
      <c r="H63" s="50"/>
      <c r="AK63" s="50"/>
      <c r="AL63" s="50"/>
      <c r="AM63" s="50"/>
      <c r="AN63" s="50"/>
      <c r="AO63" s="50"/>
      <c r="AP63" s="50"/>
      <c r="AQ63" s="50"/>
      <c r="AR63" s="50"/>
      <c r="AS63" s="50"/>
      <c r="AT63" s="50"/>
      <c r="AU63" s="51"/>
      <c r="AV63" s="51"/>
      <c r="AX63" s="59"/>
    </row>
    <row r="64" spans="3:55" s="42" customFormat="1" x14ac:dyDescent="0.25">
      <c r="G64" s="43"/>
      <c r="H64" s="43"/>
      <c r="K64" s="44"/>
      <c r="AK64" s="43"/>
      <c r="AL64" s="43"/>
      <c r="AM64" s="43"/>
      <c r="AN64" s="43"/>
      <c r="AO64" s="45"/>
      <c r="AP64" s="45"/>
      <c r="AQ64" s="43"/>
      <c r="AR64" s="43"/>
      <c r="AS64" s="43"/>
      <c r="AT64" s="43"/>
      <c r="AU64" s="46"/>
      <c r="AV64" s="46"/>
      <c r="AX64" s="60"/>
      <c r="AZ64" s="47"/>
      <c r="BA64" s="37"/>
      <c r="BB64" s="37"/>
      <c r="BC64" s="48"/>
    </row>
  </sheetData>
  <mergeCells count="121">
    <mergeCell ref="A19:K19"/>
    <mergeCell ref="A24:K24"/>
    <mergeCell ref="AV13:AV14"/>
    <mergeCell ref="AQ13:AQ14"/>
    <mergeCell ref="AR13:AR14"/>
    <mergeCell ref="AS13:AS14"/>
    <mergeCell ref="AT13:AT14"/>
    <mergeCell ref="AU13:AU14"/>
    <mergeCell ref="AW11:AZ11"/>
    <mergeCell ref="AW12:AW14"/>
    <mergeCell ref="AX12:AX14"/>
    <mergeCell ref="AY12:AY14"/>
    <mergeCell ref="AZ12:AZ14"/>
    <mergeCell ref="AK13:AK14"/>
    <mergeCell ref="AL13:AL14"/>
    <mergeCell ref="AM13:AM14"/>
    <mergeCell ref="E11:E14"/>
    <mergeCell ref="F11:F14"/>
    <mergeCell ref="AM12:AN12"/>
    <mergeCell ref="AO12:AP12"/>
    <mergeCell ref="B11:B14"/>
    <mergeCell ref="C11:C14"/>
    <mergeCell ref="L12:M12"/>
    <mergeCell ref="N12:O12"/>
    <mergeCell ref="A34:AI34"/>
    <mergeCell ref="A35:AI35"/>
    <mergeCell ref="A36:AI36"/>
    <mergeCell ref="AP26:AP32"/>
    <mergeCell ref="AQ26:AQ32"/>
    <mergeCell ref="AR26:AR32"/>
    <mergeCell ref="AS26:AS32"/>
    <mergeCell ref="AT26:AT32"/>
    <mergeCell ref="AK26:AK32"/>
    <mergeCell ref="AL26:AL32"/>
    <mergeCell ref="AM26:AM32"/>
    <mergeCell ref="AN26:AN32"/>
    <mergeCell ref="AO26:AO32"/>
    <mergeCell ref="AH26:AH32"/>
    <mergeCell ref="I26:I32"/>
    <mergeCell ref="J26:J32"/>
    <mergeCell ref="K26:K32"/>
    <mergeCell ref="AI26:AI32"/>
    <mergeCell ref="N26:N32"/>
    <mergeCell ref="O26:O32"/>
    <mergeCell ref="P26:P32"/>
    <mergeCell ref="V26:V32"/>
    <mergeCell ref="AJ26:AJ32"/>
    <mergeCell ref="AB26:AB32"/>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N13:N14"/>
    <mergeCell ref="A9:AZ9"/>
    <mergeCell ref="A10:AZ10"/>
    <mergeCell ref="A11:A14"/>
    <mergeCell ref="D11:D14"/>
    <mergeCell ref="AN13:AN14"/>
    <mergeCell ref="AO13:AO14"/>
    <mergeCell ref="AP13:AP14"/>
    <mergeCell ref="O13:O14"/>
    <mergeCell ref="P13:P14"/>
    <mergeCell ref="J12:J14"/>
    <mergeCell ref="AQ12:AR12"/>
    <mergeCell ref="V13:V14"/>
    <mergeCell ref="AB13:AB14"/>
    <mergeCell ref="AH13:AH14"/>
    <mergeCell ref="AI13:AI14"/>
    <mergeCell ref="AJ13:AJ14"/>
    <mergeCell ref="AW26:AW32"/>
    <mergeCell ref="AX26:AX32"/>
    <mergeCell ref="AY26:AY32"/>
    <mergeCell ref="AZ26:AZ32"/>
    <mergeCell ref="C25:AH25"/>
    <mergeCell ref="A26:A32"/>
    <mergeCell ref="B26:B32"/>
    <mergeCell ref="C26:C32"/>
    <mergeCell ref="D26:D32"/>
    <mergeCell ref="E26:E32"/>
    <mergeCell ref="L26:L32"/>
    <mergeCell ref="M26:M32"/>
    <mergeCell ref="F26:F32"/>
    <mergeCell ref="G26:G32"/>
    <mergeCell ref="R26:R32"/>
    <mergeCell ref="S26:S32"/>
    <mergeCell ref="T26:T32"/>
    <mergeCell ref="Q26:Q32"/>
    <mergeCell ref="W26:W32"/>
    <mergeCell ref="Y26:Y32"/>
    <mergeCell ref="AC26:AC32"/>
    <mergeCell ref="AV26:AV32"/>
    <mergeCell ref="U26:U32"/>
    <mergeCell ref="AU26:AU32"/>
    <mergeCell ref="L11:AJ11"/>
    <mergeCell ref="AE26:AE32"/>
    <mergeCell ref="X26:X32"/>
    <mergeCell ref="Z26:Z32"/>
    <mergeCell ref="AD26:AD32"/>
    <mergeCell ref="AF26:AF32"/>
    <mergeCell ref="Q13:U13"/>
    <mergeCell ref="W13:AA13"/>
    <mergeCell ref="AC13:AG13"/>
    <mergeCell ref="P12:U12"/>
    <mergeCell ref="V12:AA12"/>
    <mergeCell ref="AB12:AG12"/>
    <mergeCell ref="AA26:AA32"/>
    <mergeCell ref="AG26:AG32"/>
    <mergeCell ref="AH12:AJ12"/>
  </mergeCells>
  <dataValidations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0866141732283472" right="0.70866141732283472" top="0.74803149606299213" bottom="0.74803149606299213" header="0.31496062992125984" footer="0.31496062992125984"/>
  <pageSetup scale="60"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M17" sqref="M17"/>
    </sheetView>
  </sheetViews>
  <sheetFormatPr baseColWidth="10" defaultRowHeight="15" x14ac:dyDescent="0.25"/>
  <cols>
    <col min="6" max="6" width="17.42578125" customWidth="1"/>
  </cols>
  <sheetData>
    <row r="3" spans="5:7" x14ac:dyDescent="0.25">
      <c r="E3" s="62" t="s">
        <v>77</v>
      </c>
      <c r="F3" s="62" t="s">
        <v>78</v>
      </c>
      <c r="G3" s="62" t="s">
        <v>79</v>
      </c>
    </row>
    <row r="4" spans="5:7" x14ac:dyDescent="0.25">
      <c r="E4" s="63">
        <v>679406000</v>
      </c>
      <c r="F4" s="63">
        <v>679406000</v>
      </c>
      <c r="G4" s="63">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MARZO 2019</vt:lpstr>
      <vt:lpstr>Hoja1</vt:lpstr>
      <vt:lpstr>'PEDI  MARZO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 Guarín</cp:lastModifiedBy>
  <cp:lastPrinted>2019-02-05T18:53:38Z</cp:lastPrinted>
  <dcterms:created xsi:type="dcterms:W3CDTF">2017-07-18T17:26:55Z</dcterms:created>
  <dcterms:modified xsi:type="dcterms:W3CDTF">2019-04-11T18:07:24Z</dcterms:modified>
</cp:coreProperties>
</file>