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EP\Desktop\Documentos IDEP\2023\Comité  Institucional Gestión y Desempeño\Enero\25\"/>
    </mc:Choice>
  </mc:AlternateContent>
  <bookViews>
    <workbookView xWindow="0" yWindow="0" windowWidth="20490" windowHeight="7065"/>
  </bookViews>
  <sheets>
    <sheet name="Portada" sheetId="1" r:id="rId1"/>
    <sheet name="Riesg Gestión" sheetId="2" r:id="rId2"/>
    <sheet name="Riesg Corrupc" sheetId="3" r:id="rId3"/>
    <sheet name="Tabla probabilidad" sheetId="4" r:id="rId4"/>
    <sheet name="Tabla Impacto" sheetId="5" r:id="rId5"/>
    <sheet name="Opciones Tratamiento" sheetId="6" state="hidden" r:id="rId6"/>
    <sheet name="Tabla Valoración controles" sheetId="8" r:id="rId7"/>
    <sheet name="Hoja1" sheetId="10" state="hidden" r:id="rId8"/>
  </sheets>
  <externalReferences>
    <externalReference r:id="rId9"/>
    <externalReference r:id="rId10"/>
    <externalReference r:id="rId11"/>
    <externalReference r:id="rId12"/>
    <externalReference r:id="rId13"/>
  </externalReferences>
  <definedNames>
    <definedName name="_xlnm._FilterDatabase" localSheetId="2" hidden="1">'Riesg Corrupc'!$A$11:$BV$34</definedName>
    <definedName name="_xlnm._FilterDatabase" localSheetId="1" hidden="1">'Riesg Gestión'!$B$9:$BB$60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2" l="1"/>
  <c r="AG28" i="3" l="1"/>
  <c r="R14" i="2"/>
  <c r="R15" i="2"/>
  <c r="F152" i="5" l="1"/>
  <c r="F151" i="5"/>
  <c r="F150" i="5"/>
  <c r="F149" i="5"/>
  <c r="F148" i="5"/>
  <c r="F147" i="5"/>
  <c r="F146" i="5"/>
  <c r="F145" i="5"/>
  <c r="F144" i="5"/>
  <c r="F143" i="5"/>
  <c r="F142" i="5"/>
  <c r="F141" i="5"/>
  <c r="AO33" i="3"/>
  <c r="AL33" i="3"/>
  <c r="AW33" i="3" s="1"/>
  <c r="AV33" i="3" s="1"/>
  <c r="AO32" i="3"/>
  <c r="AL32" i="3"/>
  <c r="AW32" i="3" s="1"/>
  <c r="AV32" i="3" s="1"/>
  <c r="AH32" i="3"/>
  <c r="AC32" i="3"/>
  <c r="AD32" i="3" s="1"/>
  <c r="I32" i="3"/>
  <c r="AI32" i="3" s="1"/>
  <c r="AO31" i="3"/>
  <c r="AL31" i="3"/>
  <c r="AH31" i="3"/>
  <c r="AC31" i="3"/>
  <c r="AD31" i="3" s="1"/>
  <c r="I31" i="3"/>
  <c r="AO30" i="3"/>
  <c r="AL30" i="3"/>
  <c r="AH30" i="3"/>
  <c r="AC30" i="3"/>
  <c r="AD30" i="3" s="1"/>
  <c r="I30" i="3"/>
  <c r="AO29" i="3"/>
  <c r="AL29" i="3"/>
  <c r="AH29" i="3"/>
  <c r="AC29" i="3"/>
  <c r="AD29" i="3" s="1"/>
  <c r="I29" i="3"/>
  <c r="AO28" i="3"/>
  <c r="AL28" i="3"/>
  <c r="AH28" i="3"/>
  <c r="AC28" i="3"/>
  <c r="AD28" i="3" s="1"/>
  <c r="I28" i="3"/>
  <c r="AS27" i="3"/>
  <c r="AT27" i="3" s="1"/>
  <c r="AO27" i="3"/>
  <c r="AL27" i="3"/>
  <c r="AW27" i="3" s="1"/>
  <c r="AV27" i="3" s="1"/>
  <c r="AO26" i="3"/>
  <c r="AL26" i="3"/>
  <c r="AF26" i="3"/>
  <c r="AC26" i="3"/>
  <c r="AD26" i="3" s="1"/>
  <c r="I26" i="3"/>
  <c r="AO25" i="3"/>
  <c r="AL25" i="3"/>
  <c r="AW25" i="3" s="1"/>
  <c r="AV25" i="3" s="1"/>
  <c r="AO24" i="3"/>
  <c r="AL24" i="3"/>
  <c r="AO23" i="3"/>
  <c r="AL23" i="3"/>
  <c r="AF23" i="3"/>
  <c r="AC23" i="3"/>
  <c r="AD23" i="3" s="1"/>
  <c r="I23" i="3"/>
  <c r="AO22" i="3"/>
  <c r="AL22" i="3"/>
  <c r="AW22" i="3" s="1"/>
  <c r="AV22" i="3" s="1"/>
  <c r="AO21" i="3"/>
  <c r="AL21" i="3"/>
  <c r="AF21" i="3"/>
  <c r="AC21" i="3"/>
  <c r="AD21" i="3" s="1"/>
  <c r="I21" i="3"/>
  <c r="AO20" i="3"/>
  <c r="AL20" i="3"/>
  <c r="AO19" i="3"/>
  <c r="AL19" i="3"/>
  <c r="AO18" i="3"/>
  <c r="AL18" i="3"/>
  <c r="AF18" i="3"/>
  <c r="AC18" i="3"/>
  <c r="AD18" i="3" s="1"/>
  <c r="I18" i="3"/>
  <c r="AO17" i="3"/>
  <c r="AL17" i="3"/>
  <c r="AW17" i="3" s="1"/>
  <c r="AV17" i="3" s="1"/>
  <c r="AO16" i="3"/>
  <c r="AL16" i="3"/>
  <c r="AF16" i="3"/>
  <c r="AC16" i="3"/>
  <c r="AD16" i="3" s="1"/>
  <c r="I16" i="3"/>
  <c r="AO15" i="3"/>
  <c r="AL15" i="3"/>
  <c r="AO14" i="3"/>
  <c r="AL14" i="3"/>
  <c r="AW14" i="3" s="1"/>
  <c r="AV14" i="3" s="1"/>
  <c r="AO13" i="3"/>
  <c r="AL13" i="3"/>
  <c r="AF13" i="3"/>
  <c r="AC13" i="3"/>
  <c r="AD13" i="3" s="1"/>
  <c r="I13" i="3"/>
  <c r="U58" i="2"/>
  <c r="R58" i="2"/>
  <c r="I58" i="2"/>
  <c r="U57" i="2"/>
  <c r="R57" i="2"/>
  <c r="I57" i="2"/>
  <c r="J57" i="2" s="1"/>
  <c r="U56" i="2"/>
  <c r="R56" i="2"/>
  <c r="I56" i="2"/>
  <c r="U55" i="2"/>
  <c r="R55" i="2"/>
  <c r="U54" i="2"/>
  <c r="R54" i="2"/>
  <c r="AC54" i="2" s="1"/>
  <c r="AB54" i="2" s="1"/>
  <c r="U53" i="2"/>
  <c r="R53" i="2"/>
  <c r="I53" i="2"/>
  <c r="J53" i="2" s="1"/>
  <c r="U52" i="2"/>
  <c r="R52" i="2"/>
  <c r="I52" i="2"/>
  <c r="U51" i="2"/>
  <c r="R51" i="2"/>
  <c r="I51" i="2"/>
  <c r="J51" i="2" s="1"/>
  <c r="U50" i="2"/>
  <c r="R50" i="2"/>
  <c r="I50" i="2"/>
  <c r="U49" i="2"/>
  <c r="R49" i="2"/>
  <c r="AC49" i="2" s="1"/>
  <c r="AB49" i="2" s="1"/>
  <c r="U48" i="2"/>
  <c r="R48" i="2"/>
  <c r="U47" i="2"/>
  <c r="R47" i="2"/>
  <c r="I47" i="2"/>
  <c r="J47" i="2" s="1"/>
  <c r="U46" i="2"/>
  <c r="R46" i="2"/>
  <c r="I46" i="2"/>
  <c r="U45" i="2"/>
  <c r="R45" i="2"/>
  <c r="I45" i="2"/>
  <c r="J45" i="2" s="1"/>
  <c r="U44" i="2"/>
  <c r="R44" i="2"/>
  <c r="AC44" i="2" s="1"/>
  <c r="AB44" i="2" s="1"/>
  <c r="U43" i="2"/>
  <c r="R43" i="2"/>
  <c r="AC43" i="2" s="1"/>
  <c r="AB43" i="2" s="1"/>
  <c r="U42" i="2"/>
  <c r="R42" i="2"/>
  <c r="I42" i="2"/>
  <c r="U41" i="2"/>
  <c r="R41" i="2"/>
  <c r="U40" i="2"/>
  <c r="R40" i="2"/>
  <c r="U39" i="2"/>
  <c r="R39" i="2"/>
  <c r="I39" i="2"/>
  <c r="J39" i="2" s="1"/>
  <c r="U38" i="2"/>
  <c r="R38" i="2"/>
  <c r="AC38" i="2" s="1"/>
  <c r="AB38" i="2" s="1"/>
  <c r="U37" i="2"/>
  <c r="R37" i="2"/>
  <c r="AC37" i="2" s="1"/>
  <c r="AB37" i="2" s="1"/>
  <c r="U36" i="2"/>
  <c r="R36" i="2"/>
  <c r="I36" i="2"/>
  <c r="J36" i="2" s="1"/>
  <c r="U35" i="2"/>
  <c r="R35" i="2"/>
  <c r="U34" i="2"/>
  <c r="R34" i="2"/>
  <c r="U33" i="2"/>
  <c r="R33" i="2"/>
  <c r="I33" i="2"/>
  <c r="J33" i="2" s="1"/>
  <c r="U32" i="2"/>
  <c r="R32" i="2"/>
  <c r="AC32" i="2" s="1"/>
  <c r="AB32" i="2" s="1"/>
  <c r="U31" i="2"/>
  <c r="R31" i="2"/>
  <c r="AC31" i="2" s="1"/>
  <c r="AB31" i="2" s="1"/>
  <c r="U30" i="2"/>
  <c r="R30" i="2"/>
  <c r="I30" i="2"/>
  <c r="J30" i="2" s="1"/>
  <c r="AC29" i="2"/>
  <c r="AB29" i="2" s="1"/>
  <c r="U29" i="2"/>
  <c r="Y29" i="2" s="1"/>
  <c r="AA29" i="2" s="1"/>
  <c r="AC28" i="2"/>
  <c r="AB28" i="2" s="1"/>
  <c r="U28" i="2"/>
  <c r="Y28" i="2" s="1"/>
  <c r="AA28" i="2" s="1"/>
  <c r="U27" i="2"/>
  <c r="I27" i="2"/>
  <c r="U26" i="2"/>
  <c r="R26" i="2"/>
  <c r="U25" i="2"/>
  <c r="R25" i="2"/>
  <c r="I25" i="2"/>
  <c r="J25" i="2" s="1"/>
  <c r="U24" i="2"/>
  <c r="R24" i="2"/>
  <c r="N24" i="2"/>
  <c r="I24" i="2"/>
  <c r="O24" i="2" s="1"/>
  <c r="U23" i="2"/>
  <c r="R23" i="2"/>
  <c r="U22" i="2"/>
  <c r="R22" i="2"/>
  <c r="N22" i="2"/>
  <c r="I22" i="2"/>
  <c r="J22" i="2" s="1"/>
  <c r="U21" i="2"/>
  <c r="R21" i="2"/>
  <c r="U20" i="2"/>
  <c r="R20" i="2"/>
  <c r="AC20" i="2" s="1"/>
  <c r="AB20" i="2" s="1"/>
  <c r="U19" i="2"/>
  <c r="R19" i="2"/>
  <c r="AC19" i="2" s="1"/>
  <c r="AB19" i="2" s="1"/>
  <c r="U18" i="2"/>
  <c r="R18" i="2"/>
  <c r="AC18" i="2" s="1"/>
  <c r="AB18" i="2" s="1"/>
  <c r="U17" i="2"/>
  <c r="R17" i="2"/>
  <c r="I17" i="2"/>
  <c r="J17" i="2" s="1"/>
  <c r="U16" i="2"/>
  <c r="R16" i="2"/>
  <c r="I16" i="2"/>
  <c r="J16" i="2" s="1"/>
  <c r="U15" i="2"/>
  <c r="AC15" i="2"/>
  <c r="AB15" i="2" s="1"/>
  <c r="U14" i="2"/>
  <c r="AC14" i="2"/>
  <c r="AB14" i="2" s="1"/>
  <c r="U13" i="2"/>
  <c r="R13" i="2"/>
  <c r="I13" i="2"/>
  <c r="J13" i="2" s="1"/>
  <c r="U12" i="2"/>
  <c r="R12" i="2"/>
  <c r="I12" i="2"/>
  <c r="J12" i="2" s="1"/>
  <c r="U11" i="2"/>
  <c r="R11" i="2"/>
  <c r="I11" i="2"/>
  <c r="J11" i="2" s="1"/>
  <c r="M24" i="1"/>
  <c r="L24" i="1"/>
  <c r="K24" i="1"/>
  <c r="J24" i="1"/>
  <c r="I24" i="1"/>
  <c r="H24" i="1"/>
  <c r="G24" i="1"/>
  <c r="F24" i="1"/>
  <c r="E24" i="1"/>
  <c r="D24" i="1"/>
  <c r="C24" i="1"/>
  <c r="B24" i="1"/>
  <c r="N23" i="1"/>
  <c r="N22" i="1"/>
  <c r="N21" i="1"/>
  <c r="N20" i="1"/>
  <c r="N19" i="1"/>
  <c r="N18" i="1"/>
  <c r="N17" i="1"/>
  <c r="N16" i="1"/>
  <c r="N15" i="1"/>
  <c r="N14" i="1"/>
  <c r="N13" i="1"/>
  <c r="N12" i="1"/>
  <c r="N11" i="1"/>
  <c r="N10" i="1"/>
  <c r="B153" i="5"/>
  <c r="H141" i="5"/>
  <c r="B152" i="5"/>
  <c r="B154" i="5"/>
  <c r="AS19" i="3" l="1"/>
  <c r="AS24" i="3"/>
  <c r="AS15" i="3"/>
  <c r="AS20" i="3"/>
  <c r="AT20" i="3" s="1"/>
  <c r="Y12" i="2"/>
  <c r="AA12" i="2" s="1"/>
  <c r="Y36" i="2"/>
  <c r="AA36" i="2" s="1"/>
  <c r="AC21" i="2"/>
  <c r="AB21" i="2" s="1"/>
  <c r="O22" i="2"/>
  <c r="Y26" i="2"/>
  <c r="AA26" i="2" s="1"/>
  <c r="J24" i="2"/>
  <c r="Y24" i="2" s="1"/>
  <c r="Z24" i="2" s="1"/>
  <c r="Y38" i="2"/>
  <c r="AA38" i="2" s="1"/>
  <c r="Y16" i="2"/>
  <c r="Z16" i="2" s="1"/>
  <c r="AC22" i="2"/>
  <c r="AB22" i="2" s="1"/>
  <c r="Y23" i="2"/>
  <c r="AA23" i="2" s="1"/>
  <c r="Y25" i="2"/>
  <c r="AA25" i="2" s="1"/>
  <c r="Y31" i="2"/>
  <c r="AA31" i="2" s="1"/>
  <c r="Y37" i="2"/>
  <c r="Z37" i="2" s="1"/>
  <c r="AD37" i="2" s="1"/>
  <c r="Y57" i="2"/>
  <c r="AA57" i="2" s="1"/>
  <c r="AC24" i="2"/>
  <c r="AB24" i="2" s="1"/>
  <c r="Y32" i="2"/>
  <c r="Z32" i="2" s="1"/>
  <c r="AD32" i="2" s="1"/>
  <c r="AG26" i="3"/>
  <c r="AH26" i="3" s="1"/>
  <c r="AW26" i="3" s="1"/>
  <c r="AV26" i="3" s="1"/>
  <c r="N24" i="1"/>
  <c r="AG13" i="3"/>
  <c r="AH13" i="3" s="1"/>
  <c r="AW13" i="3" s="1"/>
  <c r="AV13" i="3" s="1"/>
  <c r="AG16" i="3"/>
  <c r="AH16" i="3" s="1"/>
  <c r="AW16" i="3" s="1"/>
  <c r="AV16" i="3" s="1"/>
  <c r="AC23" i="2"/>
  <c r="AB23" i="2" s="1"/>
  <c r="Y47" i="2"/>
  <c r="AA47" i="2" s="1"/>
  <c r="AG18" i="3"/>
  <c r="AI18" i="3" s="1"/>
  <c r="Y43" i="2"/>
  <c r="Z43" i="2" s="1"/>
  <c r="AD43" i="2" s="1"/>
  <c r="Y53" i="2"/>
  <c r="Z53" i="2" s="1"/>
  <c r="AS14" i="3"/>
  <c r="AT14" i="3" s="1"/>
  <c r="AG21" i="3"/>
  <c r="AH21" i="3" s="1"/>
  <c r="AW21" i="3" s="1"/>
  <c r="AV21" i="3" s="1"/>
  <c r="AG23" i="3"/>
  <c r="AI23" i="3" s="1"/>
  <c r="Y44" i="2"/>
  <c r="AA44" i="2" s="1"/>
  <c r="AS17" i="3"/>
  <c r="AU17" i="3" s="1"/>
  <c r="AW19" i="3"/>
  <c r="AV19" i="3" s="1"/>
  <c r="Y22" i="2"/>
  <c r="Z22" i="2" s="1"/>
  <c r="Y49" i="2"/>
  <c r="AA49" i="2" s="1"/>
  <c r="Y54" i="2"/>
  <c r="Z54" i="2" s="1"/>
  <c r="AD54" i="2" s="1"/>
  <c r="Y51" i="2"/>
  <c r="AA51" i="2" s="1"/>
  <c r="AC26" i="2"/>
  <c r="AB26" i="2" s="1"/>
  <c r="Y30" i="2"/>
  <c r="Z30" i="2" s="1"/>
  <c r="Y55" i="2"/>
  <c r="AA55" i="2" s="1"/>
  <c r="AS22" i="3"/>
  <c r="AT22" i="3" s="1"/>
  <c r="AX22" i="3" s="1"/>
  <c r="AW28" i="3"/>
  <c r="AV28" i="3" s="1"/>
  <c r="AW31" i="3"/>
  <c r="AV31" i="3" s="1"/>
  <c r="AW30" i="3"/>
  <c r="AV30" i="3" s="1"/>
  <c r="AW29" i="3"/>
  <c r="AV29" i="3" s="1"/>
  <c r="Z28" i="2"/>
  <c r="AD28" i="2" s="1"/>
  <c r="L58" i="2"/>
  <c r="M58" i="2" s="1"/>
  <c r="N58" i="2" s="1"/>
  <c r="AC58" i="2" s="1"/>
  <c r="AB58" i="2" s="1"/>
  <c r="L50" i="2"/>
  <c r="M50" i="2" s="1"/>
  <c r="N50" i="2" s="1"/>
  <c r="AC50" i="2" s="1"/>
  <c r="AB50" i="2" s="1"/>
  <c r="L46" i="2"/>
  <c r="M46" i="2" s="1"/>
  <c r="N46" i="2" s="1"/>
  <c r="AC46" i="2" s="1"/>
  <c r="AB46" i="2" s="1"/>
  <c r="L42" i="2"/>
  <c r="M42" i="2" s="1"/>
  <c r="N42" i="2" s="1"/>
  <c r="AC42" i="2" s="1"/>
  <c r="AB42" i="2" s="1"/>
  <c r="L36" i="2"/>
  <c r="M36" i="2" s="1"/>
  <c r="N36" i="2" s="1"/>
  <c r="AC36" i="2" s="1"/>
  <c r="AB36" i="2" s="1"/>
  <c r="L30" i="2"/>
  <c r="M30" i="2" s="1"/>
  <c r="N30" i="2" s="1"/>
  <c r="AC30" i="2" s="1"/>
  <c r="AB30" i="2" s="1"/>
  <c r="L51" i="2"/>
  <c r="M51" i="2" s="1"/>
  <c r="L56" i="2"/>
  <c r="M56" i="2" s="1"/>
  <c r="N56" i="2" s="1"/>
  <c r="AC56" i="2" s="1"/>
  <c r="AB56" i="2" s="1"/>
  <c r="L52" i="2"/>
  <c r="M52" i="2" s="1"/>
  <c r="N52" i="2" s="1"/>
  <c r="AC52" i="2" s="1"/>
  <c r="AB52" i="2" s="1"/>
  <c r="L39" i="2"/>
  <c r="M39" i="2" s="1"/>
  <c r="L25" i="2"/>
  <c r="M25" i="2" s="1"/>
  <c r="N25" i="2" s="1"/>
  <c r="AC25" i="2" s="1"/>
  <c r="AB25" i="2" s="1"/>
  <c r="L16" i="2"/>
  <c r="M16" i="2" s="1"/>
  <c r="L12" i="2"/>
  <c r="M12" i="2" s="1"/>
  <c r="L47" i="2"/>
  <c r="M47" i="2" s="1"/>
  <c r="L33" i="2"/>
  <c r="M33" i="2" s="1"/>
  <c r="L22" i="2"/>
  <c r="L57" i="2"/>
  <c r="M57" i="2" s="1"/>
  <c r="N57" i="2" s="1"/>
  <c r="AC57" i="2" s="1"/>
  <c r="AB57" i="2" s="1"/>
  <c r="L53" i="2"/>
  <c r="M53" i="2" s="1"/>
  <c r="N53" i="2" s="1"/>
  <c r="AC53" i="2" s="1"/>
  <c r="AB53" i="2" s="1"/>
  <c r="L45" i="2"/>
  <c r="M45" i="2" s="1"/>
  <c r="L27" i="2"/>
  <c r="M27" i="2" s="1"/>
  <c r="N27" i="2" s="1"/>
  <c r="AC27" i="2" s="1"/>
  <c r="AB27" i="2" s="1"/>
  <c r="L17" i="2"/>
  <c r="M17" i="2" s="1"/>
  <c r="L13" i="2"/>
  <c r="M13" i="2" s="1"/>
  <c r="L11" i="2"/>
  <c r="M11" i="2" s="1"/>
  <c r="J27" i="2"/>
  <c r="Y27" i="2" s="1"/>
  <c r="J46" i="2"/>
  <c r="Y46" i="2" s="1"/>
  <c r="J52" i="2"/>
  <c r="Y52" i="2" s="1"/>
  <c r="AT15" i="3"/>
  <c r="AU15" i="3"/>
  <c r="AT17" i="3"/>
  <c r="AX17" i="3" s="1"/>
  <c r="AC41" i="2"/>
  <c r="AB41" i="2" s="1"/>
  <c r="Y41" i="2"/>
  <c r="J56" i="2"/>
  <c r="Y56" i="2" s="1"/>
  <c r="Z29" i="2"/>
  <c r="AD29" i="2" s="1"/>
  <c r="Y33" i="2"/>
  <c r="AC35" i="2"/>
  <c r="AB35" i="2" s="1"/>
  <c r="Y35" i="2"/>
  <c r="J42" i="2"/>
  <c r="Y42" i="2" s="1"/>
  <c r="AT24" i="3"/>
  <c r="AU24" i="3"/>
  <c r="Y39" i="2"/>
  <c r="J13" i="3"/>
  <c r="AS13" i="3" s="1"/>
  <c r="AW15" i="3"/>
  <c r="AV15" i="3" s="1"/>
  <c r="AT19" i="3"/>
  <c r="AU19" i="3"/>
  <c r="Y11" i="2"/>
  <c r="Y13" i="2"/>
  <c r="Y14" i="2"/>
  <c r="Y15" i="2"/>
  <c r="Y17" i="2"/>
  <c r="Y18" i="2"/>
  <c r="Y19" i="2"/>
  <c r="Y20" i="2"/>
  <c r="Y21" i="2"/>
  <c r="AC34" i="2"/>
  <c r="AB34" i="2" s="1"/>
  <c r="Y34" i="2"/>
  <c r="AC40" i="2"/>
  <c r="AB40" i="2" s="1"/>
  <c r="Y40" i="2"/>
  <c r="Y45" i="2"/>
  <c r="Y48" i="2"/>
  <c r="AC48" i="2"/>
  <c r="AB48" i="2" s="1"/>
  <c r="J23" i="3"/>
  <c r="AS23" i="3" s="1"/>
  <c r="AS25" i="3"/>
  <c r="AX14" i="3"/>
  <c r="J16" i="3"/>
  <c r="AS16" i="3" s="1"/>
  <c r="AW20" i="3"/>
  <c r="AV20" i="3" s="1"/>
  <c r="AW24" i="3"/>
  <c r="AV24" i="3" s="1"/>
  <c r="AI28" i="3"/>
  <c r="J28" i="3"/>
  <c r="AS28" i="3" s="1"/>
  <c r="AI29" i="3"/>
  <c r="J29" i="3"/>
  <c r="AS29" i="3" s="1"/>
  <c r="AI30" i="3"/>
  <c r="J30" i="3"/>
  <c r="AS30" i="3" s="1"/>
  <c r="AI31" i="3"/>
  <c r="J31" i="3"/>
  <c r="AS31" i="3" s="1"/>
  <c r="J50" i="2"/>
  <c r="Y50" i="2" s="1"/>
  <c r="AC55" i="2"/>
  <c r="AB55" i="2" s="1"/>
  <c r="J58" i="2"/>
  <c r="Y58" i="2" s="1"/>
  <c r="AU14" i="3"/>
  <c r="J21" i="3"/>
  <c r="AS21" i="3" s="1"/>
  <c r="AX27" i="3"/>
  <c r="J18" i="3"/>
  <c r="AS18" i="3" s="1"/>
  <c r="J26" i="3"/>
  <c r="AS26" i="3" s="1"/>
  <c r="AI26" i="3"/>
  <c r="AU27" i="3"/>
  <c r="AS33" i="3"/>
  <c r="J32" i="3"/>
  <c r="AS32" i="3" s="1"/>
  <c r="AD22" i="2" l="1"/>
  <c r="AA30" i="2"/>
  <c r="AA16" i="2"/>
  <c r="AX19" i="3"/>
  <c r="AX20" i="3"/>
  <c r="AU20" i="3"/>
  <c r="Z12" i="2"/>
  <c r="AA22" i="2"/>
  <c r="AA37" i="2"/>
  <c r="Z38" i="2"/>
  <c r="AD38" i="2" s="1"/>
  <c r="Z26" i="2"/>
  <c r="AD26" i="2" s="1"/>
  <c r="Z36" i="2"/>
  <c r="AA43" i="2"/>
  <c r="AA54" i="2"/>
  <c r="Z25" i="2"/>
  <c r="AD25" i="2" s="1"/>
  <c r="AA32" i="2"/>
  <c r="Z49" i="2"/>
  <c r="AD49" i="2" s="1"/>
  <c r="Z31" i="2"/>
  <c r="AD31" i="2" s="1"/>
  <c r="Z57" i="2"/>
  <c r="AD57" i="2" s="1"/>
  <c r="Z44" i="2"/>
  <c r="AD44" i="2" s="1"/>
  <c r="Z23" i="2"/>
  <c r="AD23" i="2" s="1"/>
  <c r="Z47" i="2"/>
  <c r="AA53" i="2"/>
  <c r="AD24" i="2"/>
  <c r="AH18" i="3"/>
  <c r="AW18" i="3" s="1"/>
  <c r="AV18" i="3" s="1"/>
  <c r="AI16" i="3"/>
  <c r="AH23" i="3"/>
  <c r="AW23" i="3" s="1"/>
  <c r="AV23" i="3" s="1"/>
  <c r="AI21" i="3"/>
  <c r="AA24" i="2"/>
  <c r="Z51" i="2"/>
  <c r="AU22" i="3"/>
  <c r="Z55" i="2"/>
  <c r="AD55" i="2" s="1"/>
  <c r="AI13" i="3"/>
  <c r="O58" i="2"/>
  <c r="O52" i="2"/>
  <c r="O30" i="2"/>
  <c r="O36" i="2"/>
  <c r="O53" i="2"/>
  <c r="O57" i="2"/>
  <c r="AD53" i="2"/>
  <c r="AD36" i="2"/>
  <c r="O50" i="2"/>
  <c r="O46" i="2"/>
  <c r="AD30" i="2"/>
  <c r="O27" i="2"/>
  <c r="O56" i="2"/>
  <c r="O42" i="2"/>
  <c r="O25" i="2"/>
  <c r="AT21" i="3"/>
  <c r="AX21" i="3" s="1"/>
  <c r="AU21" i="3"/>
  <c r="AT25" i="3"/>
  <c r="AX25" i="3" s="1"/>
  <c r="AU25" i="3"/>
  <c r="AT16" i="3"/>
  <c r="AX16" i="3" s="1"/>
  <c r="AU16" i="3"/>
  <c r="AA45" i="2"/>
  <c r="Z45" i="2"/>
  <c r="AA34" i="2"/>
  <c r="Z34" i="2"/>
  <c r="AD34" i="2" s="1"/>
  <c r="AA20" i="2"/>
  <c r="Z20" i="2"/>
  <c r="AD20" i="2" s="1"/>
  <c r="Z15" i="2"/>
  <c r="AD15" i="2" s="1"/>
  <c r="AA15" i="2"/>
  <c r="AA42" i="2"/>
  <c r="Z42" i="2"/>
  <c r="AD42" i="2" s="1"/>
  <c r="AX15" i="3"/>
  <c r="O16" i="2"/>
  <c r="N16" i="2"/>
  <c r="AC16" i="2" s="1"/>
  <c r="AB16" i="2" s="1"/>
  <c r="AD16" i="2" s="1"/>
  <c r="Z50" i="2"/>
  <c r="AD50" i="2" s="1"/>
  <c r="AA50" i="2"/>
  <c r="AT31" i="3"/>
  <c r="AX31" i="3" s="1"/>
  <c r="AU31" i="3"/>
  <c r="AT29" i="3"/>
  <c r="AX29" i="3" s="1"/>
  <c r="AU29" i="3"/>
  <c r="AA19" i="2"/>
  <c r="Z19" i="2"/>
  <c r="AD19" i="2" s="1"/>
  <c r="Z14" i="2"/>
  <c r="AD14" i="2" s="1"/>
  <c r="AA14" i="2"/>
  <c r="Z56" i="2"/>
  <c r="AD56" i="2" s="1"/>
  <c r="AA56" i="2"/>
  <c r="Z33" i="2"/>
  <c r="AA33" i="2"/>
  <c r="AA46" i="2"/>
  <c r="Z46" i="2"/>
  <c r="AD46" i="2" s="1"/>
  <c r="AA27" i="2"/>
  <c r="Z27" i="2"/>
  <c r="AD27" i="2" s="1"/>
  <c r="N11" i="2"/>
  <c r="AC11" i="2" s="1"/>
  <c r="AB11" i="2" s="1"/>
  <c r="O11" i="2"/>
  <c r="N45" i="2"/>
  <c r="AC45" i="2" s="1"/>
  <c r="AB45" i="2" s="1"/>
  <c r="O45" i="2"/>
  <c r="N33" i="2"/>
  <c r="AC33" i="2" s="1"/>
  <c r="AB33" i="2" s="1"/>
  <c r="O33" i="2"/>
  <c r="N51" i="2"/>
  <c r="AC51" i="2" s="1"/>
  <c r="AB51" i="2" s="1"/>
  <c r="O51" i="2"/>
  <c r="AT32" i="3"/>
  <c r="AX32" i="3" s="1"/>
  <c r="AU32" i="3"/>
  <c r="AT23" i="3"/>
  <c r="AU23" i="3"/>
  <c r="AA40" i="2"/>
  <c r="Z40" i="2"/>
  <c r="AD40" i="2" s="1"/>
  <c r="AA18" i="2"/>
  <c r="Z18" i="2"/>
  <c r="AD18" i="2" s="1"/>
  <c r="Z13" i="2"/>
  <c r="AA13" i="2"/>
  <c r="AA39" i="2"/>
  <c r="Z39" i="2"/>
  <c r="AX24" i="3"/>
  <c r="N13" i="2"/>
  <c r="AC13" i="2" s="1"/>
  <c r="AB13" i="2" s="1"/>
  <c r="O13" i="2"/>
  <c r="N47" i="2"/>
  <c r="AC47" i="2" s="1"/>
  <c r="AB47" i="2" s="1"/>
  <c r="O47" i="2"/>
  <c r="N39" i="2"/>
  <c r="AC39" i="2" s="1"/>
  <c r="AB39" i="2" s="1"/>
  <c r="O39" i="2"/>
  <c r="AT18" i="3"/>
  <c r="AX18" i="3" s="1"/>
  <c r="AU18" i="3"/>
  <c r="AT33" i="3"/>
  <c r="AX33" i="3" s="1"/>
  <c r="AU33" i="3"/>
  <c r="AT26" i="3"/>
  <c r="AX26" i="3" s="1"/>
  <c r="AU26" i="3"/>
  <c r="Z58" i="2"/>
  <c r="AD58" i="2" s="1"/>
  <c r="AA58" i="2"/>
  <c r="AT30" i="3"/>
  <c r="AX30" i="3" s="1"/>
  <c r="AU30" i="3"/>
  <c r="AT28" i="3"/>
  <c r="AX28" i="3" s="1"/>
  <c r="AU28" i="3"/>
  <c r="Z48" i="2"/>
  <c r="AD48" i="2" s="1"/>
  <c r="AA48" i="2"/>
  <c r="Z21" i="2"/>
  <c r="AD21" i="2" s="1"/>
  <c r="AA21" i="2"/>
  <c r="Z17" i="2"/>
  <c r="AA17" i="2"/>
  <c r="Z11" i="2"/>
  <c r="AA11" i="2"/>
  <c r="AT13" i="3"/>
  <c r="AX13" i="3" s="1"/>
  <c r="AU13" i="3"/>
  <c r="Z52" i="2"/>
  <c r="AD52" i="2" s="1"/>
  <c r="AA52" i="2"/>
  <c r="Z35" i="2"/>
  <c r="AD35" i="2" s="1"/>
  <c r="AA35" i="2"/>
  <c r="AA41" i="2"/>
  <c r="Z41" i="2"/>
  <c r="AD41" i="2" s="1"/>
  <c r="N17" i="2"/>
  <c r="AC17" i="2" s="1"/>
  <c r="AB17" i="2" s="1"/>
  <c r="O17" i="2"/>
  <c r="O12" i="2"/>
  <c r="N12" i="2"/>
  <c r="AC12" i="2" s="1"/>
  <c r="AB12" i="2" s="1"/>
  <c r="AD12" i="2" s="1"/>
  <c r="AD51" i="2" l="1"/>
  <c r="AD47" i="2"/>
  <c r="AX23" i="3"/>
  <c r="AD13" i="2"/>
  <c r="AD39" i="2"/>
  <c r="AD17" i="2"/>
  <c r="AD11" i="2"/>
  <c r="AD45" i="2"/>
  <c r="AD33" i="2"/>
</calcChain>
</file>

<file path=xl/sharedStrings.xml><?xml version="1.0" encoding="utf-8"?>
<sst xmlns="http://schemas.openxmlformats.org/spreadsheetml/2006/main" count="1729" uniqueCount="594">
  <si>
    <t xml:space="preserve">Fecha último corte de Seguimiento   </t>
  </si>
  <si>
    <t xml:space="preserve">Fecha próximo seguimiento </t>
  </si>
  <si>
    <t>Fecha de Actualización del Mapa</t>
  </si>
  <si>
    <t>RESUMEN CANTIDAD DE RIESGOS - IDEP</t>
  </si>
  <si>
    <t>Procesos</t>
  </si>
  <si>
    <t>Estratégico</t>
  </si>
  <si>
    <t>De imagen</t>
  </si>
  <si>
    <t>Operativos</t>
  </si>
  <si>
    <t>Calidad</t>
  </si>
  <si>
    <t>Contractuales</t>
  </si>
  <si>
    <t>Financieros</t>
  </si>
  <si>
    <t>De cumplimiento y conformidad</t>
  </si>
  <si>
    <t>Tecnológicos y  seguridad digital</t>
  </si>
  <si>
    <t>De recurso humano</t>
  </si>
  <si>
    <t>Corrupción</t>
  </si>
  <si>
    <t>Cumplimiento</t>
  </si>
  <si>
    <t>Fraude</t>
  </si>
  <si>
    <t>Total</t>
  </si>
  <si>
    <t>Dirección y Planeación</t>
  </si>
  <si>
    <t>Divulgación y Comunicación</t>
  </si>
  <si>
    <t>Atención al Ciudadano</t>
  </si>
  <si>
    <t>Investigación y Desarrollo Pedagógico</t>
  </si>
  <si>
    <t>Gestión Documental</t>
  </si>
  <si>
    <t>Gestión de Talento Humano</t>
  </si>
  <si>
    <t>Gestión de Recursos Físicos y Ambiental</t>
  </si>
  <si>
    <t>Gestión Financiera</t>
  </si>
  <si>
    <t>Control Interno Disciplinario</t>
  </si>
  <si>
    <t>Gestión Contractual</t>
  </si>
  <si>
    <t>Gestión Jurídica</t>
  </si>
  <si>
    <t>Gestión Tecnológica</t>
  </si>
  <si>
    <t>Mejoramiento Integral y Continuo</t>
  </si>
  <si>
    <t>Evaluación y Control</t>
  </si>
  <si>
    <t xml:space="preserve">Mapa de riesgos </t>
  </si>
  <si>
    <t>CÓDIGO: FT-MIC-03-07</t>
  </si>
  <si>
    <t>PÁGINA: 1 de _</t>
  </si>
  <si>
    <t>OBJETIVO</t>
  </si>
  <si>
    <t>Realizar una correcta gestión y control de los riesgos a los que se ven expuestos los procesos estratégicos y misionales del IDEP, evitando la materialización de los mismos y aplicando de manera efectiva y eficiente los controles y actividades de tratamiento consignadas en el presente documento.</t>
  </si>
  <si>
    <t>ALCANCE</t>
  </si>
  <si>
    <t>Inicia con la identificación de los riesgos de Gestión por parte de cada uno de los procesos del IDEP y finaliza con la mitigación, seguimiento y control por parte de cada uno de los responsables enunciados en el presente documento</t>
  </si>
  <si>
    <t>TERMINOS Y DEFINICIONES</t>
  </si>
  <si>
    <t>Consultar Política de Administración del riesgo del DAFP</t>
  </si>
  <si>
    <t>ESTRUCTURA PARA LA GESTIÓN DEL RIESGO</t>
  </si>
  <si>
    <t>Metodologia: Política de Administración del riesgo del DAFP</t>
  </si>
  <si>
    <t>ítem</t>
  </si>
  <si>
    <t xml:space="preserve">Proceso </t>
  </si>
  <si>
    <t>Impacto</t>
  </si>
  <si>
    <t>Causa Inmediata ¿Cómo?</t>
  </si>
  <si>
    <t>Causa Raíz ¿Por qué?</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</si>
  <si>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</si>
  <si>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</si>
  <si>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</si>
  <si>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</si>
  <si>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</si>
  <si>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</si>
  <si>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</si>
  <si>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</si>
  <si>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</si>
  <si>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</si>
  <si>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</si>
  <si>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</si>
  <si>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</si>
  <si>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</si>
  <si>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</si>
  <si>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</si>
  <si>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</si>
  <si>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</si>
  <si>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Acción de Tratamiento</t>
  </si>
  <si>
    <t>Periodicidad de seguimiento</t>
  </si>
  <si>
    <t>Fecha Inicio</t>
  </si>
  <si>
    <t>Fecha Fin</t>
  </si>
  <si>
    <t>Acción de Contingencia ante posible materialización</t>
  </si>
  <si>
    <t>Responsable de Proceso
Primera Línea de Defensa</t>
  </si>
  <si>
    <t>Oficina Asesora de Planeación
Segunda Línea de Defensa</t>
  </si>
  <si>
    <t>Oficina Control Interno</t>
  </si>
  <si>
    <t>SEGUNDA LINEA DE DEFENSA - OFICINA ASESORA DE PLANEACIÓN</t>
  </si>
  <si>
    <t>Tipo</t>
  </si>
  <si>
    <t>Implementación</t>
  </si>
  <si>
    <t>Calificación</t>
  </si>
  <si>
    <t>Documentación</t>
  </si>
  <si>
    <t>Frecuencia</t>
  </si>
  <si>
    <t>Evidencia</t>
  </si>
  <si>
    <t>Cuatrimestre</t>
  </si>
  <si>
    <t>Descripción</t>
  </si>
  <si>
    <t>SEGUIMIENTO</t>
  </si>
  <si>
    <t>EVIDENCIA</t>
  </si>
  <si>
    <t>Dirección y planeación</t>
  </si>
  <si>
    <t>Económico y Reputacional</t>
  </si>
  <si>
    <t>Ejecucion y Administracion de procesos</t>
  </si>
  <si>
    <t xml:space="preserve">     El riesgo afecta la imagen de la entidad con algunos usuarios de relevancia frente al logro de los objetivos</t>
  </si>
  <si>
    <t>Preventivo</t>
  </si>
  <si>
    <t>Manual</t>
  </si>
  <si>
    <t>Documentado</t>
  </si>
  <si>
    <t>Continua</t>
  </si>
  <si>
    <t>Con Registro</t>
  </si>
  <si>
    <t>Reducir (mitigar)</t>
  </si>
  <si>
    <t>Mensual</t>
  </si>
  <si>
    <t>Se realizan los ajustes correspondientes por parte de cada líder de proceso.</t>
  </si>
  <si>
    <t xml:space="preserve">Jefes de oficina 
</t>
  </si>
  <si>
    <t>Jefe de oficina de Planeación</t>
  </si>
  <si>
    <t>Jefe de oficina de Control interno</t>
  </si>
  <si>
    <t xml:space="preserve">1.)  Baja efectividad en los resultados esperados en el Plan de acción de la entidad  
2.Baja articulación entre las Areas para el reporte del Plan de Acción de la entidad.
</t>
  </si>
  <si>
    <t xml:space="preserve">Baja alineación de los proyectos de inversion con las políticas de gestión y desempeño institucional </t>
  </si>
  <si>
    <t xml:space="preserve">Posibilidad de daño económico y reputacional por baja efectividad en los resultados esperados en el Plan de acción de la entidad  y Baja articulación entre las Areas para el reporte del Plan de Acción de la entidad debido a baja alienación de los proyectos de inversión con las políticas de gestión y desempeño institucional </t>
  </si>
  <si>
    <t xml:space="preserve">Trimestralmente la Jefe Oficina Asesora de Planeación realizará el seguimiento para verificar el  cumplimiento de las actividades programadas en cada una de las políticas de gestión y desempeño institucional y las presentará al Comité Institucional de Gestión quién impartirá lineamientos.  </t>
  </si>
  <si>
    <t>Verificar que las evidencias de las actividades en cada una de las Políticas de Gestión y Desempeño sean debidamente cumplidas de acuerdo al plan de acción</t>
  </si>
  <si>
    <t>Cuatrimestral</t>
  </si>
  <si>
    <t>Divulgación y comunicación</t>
  </si>
  <si>
    <t>Reputacional</t>
  </si>
  <si>
    <t>Incumplimiento en la publicicación de la información establecida en la Ley de Transparencia.</t>
  </si>
  <si>
    <t xml:space="preserve">Entrega Inoportuna, incompleta y/o desactualziada de la información a publicar en el link de Transparencia. </t>
  </si>
  <si>
    <t xml:space="preserve">Posibilidad de daño reputacional por el incumplimiento en la publicación de la información establecida en la Ley de Transparencia, debido a la entrega Inoportuna, incompleta y/o desactualziada de la información a publicar en el link de Transparencia. </t>
  </si>
  <si>
    <t>Mensualmente, el contratista (Web master), realizara seguimiento a la matriz de control de cumplimiento de la Resolución 1519 de 2020.</t>
  </si>
  <si>
    <t>Seguimiento oportuno a la matriz de cumplimiento y sostenibilidad de la Resolución 1519 de 2020 de la Ley 1712 de 2014</t>
  </si>
  <si>
    <t xml:space="preserve">mensual </t>
  </si>
  <si>
    <t xml:space="preserve">El web master requiere a los responsables de suministrar la información del link de transparencia para su actualización y/o publicación. </t>
  </si>
  <si>
    <t xml:space="preserve">Asesor de la dirección General
Contratista Web Master 
</t>
  </si>
  <si>
    <t>Detectivo</t>
  </si>
  <si>
    <t>Las desviaciones se investigan y se resuelven según la periodicidad del control</t>
  </si>
  <si>
    <t>Cada vez que se requiera publicar información, el profesional especializado de la subdirección academica, realizará revisión del cumplimiento de la normatividad en materia de publicación de información y creará el cuadro de control de las publicaciones en el que se evidenciará la revisión y seguimiento de dichas publicaciones</t>
  </si>
  <si>
    <t>Las desviaciones se detectan durante el seguimiento y así se resuelven</t>
  </si>
  <si>
    <t xml:space="preserve">publicación de contenido no aprobado en las redes sociales de la entidad </t>
  </si>
  <si>
    <t xml:space="preserve">Ciber Ataque </t>
  </si>
  <si>
    <t xml:space="preserve">Posible daño reputacional del IDEP por la publicación de contenido no aprobado en las redes sociales de la entidad debido a un Ciber Ataque. </t>
  </si>
  <si>
    <t>Fraude Externo</t>
  </si>
  <si>
    <t>Trimestralmente realizar una revisión de la configuración y cambios de claves de las redes sociales, en concordancia con las políticas de seguridad de la entidad.</t>
  </si>
  <si>
    <t>Adelantar acciones institucionales para advertir a la ciudadania de la incidencia y las medidas adelantadas para subsanar la misma.</t>
  </si>
  <si>
    <t xml:space="preserve">Asesor de la dirección General
Contratistas periodistas </t>
  </si>
  <si>
    <t xml:space="preserve">
Insatisfacción de la ciudadania por falencias en la prestación de servicios de información
Falta de oportunidad, calidad  y coherencia en las respuestas y servicios prestados a la ciudadania, usuarios y público en general
</t>
  </si>
  <si>
    <t>Perdidad de credibilidad y confianza en el IDEP</t>
  </si>
  <si>
    <t>Posibilidad de daño reputacional por Perdidad de credibilidad y confianza en el IDEP, debido a Insatisfacción de la ciudadania por falencias en la prestación de servicios de información y a la 
falta de oportunidad, calidad  y coherencia en las respuestas y servicios prestados a la ciudadania, usuarios y público en general</t>
  </si>
  <si>
    <t>Cuando se presentan desviaciones, se realiza la actualización del normo grama del proceso y a su vez la caracterización del SIG .</t>
  </si>
  <si>
    <t>Anual</t>
  </si>
  <si>
    <t>Las desviaciones en el plan de acción se resuelven de manera oportuna en la vigencia o en caso de ser necesario se establecen los tiempos de cumplimiento de la actividad que se debe realizar.</t>
  </si>
  <si>
    <t>Cada vez que sea requerido por la entidad, el Contratista de comunicaciones de la Subdirección Académica, realizará seguimiento a la matriz de la ley 1712 de 2014, y actualizará dicha matriz en el respectivo link del sitio web del IDEP</t>
  </si>
  <si>
    <t>Las observaciones que se presentan se resuelven de manera oportuna e investigadas, con el fin de identificar el responsable del incumplimiento</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</si>
  <si>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actás de comite academico.</t>
  </si>
  <si>
    <t>Semestralmente, el contratista de la subdirección académica; realiza analisis, tabulación y consolidación de las encuestas de satisfacción realizadas a los usuarios del IDEP, mediante informe y lo socializa en el comité institucional de gestión y desempeño.</t>
  </si>
  <si>
    <t>Correctivo</t>
  </si>
  <si>
    <t>Aleatoria</t>
  </si>
  <si>
    <t>Semestral</t>
  </si>
  <si>
    <t xml:space="preserve"> contratista de la subdirección académica</t>
  </si>
  <si>
    <t>Investigación y desarrollo pedagógico</t>
  </si>
  <si>
    <t xml:space="preserve">Falta de articulación en la definifción y desarrollo de las actividades de los proyectos de investigación y desarrollo pedagogico con respecto al proyecto de inversión formulado </t>
  </si>
  <si>
    <t xml:space="preserve">Proyectos de Investigación y Desarrollo Pedagógico que no cumplan con los objetivos del proyecto de inversión.  </t>
  </si>
  <si>
    <t xml:space="preserve">Posibilidad de daño económico y reputacional por falta de articulación en la definición y desarrollo de las actividades de los proyectos de investigación y desarrollo pedagogico con respecto al proyecto de inversión formulado debido a que los Proyectos de Investigación y Desarrollo Pedagógico no cumplan con los objetivos del proyecto de inversión. </t>
  </si>
  <si>
    <t xml:space="preserve">     Entre 100 y 500 SMLMV </t>
  </si>
  <si>
    <t>Moderado</t>
  </si>
  <si>
    <t xml:space="preserve">Cuatrimestralmente, el comité academico, realizara una revisión y seguimiento de las actividades a los proyectos de investigación y desarrollo pedagógico que sea articulado con el proyecto de inversión. Dicha revisión se podrá evidenciar a través de las actas del comite academico. </t>
  </si>
  <si>
    <t>Cuando se detectan desviaciones en el proceso de definición y desarrollo de los proyectos de investigación y desarrollo pedagógico, se implementan las recomendaciones del comité academico.</t>
  </si>
  <si>
    <t>Una vez al año o cuando se formulan los proyectos, el subdirecto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electronica una vez diligenciado en la plataforma google.</t>
  </si>
  <si>
    <t>Cuando se detectan desviaciones en el seguimiento de los porcentajes de ejecución de los proyectos de investigación y desarrollo pedagógico, se resuelve de manera inmediata.</t>
  </si>
  <si>
    <t>Subdirector académico y/o el contratista delegado</t>
  </si>
  <si>
    <t xml:space="preserve"> Falta de verificación de los soportes que avalan las certificaciones expedidas por la Subdirección Académica</t>
  </si>
  <si>
    <t>Inadecuada emisión de certificaciones producto de saber pedagógico</t>
  </si>
  <si>
    <t>Posiblidad de daño reputacional por inadecuada emisión de certificaciones producto de saber pedagógico debido a la falta de verificación de los soportes que avalan las certificaciones expedidas por la Subdirección Académica</t>
  </si>
  <si>
    <t>Trimestral</t>
  </si>
  <si>
    <t xml:space="preserve">Cuando se verifique los errores se realiza las respectivas correcciones a las certificaciones </t>
  </si>
  <si>
    <t xml:space="preserve">Plagio en los productos de los proyectos de investigación y desarrollo pedagogico por parte de los contratistas y docentes participantes. </t>
  </si>
  <si>
    <t xml:space="preserve">
Ausencia de seguimiento y control frente al cumplimiento de las normas de derechos de autor de los productos de los proyectos de investigación y desarrollo pedagogico.  
</t>
  </si>
  <si>
    <t>Posibilidad de daño económico y reputacional por posible plagio en los productos de los proyectos de investigación y desarrollo pedagogico por parte de los contratistas y docentes participantes debido a la ausencia de seguimiento y control frente al cumplimiento de las normas de derechos de autor de los productos.</t>
  </si>
  <si>
    <t>Fraude Interno</t>
  </si>
  <si>
    <t xml:space="preserve">     El riesgo afecta la imagen de de la entidad con efecto publicitario sostenido a nivel de sector administrativo, nivel departamental o municipal</t>
  </si>
  <si>
    <t xml:space="preserve">Trimestralmente, los lideres de los proyectos, utiilizaran la herramienta tecnológica para detección de plagio, generando reporte positivo de la herramienta empleada y concepto favorable por parte del supervisor encargado, los productos derivados de proyectos de investigación y desarrollo pedagogico así como las publicaciones del IDEP. 
</t>
  </si>
  <si>
    <t>Automático</t>
  </si>
  <si>
    <t xml:space="preserve">Tan pronto se detecta hay que informarle al contratista o a los docentes participantes que debe corregir el documento de manera inmediata.
Informar a la Oficina Juridica para inicio de los procesos legales. </t>
  </si>
  <si>
    <t xml:space="preserve">Asesores de la dirección General.
Profesional Especializado 222-05 Subdirección Academica </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</si>
  <si>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</si>
  <si>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 xml:space="preserve">Tan pronto se detecta hay que informarle al contratista que debe corregir el documento de manera inmediata y asumir la responsabilidad legal en la cual se vea perjudicado el IDEP  e iniciar las acciones legales correspondientes. </t>
  </si>
  <si>
    <t>Inadecuada conservación y organización del acervo documental</t>
  </si>
  <si>
    <t xml:space="preserve">Desconocimiento, desactualización o falta de aplicación oportuna de los documentos del proceso de Gestión Documental. </t>
  </si>
  <si>
    <t>Posibilidad de afectación reputacional por la  inadecuada conservación y organización del acervo documental debido al desconocimiento, desactualización o falta de aplicación oportuna de los documentos del proceso de Gestión Documental.</t>
  </si>
  <si>
    <t xml:space="preserve">Semestralmente, el profesional especializado codigo 222-03 de la subdirección academica y el contratista de la subdirección administrativa, realizara visitas programadas a las areas para verificar la aplicación de la Tabla de Retención Documental y lineamientos para la organización de archivos en cada Dependencia, a traves de un informe de seguimiento. </t>
  </si>
  <si>
    <t>Probabilidad</t>
  </si>
  <si>
    <t>Verificar que se subsanen las recomendaciones emitidas en las visitas realizadas a cada una de las dependencias.</t>
  </si>
  <si>
    <t xml:space="preserve">Realizar asistencia técnica al proceso por parte del profesional Especializado codigo 222-03 y verificar nuevamente si se subsano las observaciones presentadas en caso de que sea recurrente se reporta a Control Interno Disciplinario </t>
  </si>
  <si>
    <t>Documentos del Proceso de Gestión Documental actualizados</t>
  </si>
  <si>
    <t>En el caso de identificar un documento desactualizado, se procederá a enviar un correo electrónico al líder proceso informando la situación, para posteriormente proceder a su actualización en un término no mayor a tres meses.</t>
  </si>
  <si>
    <t>Formato Único de Inventario Documental FUID - FT-GD-07-06 diligenciado en cada dependencia</t>
  </si>
  <si>
    <t>En el caso de encontrar deficiencias en la aplicación del protocolo, se informará por correo electrónico al área responsable de Recursos Físicos que se tomen los correctivos correspondentes para garantizar la aplicación del protocolo de limpieza</t>
  </si>
  <si>
    <t>Económico</t>
  </si>
  <si>
    <t xml:space="preserve">Inexactitud e inoportunidad en la liquidación de salarios, prestaciones sociales, aportes parafiscales y
seguridad social.
</t>
  </si>
  <si>
    <t>Impresición en el cálculo de la liquidación de factores salariales (nómina y prestaciones sociales) por digitación, extemporaneidad y/o incosistencias de novedades y cambios en la normativas.</t>
  </si>
  <si>
    <t xml:space="preserve">Posibilidad de daño economico por Impresición en el cálculo de la liquidación de factores salariales (nómina y prestaciones sociales), debido a errores en el cálculo por digitación, extemporaneidad y/o incosistencias de novedades y cambios en la normatividad.
</t>
  </si>
  <si>
    <t xml:space="preserve">     Afectación menor a 10 SMLMV .</t>
  </si>
  <si>
    <t xml:space="preserve">Mensualmente, los profesionales de las areas de presupuesto, tesoreria, contabilidad yTalento Humano, revisan la  liquidación de nomina para aprobación de la subdirección Administrativa, Financiera y CID y el representante legal de la Entidad, </t>
  </si>
  <si>
    <t xml:space="preserve">Expedición de acto administrativo de modificación y/o aclaración, corrigiedo la deficiencia. </t>
  </si>
  <si>
    <t>Cada vez que se presente la necesidad de contratar un profesional el area de nómina, los Subdirectores Administrativo, Financiero y de Control Disciplinario,Asegurarán la vinculación de personal con experiencia en liquidación de nómina, seguridad social y parafiscales; lo anterior en el ejercicio de las pruebas técnicas y del proceso de selección de personal.</t>
  </si>
  <si>
    <t>Si se detecta alguna anomalía, se detiene el proceso de vinculación</t>
  </si>
  <si>
    <t>Cada vez que sea requerido, de acuerdo con la creación, modificación y/o actualiazación dispuesta por el Gobierno Nacional y Distrital en materia Prestacional y Salariales, el Contratista Profesional de SYST,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</si>
  <si>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Las observaciones, desviaciones o diferencias identificadas son investigadas, consultadas y solucionadas oportunamente</t>
  </si>
  <si>
    <t>Gestión de recursos fisicos</t>
  </si>
  <si>
    <t xml:space="preserve">
Pérdida de bienes y/o elementos de Propiedad, Planta y Equipo e Inventarios del Instituto. 
</t>
  </si>
  <si>
    <t>Hechos accidentales producidos a los bienes del Instituto, los cuales producen daño o deterioro.</t>
  </si>
  <si>
    <t>Posibilidad de daño económico por
Pérdida de bienes y/o elementos de Propiedad, Planta y Equipo e Inventarios del Instituto debido a hechos accidentales producidos a los bienes del Instituto, los cuales producen daño o deterioro.</t>
  </si>
  <si>
    <t>Daños Activos Fisicos</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</si>
  <si>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</si>
  <si>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Tramite para declaratoria de Siniestro y comunicar a la oficina de Control Interno Disciplinario </t>
  </si>
  <si>
    <t xml:space="preserve">
Anualmente, el subdirector administrativo y financiera y la oficina de control interno, realizarán la renovación de las pólizas, que ampararán todos los bienes del Instituto, mediante el contrato que se establece con la aseguradora seleccionada. adjuntando en el respectivo expediente los soportes precontractuales y contractuales de dicho contrato.
</t>
  </si>
  <si>
    <t>Hacer requerimientos mediante oficio a la compañía Aseguradora por intermedio del corredor de Seguros, para subsanar el siniestro ocurrido</t>
  </si>
  <si>
    <t>Cada vez que se presente un siniestro , el Profesional Universitario del proceso de Gestión de Recursos Físicos, aplicará el procedimiento PRO-GRF-11-01 Egresos o salidas definitivas de bienes: En la actividad número 28; adjuntaondo, Comprobantes de Salidas, Bajas y soportes respectivos (Acto administrativo, acta de comité, según corresponda)</t>
  </si>
  <si>
    <t>Se notifica mediante correo electrónico a la Oficina Asesora de Planeación o contabilidad, según sea el caso, para dar solución a la incidencia presentada</t>
  </si>
  <si>
    <t>Incumplimiento de normatividad de tránsito o de las normas distritales o de la entidad  en el uso del  parque automotor de la entidad.</t>
  </si>
  <si>
    <t>Malas prácticas por parte del conductor; tales como, infringir normas de tránsito, darle uso personal al vehículo institucional y descuidar el estado del mismo.</t>
  </si>
  <si>
    <t>Posibilidad de daño económico por el incumplimiento de normatividad de tránsito o de las normas distritales o de la entidad  en el uso del  parque automotor  debido a malas prácticas por parte del funcionario asignado; tales como, infringir normas de tránsito, darle uso personal al vehículo institucional y descuidar el estado del mismo.</t>
  </si>
  <si>
    <t xml:space="preserve">     Entre 50 y 100 SMLMV </t>
  </si>
  <si>
    <t>En caso de reportar alguna infracción se paga oportunamente</t>
  </si>
  <si>
    <t>Subdirector(a) Administrativo Financiero y de Control Interno Disciplinario
Profesional Universitario 219-02</t>
  </si>
  <si>
    <t xml:space="preserve">Todos los meses y/o cuando se presente la necesidad, el profesional Universitario de gestión de recursos fisicos, diligenciará las planillas FT-GRF-11-14 PLANILLA SEGUIMIENTO TRANSPORTE PARQUE AUTOMOTOR IDEP, FT-GRF-11-08 AUTORIZACIÓN SALIDA DE VEHÍCULOS PARQUE AUTOMOTOR FUERA DE BOGOTÁ, archivandolas en medios magneticos para su respectivo control.
</t>
  </si>
  <si>
    <t>Se notifica al Subdirector Administrativo y Financiero y de Control Interno y Disciplinario mediante oficio</t>
  </si>
  <si>
    <t>Cada vez que se presente una eventualidad con respecto al parque automotor y de manera mensual para el suministro de combustible, el profesional universitario de gestión de recursos fisicos,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supervision que reposan en el archivo de la entidad</t>
  </si>
  <si>
    <t>Inicialmente se confirma con el conductor y posteriormente se notifica al Subdirector Administrativo y Financiero y de Control Interno y Disciplinario mediante oficio</t>
  </si>
  <si>
    <t>Gestión financiera</t>
  </si>
  <si>
    <t xml:space="preserve">Operaciones Tesorales realizadas indecuadamente. </t>
  </si>
  <si>
    <t xml:space="preserve">Inaplicación de los procedimientos y/o desconocimiento de la norma en ejecución de Operaciones Tesorales. </t>
  </si>
  <si>
    <t xml:space="preserve">Posibilidad de daño económico y reputacional por Operaciones Tesorales realizadas inadecuadamente debido a la inaplicación de los procedimientos y/o desconocimiento de la norma. </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</si>
  <si>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</si>
  <si>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Seguimiento a las partidas conciliatorias y actas de comité de sostenibilidad contable.</t>
  </si>
  <si>
    <t>Mensual y Cuatrimestral</t>
  </si>
  <si>
    <t xml:space="preserve">Adelantar las acciones legales que correspondan </t>
  </si>
  <si>
    <t xml:space="preserve">Profesionales Especializados (Contador y Tesorero)
</t>
  </si>
  <si>
    <t>Se lleva a cabo la anulación del documento en el Sistema de Información Administrativo y Financiero del Instituto, por parte del Subdirector Administrativo, Financiero y de Control Disciplinario</t>
  </si>
  <si>
    <t>Cada vez que se requiera, el profesional especializado de tesoreria, aplicará los controles establecidos en el Protocolo de Seguridad y Manejo de Cuentas de Tesorería IN- GF -14- 05, adjuntando los oficios correspondientes.</t>
  </si>
  <si>
    <t xml:space="preserve">
Presentación inadecuada o extemporánea de las obligaciones tributarias
</t>
  </si>
  <si>
    <t>Desconocimiento del profesional especializado de contabilidad sobre la normatividad tributaria vigente.</t>
  </si>
  <si>
    <t xml:space="preserve">
Posibilidad de daño económico y reputacional por presentación inadecuada o extemporánea de las obligaciones tributarias debido al desconocimiento del profesional especializado de contabilidad sobre la normatividad tributaria vigente.
</t>
  </si>
  <si>
    <t xml:space="preserve">Semestralmente, El profesional especializado de contabilidad, revisara la expedición de nuevas normas tributarias, realizando un acta de reunión de la verificación de la actividad. </t>
  </si>
  <si>
    <t xml:space="preserve">Actualización del normograma cuando aplique   
</t>
  </si>
  <si>
    <t>Cuando se identifique un incumplimiento de obligación tributaria, se procederá al pago y/o corrección de la información y a las acciones legales que corresponda.</t>
  </si>
  <si>
    <t>Profesionales Especializados (Contador y Tesorero)</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</si>
  <si>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</si>
  <si>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Se difunden los principales cambios normativos al equipo contable y de Tesorería</t>
  </si>
  <si>
    <t>De manera mensual, bimestral y/o anual, de conformidad con lo establecido por los entes que regulan la materia tributaria, el profesional especializado de contabilidad conocerá y aplicará la normatividad tributaria vigente, dicha gestión se evidenciará en los libros auxiliares, órdenes de pago y liquidación de nómina y declaraciones tributarias</t>
  </si>
  <si>
    <t>Bimestral</t>
  </si>
  <si>
    <t>Se actualiza la parametrización del Sistema de Información Administrativo y Financiero del Instituto, según los cambios normativos</t>
  </si>
  <si>
    <t>deficiencias relacionadas con el plazo, tiempo, cantidades y especificaciones técnicas del objeto a contratar</t>
  </si>
  <si>
    <t>Adquisición de bienes, obras y/o servicios que no se ajusten las necesidades o al cumplimiento de los objetivos de la entidad.</t>
  </si>
  <si>
    <t>Usuarios, productos y practicas , organizacionales</t>
  </si>
  <si>
    <t>Aceptar</t>
  </si>
  <si>
    <t>Las observaciones serán atendidas en el menor tiempo posible y se verán reflejadas en el cumplimiento del PAA</t>
  </si>
  <si>
    <t xml:space="preserve">Indebida aprobación de las garantías contractuales
</t>
  </si>
  <si>
    <t xml:space="preserve"> Errores en las revisiones de garantias de los contratos que no son corregidos a tiempo lo acarrea que durante el contrato no se cuente con los debidos amparos</t>
  </si>
  <si>
    <t>Posibilidad de daño económico y reputacional por Indebida aprobación de las garantías contractuales por parte del jefe de la Oficina Juridica, debido a  errores en las revisiones de garantias de los contratos que no son corregidos a tiempo, lo que acarrea que durante el contrato no se cuente con los debidos amparos.</t>
  </si>
  <si>
    <t>Las observaciones o diferencias serán atendidas en el menor tiempo posible</t>
  </si>
  <si>
    <t xml:space="preserve">Ausencia de identificación de procedencia de fondos de proveedores o personas que pueden estar vinculadas a actividades de lavado de activos. </t>
  </si>
  <si>
    <t>Iincumplimiento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t>
  </si>
  <si>
    <t xml:space="preserve">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</si>
  <si>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Lavado de Activos y Financiación del Terrorismo</t>
  </si>
  <si>
    <t>Sin Documentar</t>
  </si>
  <si>
    <t>Sin Registro</t>
  </si>
  <si>
    <t>Actualizar los documentos asociados al proceso Gestión Contractual, que vincule acciones para la prevención del lavado de activos y financiación del terrorismo que incluya:
Actualizar las listas de chequeo de las contrataciones que tiene el IDEP en el proceso gestión Contractual.
Elaboración formato para servidores y colaoradores que establezca el origen de ingresos</t>
  </si>
  <si>
    <t>Reporte de operaciones sospechosas ante el UIAF</t>
  </si>
  <si>
    <t xml:space="preserve">Desequilibrio económico del contrato
</t>
  </si>
  <si>
    <t>Falencias en el analisis de los riesgos previsibles y en su tratamiento; así como en, las garantias que amparen dichos riesgos.</t>
  </si>
  <si>
    <t>Posibilidad de daño económico por desequilibrio económico del contrato, debido a falencias en el analisis de los riesgos previsibles y en su tratamiento; así como en, las garantias que amparen dichos riesgos.</t>
  </si>
  <si>
    <t xml:space="preserve">
Cada vez que se suscriba un contrato, el referente técnico, supervisor y abogado responsable de realizar los estudios previos documentaran los riesgos previsibles y su tratamiento atendiendo los lineamientos de la guia Colombia Compra Eficiente, con el fin de mitigar dichos riesgos; como evidencia se diligencia el formato establecido para cada modalida de contratación.
</t>
  </si>
  <si>
    <t xml:space="preserve">Realizar modificación al contrato </t>
  </si>
  <si>
    <t xml:space="preserve">Falta de respresentación judicial en los terminos establecidos en el proceso.
</t>
  </si>
  <si>
    <t xml:space="preserve">Seguimiento inoportuno, negligente y deficiente por parte del abogado asignado a la defensa judicial del Instituto a los procesos judiciales y/o extrajudiciales. </t>
  </si>
  <si>
    <t xml:space="preserve">Posibilidad de daño económico y reputacional por falta de respresentación judicial en los terminos establecidos en el proceso debido al seguimiento inoportuno, negligente y deficiente por parte del abogado asignado a la defensa judicial del Instituto a los procesos judiciales y/o extrajudiciales. 
</t>
  </si>
  <si>
    <t xml:space="preserve">Cada 15 días,el abogado de defensa judicial presenta informe escrito del seguimiento de los procesos judiciales y extrajudiciales al comité de conciliación. </t>
  </si>
  <si>
    <t xml:space="preserve">Iniciar un proceso por posible incumplieminto contra el abogado encargado de la defensa judicial 
Instaurar la acción de repetición contra el abogado encargado de la defensa judicial </t>
  </si>
  <si>
    <t xml:space="preserve">
No prestación de servicios tecnologicos a la entidad
</t>
  </si>
  <si>
    <t xml:space="preserve">Suspensión o interrupción de los servicios TI y daños de los equipos que hacen parte de la infraestructura. </t>
  </si>
  <si>
    <t xml:space="preserve">Posibilidad de daño economico y reputacional por la no prestación de servicios tecnologicos a la entidad debido a Suspensión o interrupción de los servicios TI y daños de los equipos que hacen parte de la infraestructura.  </t>
  </si>
  <si>
    <t>Fallas Tecnologicas</t>
  </si>
  <si>
    <t xml:space="preserve">Verificar el cumplimiento estricto a las actividades del plan de mantenimiento y monitoreo. </t>
  </si>
  <si>
    <t>Ejecutar el plan de contingnecia cada vez que se presente indisponibilidad del servicio por fallas técnicas</t>
  </si>
  <si>
    <t xml:space="preserve">
Técnico y/o contratistas del proceso de Gestión Tecnologica </t>
  </si>
  <si>
    <t>Pérdida o adulteración de la información y no continuidad en la prestación de servicios teccnologicos a la entidad</t>
  </si>
  <si>
    <t xml:space="preserve">Inadecuada implementación de las Polticas Seguridad y Privacidad de la Información, parametrizaciones, configuraciones de seguridad. </t>
  </si>
  <si>
    <t xml:space="preserve">Posibilidad de daño económico y reputacional por pérdida o adulteración de la información y no continuidad en la prestación de servicios teccnologicos a la entidad debido a la Inadecuada implementación de las Polticas de Seguridad y Privacidad de la Información, parametrizaciones y configuraciones de seguridad. </t>
  </si>
  <si>
    <t xml:space="preserve">Verificar el cumplimiento estricto a las actividades del plan de mantenimiento con relación a la actualización, monitoreo de los equipos, aplicaciones y políticas de seguridad de la entidad </t>
  </si>
  <si>
    <t>Ejecutar el plan de contingencia cada vez que se presente indisponibilidad del servicio por ataque informático</t>
  </si>
  <si>
    <t xml:space="preserve">Técnico y/o contratistas del proceso de Gestión Tecnologica </t>
  </si>
  <si>
    <t>Según sea el caso, mensual, semanal y diario se realizan copias de respaldo de los activos de informaccíón críticos. Esto registra en el formato de Control de Copias de Respaldo (Back Ups). FT-GT-12-16 Control BackUps y revisión de servidores</t>
  </si>
  <si>
    <t>Verificar los logs que generan los scripts de toma de backups y los backups generados</t>
  </si>
  <si>
    <t>mensual, semanal y diario</t>
  </si>
  <si>
    <t>Restaurar los backups necesarios a fin de logar la disponibilidad de la infraestructura tecnológica afectada</t>
  </si>
  <si>
    <t>Durante el trimestre se realizan campañas de socialización, divulgación y concientización  sobre los riesgos y amenazas en el uso de TI y servicios conexos, en aras de consolidar una cultura organizacional en seguridad digital.</t>
  </si>
  <si>
    <t>Hacer encuesta de apropiación y conocimiento de las políticas de seguridad y privacidad de la información</t>
  </si>
  <si>
    <t>Reafirmar las acciones preventivas a tener en cuenta para evitar ataques informáticos</t>
  </si>
  <si>
    <t xml:space="preserve">Indisponibilidad de los servicios y operación sin licencias 
</t>
  </si>
  <si>
    <t xml:space="preserve">Falta de oportunidad en la identificación de las necesidades de la infraestructura tecnologica </t>
  </si>
  <si>
    <t xml:space="preserve">     El riesgo afecta la imagen de la entidad internamente, de conocimiento general, nivel interno, de junta dircetiva y accionistas y/o de provedores</t>
  </si>
  <si>
    <t xml:space="preserve">Anualmente, los tecnicos del proceso de gestion tecnolgica alidar los ciclos de vida del hardware y software de los fabricantes y proveedores de la infraestructura tecnológica del Instituto </t>
  </si>
  <si>
    <t>Se realizan los mantenimientos preventivos y correctivos a la infraestrutura tecnológica.</t>
  </si>
  <si>
    <t>Mejoramiento integral y continuo</t>
  </si>
  <si>
    <t xml:space="preserve">Falencias en la formulación y seguimiento a los instrumentos de Gestión
</t>
  </si>
  <si>
    <t xml:space="preserve">Suministro de información ineficiente o inadecuada por parte de otras áreas.
</t>
  </si>
  <si>
    <t xml:space="preserve">     El riesgo afecta la imagen de alguna área de la organización</t>
  </si>
  <si>
    <t xml:space="preserve">
Trimestralmente, el contratista SIG-MIPG realizará el seguimiento a los diferentes planes y programas que tiene el Instituto; y generará, de acuerdo con lo establecido en el procedimiento PRO-MIC-03-04 la autoevaluación de la Gestión. Produciendo así los siguientes documentos: PEDI, hojas de vida de indicadores de gestión, planes de mejoramiento, mapas de riesgo, plan de adecuación y sostenibilidad de MIPG publicados en la Maloca SIG y alertas informativas.
</t>
  </si>
  <si>
    <t>Las reprogramaciones o ajustes que se requieran hacer en los instrumentos de gestión, son validadas en Comité de gestión y desempeño institucional y se deja en el acta correspondiente</t>
  </si>
  <si>
    <t>Contratista MIPG</t>
  </si>
  <si>
    <t>Evaluación y control</t>
  </si>
  <si>
    <t xml:space="preserve">Debido a la entrega de información con deficiencia en la calidad o extemporanea por parte del proceso auditado.
Desconocimiento y/o aplicación de normatividad derogada o desactualizada.
</t>
  </si>
  <si>
    <t>Falencias en el analisis y generación de informes de auditoría interna.</t>
  </si>
  <si>
    <t>Cada vez que se realiza auditoría al proceso, de conformidad con el PAA, el jefe de la oficina de Control Interno, aprobara el plan de auditoria y el diseño de los papeles de trabajo realizados para la ejecución de la misma.</t>
  </si>
  <si>
    <t xml:space="preserve">En caso de presentarse desviaciones, se presentaran al Comité de Coordinación de Control Interno -CCCI </t>
  </si>
  <si>
    <t>Inicia con la identificación de los riesgos de Corrupción  por parte de cada uno de los procesos del IDEP y finaliza con la mitigación, seguimiento y control por parte de cada uno de los responsables enunciados en el presente documento</t>
  </si>
  <si>
    <t>Causa Inmediata</t>
  </si>
  <si>
    <t>Causa Raíz</t>
  </si>
  <si>
    <t xml:space="preserve">Definición de impacto </t>
  </si>
  <si>
    <r>
      <rPr>
        <b/>
        <sz val="10"/>
        <color theme="0"/>
        <rFont val="Arial"/>
        <family val="2"/>
      </rPr>
      <t xml:space="preserve">Impacto
1 a 5 = </t>
    </r>
    <r>
      <rPr>
        <sz val="10"/>
        <color theme="0"/>
        <rFont val="Arial"/>
        <family val="2"/>
      </rPr>
      <t>Moderado</t>
    </r>
    <r>
      <rPr>
        <b/>
        <sz val="10"/>
        <color theme="0"/>
        <rFont val="Arial"/>
        <family val="2"/>
      </rPr>
      <t xml:space="preserve">
6 a 11 = </t>
    </r>
    <r>
      <rPr>
        <sz val="10"/>
        <color theme="0"/>
        <rFont val="Arial"/>
        <family val="2"/>
      </rPr>
      <t>Mayor</t>
    </r>
    <r>
      <rPr>
        <b/>
        <sz val="10"/>
        <color theme="0"/>
        <rFont val="Arial"/>
        <family val="2"/>
      </rPr>
      <t xml:space="preserve">
12 a 18 = </t>
    </r>
    <r>
      <rPr>
        <sz val="10"/>
        <color theme="0"/>
        <rFont val="Arial"/>
        <family val="2"/>
      </rPr>
      <t>Catastrófico</t>
    </r>
  </si>
  <si>
    <t xml:space="preserve">Fecha Fin </t>
  </si>
  <si>
    <t>Oficina de Control Interno</t>
  </si>
  <si>
    <t xml:space="preserve">Seguimiento Oficina de Control Interno
</t>
  </si>
  <si>
    <t>Seguimiento Oficina Asesora de Planeación</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</si>
  <si>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</si>
  <si>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</si>
  <si>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</si>
  <si>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</si>
  <si>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</si>
  <si>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</si>
  <si>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</si>
  <si>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</si>
  <si>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</si>
  <si>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</si>
  <si>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</si>
  <si>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</si>
  <si>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</si>
  <si>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</si>
  <si>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</si>
  <si>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</si>
  <si>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</si>
  <si>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</si>
  <si>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Calificación Impacto</t>
  </si>
  <si>
    <t xml:space="preserve">
Omisión en la aplicación del manual de imagen institucional
Colusión por parte de los Directivos, Funcionarios y/o contratistas que intervienen en la los procesos de comunicación y divulgación.
</t>
  </si>
  <si>
    <t>Uso indebido de las imágenes y textos para favorecer o desfavorecer a una marca o a un tercero.</t>
  </si>
  <si>
    <t>Posibilidad de daño reputacional por Uso indebido de las imágenes y textos para favorecer o desfavorecer a una marca o a un tercero, debido a  Omisión en la aplicación del manual de imagen institucional
y a Colusión por parte de los Directivos, Funcionarios y/o contratistas que intervienen en la los procesos de comunicación y divulgación.</t>
  </si>
  <si>
    <t>Si</t>
  </si>
  <si>
    <t>No</t>
  </si>
  <si>
    <t xml:space="preserve">Asesor de la Dirección General
Contrastitas responsables del proceso de divulgación y comunicación. 
Contrastistas y/o Profesional Especializado 222-05 del Proceso de Publicaciones </t>
  </si>
  <si>
    <t>Jefe Oficina Asesora de planeación</t>
  </si>
  <si>
    <t>Jefe Oficina de Control Interno</t>
  </si>
  <si>
    <t>Si se presentan diferencias identificadas se investiga y se resuelve de manera oportuna</t>
  </si>
  <si>
    <t>Trimestralmente, los profesionales del equipo de comunicaciones y los responsables academicos de los proyectos, realizarán consentimientos informados para la participación de actividades academicas o divulgación.</t>
  </si>
  <si>
    <t>Si se presentan desviaciones se corrige de manera oportuna e inmediata</t>
  </si>
  <si>
    <t>Atención al ciudadano</t>
  </si>
  <si>
    <t>Colusión por parte de los Directivos, Funcionarios y/o contratistas que intervienen en los diferentes procesos que incluyen acciones de dar respuesta a los ciudadanos</t>
  </si>
  <si>
    <t>Omitir, ocultar o manipular información que solicita el ciudadano a la entidad para el beneficio de un interés particular</t>
  </si>
  <si>
    <t>Posibilidad de daño reputacional por Omitir, ocultar o manipular información que solicita el ciudadano a la entidad para el beneficio de un interés particular, debido a Colusión por parte de los Directivos, Funcionarios y/o contratistas que intervienen en los diferentes procesos que incluyen acciones de dar respuesta a los ciudadanos</t>
  </si>
  <si>
    <t xml:space="preserve"> cada vez que se deba entregar información a la ciudadanía frente a los proyectos de investigación o desarrollo pedagógico que se realizan en el IDEP, Los proefesionales universitarios y especializados encargados de la atención,  aplicarán el MN-AC-10-02 Manual interno de políticas y procedimientos de protección de datos personales y el IN-IDP-04-05 Instructivo para usos de los consentimientos y asentimientos de la política de tratamiento de datos , obteniendo consentimientos y asentimientos informadosque reposarán en las carpetas de los proyectos de investigación o desarrollo pedagógico, así como en las  carpetas de publicaciones de la Subdirección Académica. </t>
  </si>
  <si>
    <t>Las observaciones identificadas  se resuelven de manera oportuna, antes de dar la respuesta al usuario sobre la información  para el cual el autoriza el  tratamiento de datos personales.</t>
  </si>
  <si>
    <t xml:space="preserve">Cada vez que sea requerido, los profesionales especializados y universitarios de la subdirección académica encargados de la atención, realizarán actualización del sitio  de transparencia y acceso a la información pública IDEP, consignado en la página web oficial de la entidad.
</t>
  </si>
  <si>
    <t>Bimensual</t>
  </si>
  <si>
    <t>Si, cuando se presentan desviaciones en la ejecución del control como información desactualizada, se procede a reportar a los responsables con el fin de actualizar la información en la página web.</t>
  </si>
  <si>
    <t xml:space="preserve">
Realizar investigaciones en beneficio propio o de terceros 
</t>
  </si>
  <si>
    <t xml:space="preserve">Favorecer intereses particulares en la definición y ejecución de proyetos de investigación y desarrollo pedagogico que no esten alineados con los objetivos al proyecto de inversión. </t>
  </si>
  <si>
    <t xml:space="preserve">Informar a Control Interno Disciplinario y/o entidad competente con el fin de abrir un proceso de investigación Interna. </t>
  </si>
  <si>
    <t xml:space="preserve">Cualquier funcionario y/o contratista del comité academico </t>
  </si>
  <si>
    <t xml:space="preserve">Cada vez que se lleve a cabo un contrato, el supervisor del contrato deberá conceptuar el avance del contratista, mediante el formato FT-GC-08-44 Concepto del supervisor sobre el informe de avance del contrato y levantará actas de reunión con el contratista, correos entre el supervisor y el contratista e informes de actividades, con el fin de soportar un control eficiente al contratista.
</t>
  </si>
  <si>
    <t>Supervisor del Contrato</t>
  </si>
  <si>
    <t>Cada vez que el supervisor del contrato identifique falencias por parte del contratista deberá hacer efectivas pólizas de cumplimiento de acuerdo a los procedimientos establecidos y deberá adjuntar los correos electrónicos, los soportes del seguimiento  y evidencias del posible incumplimiento.</t>
  </si>
  <si>
    <t>Cuando el contratista no cumple con las especificaciones técnicas solicitadas, después del seguimiento se inicia un proceso de sanciones y multas, con la asesoría de la Oficina Asesora Jurídica en el marco de los tiempos  de ejecución del contrato.</t>
  </si>
  <si>
    <t>Uso indebido de los documentos producidos por el  Instituto  para beneficio propio o de terceros.</t>
  </si>
  <si>
    <t xml:space="preserve">Consulta y prestamo de documentos con información clasificada o reservada a personas no autorizadas </t>
  </si>
  <si>
    <t xml:space="preserve">Posibilidad de daño reputacional por Uso indebido de los documentos producidos por el  Instituto  para beneficio propio o de terceros, debido a la Consulta y prestamo de documentos con información clasificada o reservada a personas no autorizadas 
</t>
  </si>
  <si>
    <t>En el evento de detectar el no diligenciamiento de la planilla, se realiza sensibilización al funcionario.</t>
  </si>
  <si>
    <t>Incumplimiento a la normatividad y procesos vigentes, obteniendo beneficios propios o favorecimientos a terceros</t>
  </si>
  <si>
    <t xml:space="preserve">Realizar pagos o movimientos financieros obteniendo beneficios propios o favorecimientos a terceros </t>
  </si>
  <si>
    <t>Posibilidad de daño económico y reputacional por realizar pagos o movimientos financieros obteniendo beneficios propios o favorecimientos a terceros por incumplimiento a la normatividad y procesos vigentes.</t>
  </si>
  <si>
    <t>Se lleva a cabo la anulación del documento en el Sistema de Información Administrativo y Financiero del Instituto</t>
  </si>
  <si>
    <t>Profesional Especializado de Contabilidad, Profesional Especializado de Tesorería y el Subdirector Administrativo y Financiero y de Control Interno y Disciplinario</t>
  </si>
  <si>
    <t>Se informa a la Oficina Asesora Jurídica del Instituto</t>
  </si>
  <si>
    <t>Actuaciones disciplinarias adelantadas desconociendo los aspectos sustanciales y de tramite vigentes</t>
  </si>
  <si>
    <t>Falta de seguimiento de las actuaciones en términos de  calidad y oportunidad</t>
  </si>
  <si>
    <t>Frente a una posible incongruencia, se estructura un plan de mejoramiento y se soluciona de manera inmediata</t>
  </si>
  <si>
    <t>De conformidad con el  desarrollo de proceso en términos normativos, el subdirector administrativo y financiero y la Oficina de control interno, deberán mantener actualizado el Sistema de Información Disciplinaria (SID), generando reporte de la información de los procesos Disciplinarios de conformidad con la información registrada en el SID.</t>
  </si>
  <si>
    <t>Frente a información ingresada de manera incorrecta, el sistema permite realizar ajustes y/o correcciones de inmediato</t>
  </si>
  <si>
    <t>Gestión contractual</t>
  </si>
  <si>
    <t>Incumplimiento del principio de selección objetiva
Indebida evaluación de los proponentes en el proceso de selección
Inadecuada aplicación de la normatividad vigente, manual de contratación y procedimientos asociados</t>
  </si>
  <si>
    <t>Selección de contratistas que no cuenten con la capacidad financiera y/o técnica y/o jurídica necesarias para la ejecución del contrato para el beneficio particular o de un tercero</t>
  </si>
  <si>
    <t>Posibilidad de daño económico y reputacional por Selección de contratistas que no cuenten con la capacidad financiera y/o técnica y/o jurídica necesarias para la ejecución del contrato para el beneficio particular o de un tercero, debido a:
-Incumplimiento del principio de selección objetiva
-Indebida evaluación de los proponentes en el proceso de selección
-Inadecuada aplicación de la normatividad vigente, manual de contratación y procedimientos asociados</t>
  </si>
  <si>
    <t xml:space="preserve">     Entre 10 y 50 SMLMV </t>
  </si>
  <si>
    <t>Entre 10 y 50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</si>
  <si>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</si>
  <si>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Documentos falsos o irregulares presentados por los oferentes y que la entidad no logra evidenciar en el momento de la evaluación</t>
  </si>
  <si>
    <t>Adjudicación viciada para beneficio particular o de un tercero</t>
  </si>
  <si>
    <t>Posibilidad de daño económico y reputacional por Adjudicación viciada para beneficio particular o de un tercero, debido a documentos falsos o irregulares presentados por los oferentes y que la entidad no logra evidenciar en el momento de la evaluación</t>
  </si>
  <si>
    <t>Entre 50 y 100 SMLMV</t>
  </si>
  <si>
    <t>Cada vez que sea requerido, los miembros del comité evaluador integrado por la parte jurídica, financiera y técnica, realizarán el respectivo comité evaluador con el fin de revisar objetivamente las propuestas, archivando lo pertinente en  el expediente del proceso de convocatoria pública, particularmente en el informe de evaluación final del comité evaluador.</t>
  </si>
  <si>
    <t xml:space="preserve">
Incumplimiento de especificaciones técnicas
Deficiencia de controles y seguimiento al contrato o convenio por parte del supervisor o interventor
No adelantar proceso de multas e incumplimientos, cuando el supervisor ha dado aviso oportuno
</t>
  </si>
  <si>
    <t>Recibir obras, bienes y/o servicios que no cumplen con las especificaciones técnicas establecidas por la entidad para beneficio particular o de un tercero</t>
  </si>
  <si>
    <t xml:space="preserve">Posibilidad de daño económico y reputacional por recibir obras, bienes y/o servicios que no cumplen con las especificaciones técnicas establecidas por la entidad para beneficio particular o de un tercero, debido a:
-Incumplimiento de especificaciones técnicas
-Deficiencia de controles y seguimiento al contrato o convenio por parte del supervisor o interventor
-No adelantar proceso de multas e incumplimientos, cuando el supervisor ha dado aviso oportuno
</t>
  </si>
  <si>
    <t xml:space="preserve">Tráfico de influencias y/o clientelismo para la emisión de conceptos o actos administrativos, que puedan beneficiar a terceros. </t>
  </si>
  <si>
    <t xml:space="preserve">Intereses, economicos y/o particulares en la emisión de conceptos jurídicos, actos administrativos, respuesta a derechos de petición o proposiciones.
</t>
  </si>
  <si>
    <t>El riesgo afecta la imagen de la entidad con algunos usuarios de relevancia frente al logro de los objetivos</t>
  </si>
  <si>
    <t xml:space="preserve">Que al auditor no cumpla con los lineamientos establecidos en el Código de Ética del Auditor.
Conflicto de intereses con responsables de otros procesos que no reflejen las posibles desviaciones y/o debilidades o actos de corrupción en el cumplimiento de los procedimientos y requisitos legales.  </t>
  </si>
  <si>
    <t>Omisión y/o modificación por parte de los miembros del equipo auditor, de información en el ejercicio evaluación independiente en busca de un beneficio a terceros.</t>
  </si>
  <si>
    <t xml:space="preserve">Posibilidad de daño reputacional por Omisión y/o modificación por parte de los miembros del equipo auditor, de información en el ejercicio evaluación independiente en busca de un beneficio a terceros, debido a que al auditor no cumpla con los lineamientos establecidos en el Código de Ética del Auditor ó a Conflicto de intereses con responsables de otros procesos que no reflejen las posibles desviaciones y/o debilidades o actos de corrupción en el cumplimiento de los procedimientos y requisitos legales.  </t>
  </si>
  <si>
    <t>El riesgo afecta la imagen de la entidad internamente, de conocimiento general, nivel interno, de junta dircetiva y accionistas y/o de provedores</t>
  </si>
  <si>
    <t>Se formula el plan de mejoramiento por parte del responsable del proceso, en caso de ser necesario se traslada a organismos de control.</t>
  </si>
  <si>
    <t>Jefe Oficina Control Interno</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</si>
  <si>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</si>
  <si>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</si>
  <si>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</si>
  <si>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</si>
  <si>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</si>
  <si>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</si>
  <si>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</si>
  <si>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</si>
  <si>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</si>
  <si>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</si>
  <si>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</si>
  <si>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</si>
  <si>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</si>
  <si>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</si>
  <si>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</si>
  <si>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</si>
  <si>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</si>
  <si>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</si>
  <si>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</si>
  <si>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</si>
  <si>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</si>
  <si>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</si>
  <si>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consejo directivo y/o de provedores</t>
  </si>
  <si>
    <t>Moderado 60%</t>
  </si>
  <si>
    <t xml:space="preserve">Entre 50 y 100 SMLMV </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</si>
  <si>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</si>
  <si>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</si>
  <si>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</si>
  <si>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</si>
  <si>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</si>
  <si>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</si>
  <si>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</si>
  <si>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</si>
  <si>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</si>
  <si>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</si>
  <si>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</si>
  <si>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</si>
  <si>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</si>
  <si>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</si>
  <si>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</si>
  <si>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</si>
  <si>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</si>
  <si>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</si>
  <si>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Evitar</t>
  </si>
  <si>
    <t>Compartir</t>
  </si>
  <si>
    <t>Finalizado</t>
  </si>
  <si>
    <t>En curso</t>
  </si>
  <si>
    <t>Relaciones Laborales</t>
  </si>
  <si>
    <t>Tabla Atributos de para el diseño del control</t>
  </si>
  <si>
    <t>Características</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</si>
  <si>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</si>
  <si>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</si>
  <si>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</si>
  <si>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</si>
  <si>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</si>
  <si>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</si>
  <si>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</si>
  <si>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family val="2"/>
      </rPr>
      <t>*</t>
    </r>
    <r>
      <rPr>
        <b/>
        <sz val="12"/>
        <color rgb="FF000000"/>
        <rFont val="Arial"/>
        <family val="2"/>
      </rPr>
      <t>Atributos de</t>
    </r>
    <r>
      <rPr>
        <b/>
        <sz val="12"/>
        <color rgb="FFE36C09"/>
        <rFont val="Arial"/>
        <family val="2"/>
      </rPr>
      <t xml:space="preserve"> </t>
    </r>
    <r>
      <rPr>
        <b/>
        <sz val="12"/>
        <color rgb="FF000000"/>
        <rFont val="Arial"/>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</si>
  <si>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</si>
  <si>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</si>
  <si>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</si>
  <si>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</si>
  <si>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</si>
  <si>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</si>
  <si>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</si>
  <si>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family val="2"/>
      </rPr>
      <t>*Nota 1:</t>
    </r>
    <r>
      <rPr>
        <sz val="12"/>
        <color theme="1"/>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</si>
  <si>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</si>
  <si>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</si>
  <si>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</si>
  <si>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</si>
  <si>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SI(O(AF28='\\Users\ldrojas\Downloads\[FT-MIC-03-07_Mapa%20de%20riesgos%20institucional%20(5).xlsx]Tabla Impacto'!$C$11;AF28='\\Users\ldrojas\Downloads\[FT-MIC-03-07_Mapa%20de%20riesgos%20institucional%20(5).xlsx]Tabla Impacto'!$D$11);"Leve";SI(O(AF28='\\Users\ldrojas\Downloads\[FT-MIC-03-07_Mapa%20de%20riesgos%20institucional%20(5).xlsx]Tabla Impacto'!$C$12;AF28='\\Users\ldrojas\Downloads\[FT-MIC-03-07_Mapa%20de%20riesgos%20institucional%20(5).xlsx]Tabla Impacto'!$D$12);"Menor";SI(O(AF28='\\Users\ldrojas\Downloads\[FT-MIC-03-07_Mapa%20de%20riesgos%20institucional%20(5).xlsx]Tabla Impacto'!$C$13;AF28='\\Users\ldrojas\Downloads\[FT-MIC-03-07_Mapa%20de%20riesgos%20institucional%20(5).xlsx]Tabla Impacto'!$D$13);"Moderado";SI(O(#¡REF!='\\Users\ldrojas\Downloads\[FT-MIC-03-07_Mapa%20de%20riesgos%20institucional%20(5).xlsx]Tabla Impacto'!$C$14;AF28='\\Users\ldrojas\Downloads\[FT-MIC-03-07_Mapa%20de%20riesgos%20institucional%20(5).xlsx]Tabla Impacto'!$D$14);"Mayor";SI(O(AF28='\\Users\ldrojas\Downloads\[FT-MIC-03-07_Mapa%20de%20riesgos%20institucional%20(5).xlsx]Tabla Impacto'!$C$15;#¡REF!='\\Users\ldrojas\Downloads\[FT-MIC-03-07_Mapa%20de%20riesgos%20institucional%20(5).xlsx]Tabla Impacto'!$D$15);"Catastrófico";"")))))</t>
  </si>
  <si>
    <t>SI(O(AF29='\\Users\ldrojas\Downloads\[FT-MIC-03-07_Mapa%20de%20riesgos%20institucional%20(5).xlsx]Tabla Impacto'!$C$11;AF29='\\Users\ldrojas\Downloads\[FT-MIC-03-07_Mapa%20de%20riesgos%20institucional%20(5).xlsx]Tabla Impacto'!$D$11);"Leve";SI(O(AF29='\\Users\ldrojas\Downloads\[FT-MIC-03-07_Mapa%20de%20riesgos%20institucional%20(5).xlsx]Tabla Impacto'!$C$12;AF29='\\Users\ldrojas\Downloads\[FT-MIC-03-07_Mapa%20de%20riesgos%20institucional%20(5).xlsx]Tabla Impacto'!$D$12);"Menor";SI(O(AF29='\\Users\ldrojas\Downloads\[FT-MIC-03-07_Mapa%20de%20riesgos%20institucional%20(5).xlsx]Tabla Impacto'!$C$13;AF29='\\Users\ldrojas\Downloads\[FT-MIC-03-07_Mapa%20de%20riesgos%20institucional%20(5).xlsx]Tabla Impacto'!$D$13);"Moderado";SI(O(#¡REF!='\\Users\ldrojas\Downloads\[FT-MIC-03-07_Mapa%20de%20riesgos%20institucional%20(5).xlsx]Tabla Impacto'!$C$14;AF29='\\Users\ldrojas\Downloads\[FT-MIC-03-07_Mapa%20de%20riesgos%20institucional%20(5).xlsx]Tabla Impacto'!$D$14);"Mayor";SI(O(AF26='\\Users\ldrojas\Downloads\[FT-MIC-03-07_Mapa%20de%20riesgos%20institucional%20(5).xlsx]Tabla Impacto'!$C$15;#¡REF!='\\Users\ldrojas\Downloads\[FT-MIC-03-07_Mapa%20de%20riesgos%20institucional%20(5).xlsx]Tabla Impacto'!$D$15);"Catastrófico";"")))))</t>
  </si>
  <si>
    <t>SI(O(AF30='\\Users\ldrojas\Downloads\[FT-MIC-03-07_Mapa%20de%20riesgos%20institucional%20(5).xlsx]Tabla Impacto'!$C$11;AF30='\\Users\ldrojas\Downloads\[FT-MIC-03-07_Mapa%20de%20riesgos%20institucional%20(5).xlsx]Tabla Impacto'!$D$11);"Leve";SI(O(AF30='\\Users\ldrojas\Downloads\[FT-MIC-03-07_Mapa%20de%20riesgos%20institucional%20(5).xlsx]Tabla Impacto'!$C$12;AF26='\\Users\ldrojas\Downloads\[FT-MIC-03-07_Mapa%20de%20riesgos%20institucional%20(5).xlsx]Tabla Impacto'!$D$12);"Menor";SI(O(AF30='\\Users\ldrojas\Downloads\[FT-MIC-03-07_Mapa%20de%20riesgos%20institucional%20(5).xlsx]Tabla Impacto'!$C$13;AF30='\\Users\ldrojas\Downloads\[FT-MIC-03-07_Mapa%20de%20riesgos%20institucional%20(5).xlsx]Tabla Impacto'!$D$13);"Moderado";SI(O(#¡REF!='\\Users\ldrojas\Downloads\[FT-MIC-03-07_Mapa%20de%20riesgos%20institucional%20(5).xlsx]Tabla Impacto'!$C$14;AF30='\\Users\ldrojas\Downloads\[FT-MIC-03-07_Mapa%20de%20riesgos%20institucional%20(5).xlsx]Tabla Impacto'!$D$14);"Mayor";SI(O(AF30='\\Users\ldrojas\Downloads\[FT-MIC-03-07_Mapa%20de%20riesgos%20institucional%20(5).xlsx]Tabla Impacto'!$C$15;#¡REF!='\\Users\ldrojas\Downloads\[FT-MIC-03-07_Mapa%20de%20riesgos%20institucional%20(5).xlsx]Tabla Impacto'!$D$15);"Catastrófico";"")))))</t>
  </si>
  <si>
    <t>SI(O(AF31='\\Users\ldrojas\Downloads\[FT-MIC-03-07_Mapa%20de%20riesgos%20institucional%20(5).xlsx]Tabla Impacto'!$C$11;AF31='\\Users\ldrojas\Downloads\[FT-MIC-03-07_Mapa%20de%20riesgos%20institucional%20(5).xlsx]Tabla Impacto'!$D$11);"Leve";SI(O(AF31='\\Users\ldrojas\Downloads\[FT-MIC-03-07_Mapa%20de%20riesgos%20institucional%20(5).xlsx]Tabla Impacto'!$C$12;AF31='\\Users\ldrojas\Downloads\[FT-MIC-03-07_Mapa%20de%20riesgos%20institucional%20(5).xlsx]Tabla Impacto'!$D$12);"Menor";SI(O(AF26='\\Users\ldrojas\Downloads\[FT-MIC-03-07_Mapa%20de%20riesgos%20institucional%20(5).xlsx]Tabla Impacto'!$C$13;AF31='\\Users\ldrojas\Downloads\[FT-MIC-03-07_Mapa%20de%20riesgos%20institucional%20(5).xlsx]Tabla Impacto'!$D$13);"Moderado";SI(O(#¡REF!='\\Users\ldrojas\Downloads\[FT-MIC-03-07_Mapa%20de%20riesgos%20institucional%20(5).xlsx]Tabla Impacto'!$C$14;AF31='\\Users\ldrojas\Downloads\[FT-MIC-03-07_Mapa%20de%20riesgos%20institucional%20(5).xlsx]Tabla Impacto'!$D$14);"Mayor";SI(O(AF31='\\Users\ldrojas\Downloads\[FT-MIC-03-07_Mapa%20de%20riesgos%20institucional%20(5).xlsx]Tabla Impacto'!$C$15;#¡REF!='\\Users\ldrojas\Downloads\[FT-MIC-03-07_Mapa%20de%20riesgos%20institucional%20(5).xlsx]Tabla Impacto'!$D$15);"Catastrófico";"")))))</t>
  </si>
  <si>
    <t>TERCER LINEA DE DEFENSA - OFICINA DE CONTROL INTERNO</t>
  </si>
  <si>
    <t xml:space="preserve">TERCERA  LINEA DE DEFENSA - OFICINA DE CONTROL INTERNO </t>
  </si>
  <si>
    <t>SEGUIMIENTO REALIZADO POR: HILDA YAMILE MORALES LAVERDE</t>
  </si>
  <si>
    <r>
      <t xml:space="preserve">Seguimiento realizado por:  </t>
    </r>
    <r>
      <rPr>
        <b/>
        <sz val="11"/>
        <rFont val="Arial Narrow"/>
        <family val="2"/>
      </rPr>
      <t xml:space="preserve">HILDA YAMILE MORALES LAVERDE
</t>
    </r>
    <r>
      <rPr>
        <sz val="11"/>
        <rFont val="Arial Narrow"/>
        <family val="2"/>
      </rPr>
      <t>Jefe Oficina de Control Interno</t>
    </r>
  </si>
  <si>
    <t>MAPA DE RIESGOS INSTITUCIONAL Y DE CORRUPCIÓN POR PROCESOS - 2023
INSTITUTO PARA LA INVESTIGACIÓN EDUCATIVA Y EL DESARROLLO PEDAGÓGICO - IDEP</t>
  </si>
  <si>
    <t>Posibilidad de daño reputacional y económico por Generar informes, estados financieros o reportes con datos imprecisos o inconsistentes a entidades externas e internamente, debido a la entrega de información con deficiencia en la calidad o extemporánea por parte de las diferentes oficinas y subdirecciones del IDEP.</t>
  </si>
  <si>
    <t xml:space="preserve">Debido a la entrega de información con deficiencia en la calidad o extemporánea por parte de las diferentes oficinas y subdirecciones del IDEP.
Falta de actualización de las herramientas de planeación interna de acuerdo a la normatividad vigente.
</t>
  </si>
  <si>
    <r>
      <t xml:space="preserve">Generar informes, estados financieros o reportes con datos no precisos o inconsistentes a entidades externas e internamente 
</t>
    </r>
    <r>
      <rPr>
        <sz val="11"/>
        <color rgb="FFFF0000"/>
        <rFont val="Arial Narrow"/>
        <family val="2"/>
      </rPr>
      <t xml:space="preserve"> </t>
    </r>
  </si>
  <si>
    <t xml:space="preserve">Mensualmente, el  líder  de la oficina asesora de planeación, en el marco del Comité Institucional de Gestión y Desempeño incluirá en la agenda que cada directivo o jefe de oficina informe sobre la oportunidad y calidad de la información que deben presentar a entidades externas y si se generaron errores en el mismo. Lo anterior se registra en las actas del Comité. 
</t>
  </si>
  <si>
    <t>De conformidad con el Plan Estratégico de Comunicaciones Organizacional, los profesionales de la Subdirección Académica, realizarán seguimiento a la Estrategia de Comunicaciones consignada en el mencionado plan, dejando como evidencia actas de comité académico, publicaciones oficiales y correos electrónicos.</t>
  </si>
  <si>
    <t>Cada vez que se requiera publicar información, el profesional especializado de la Subdirección Académica, realizará revisión del cumplimiento de la normatividad en materia de publicación de información y creará el cuadro de control de las publicaciones en el que se evidenciará la revisión y seguimiento de dichas publicaciones</t>
  </si>
  <si>
    <t>Todos los días, el Auxiliar Administrativo de la Subdirección Administrativa y Financiera, mediante la matriz de seguimiento y control de PQRS, realiza seguimiento a las solicitudes, quejas y reclamos de los usuarios, ciudadania y público en General; generando recordatorios semanales a las areas encargadas de dar respuesta.</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</si>
  <si>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</si>
  <si>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 xml:space="preserve">Cada vez que se requiera, los profesionales especialzados de contabilidad y de tesoreria, aplicará los controles establecidos en el procedimiento PRO-GF-14-14 "Gestión de Pago", adjuntando como evidencia, comprobante de Anulación, ordenes de pago y comprobantes de egreso
</t>
  </si>
  <si>
    <t>Cada vez que se realiza solicitud de contratación,la oficina asesora juridica, revisará por  que los documentos precontractuales se ajusten a los contemplado en el  Plan anual de adquisiciones (PAA)  y que los Estudios Previos y Análisis del Sector cumplan con los requerimientos legales; dicha revisión se evidencia y controla en la plataforma SECOP II</t>
  </si>
  <si>
    <t>Cada vez que se revisen pólizas que amparen los contratos, la Oficina Juridica, realizará doble filtro en la revisión de las pólizas, el primero será revisado por el abogado tramitador y posteriormente por el Jefe de la Oficina Jurídica. Lo anterior se evidencia en el documento de aprobación de garantias y plataforma SECOP II.</t>
  </si>
  <si>
    <t>El Jefe de la Oficina Jurídica realizará la verificación de los contratistas naturales y/o jurídicos en listas restrictivas gratuitas, previo a realizar la contratación; en caso de encontrar reporte en laa listas realizará el procedimiento respectivo de reporte</t>
  </si>
  <si>
    <t>La jefe de la Oficina de Cntrol Interno en conjunto con la Oficina Asesora de Planeación y la Oficina Jurídica definirá los lineamientos para la implementación del SARLAFT en la entidad que incluya:
-  Definición del Oficial de SARLAFT
- Especificación de procedimiento para el reporte de operaciones sospechosas ehn caso de que el contratista se encuentre en listas restrictivas
- Diligencia de formato para servidores y colaoradores que establezca el origen de ingresos</t>
  </si>
  <si>
    <t>La jefe de la Oficina de Control Interno en conjunto con la Oficina Asesora de Planeación y la Oficina Jurídica solicitarán la inclusión en el PIC de programas de sensibilización de los empleados, colabotadores, asesores y consultores vinculados al proceso de contatación en temas de Lavado de Activos y Financiación del terrorismo</t>
  </si>
  <si>
    <r>
      <rPr>
        <sz val="10"/>
        <color theme="1"/>
        <rFont val="Arial Narrow"/>
        <family val="2"/>
      </rPr>
      <t xml:space="preserve">Trimestralmente se registra monitoreo del comportamiento de la infraestructura tecnologica por parte de los ingeneiros conrtatistas y el técnico operativo del area gestión Tecnologica de la OAP por medio de un plan de mantenimiento, monitoreo y seguimiento. </t>
    </r>
    <r>
      <rPr>
        <u/>
        <sz val="10"/>
        <color rgb="FF1155CC"/>
        <rFont val="Arial Narrow"/>
        <family val="2"/>
      </rPr>
      <t>https://docs.google.com/spreadsheets/d/1uzdZQiXoqDD3pnB6DMchqA3JB9vIP7jq/edit#gid=1130127983</t>
    </r>
  </si>
  <si>
    <r>
      <rPr>
        <sz val="10"/>
        <color theme="1"/>
        <rFont val="Arial Narrow"/>
        <family val="2"/>
      </rPr>
      <t xml:space="preserve">Trimestralmente se registran las actividades de actualización y monitoreo de los equipos, aplicaciones y políticas de seguridad de la entidad por parte de los ingeneiros conrtatistas y el técnico operativo del area gestión Tecnologica de la OAP por medio de un plan de mantenimiento y monitoreo, en las hojas de "Actaulizaciones Firewall y Antivirus" y "Actualizaciones de Servidores y PC". </t>
    </r>
    <r>
      <rPr>
        <u/>
        <sz val="10"/>
        <color rgb="FF1155CC"/>
        <rFont val="Arial Narrow"/>
        <family val="2"/>
      </rPr>
      <t>https://docs.google.com/spreadsheets/d/1uzdZQiXoqDD3pnB6DMchqA3JB9vIP7jq/edit#gid=1130127983</t>
    </r>
  </si>
  <si>
    <t>Trimestralmente, el profesional universitario de gestión de recursos fisicos; verificará en la página del SIM si el parque automotor presenta alguna infracción, tomando pantallazo de dicha página y archivandolo de manera digital en un disco extraíble; posteriormente realiza las verificaciones y pagos correspondientes, visitando aleatoreamente el parque automotor.</t>
  </si>
  <si>
    <t>Mensualmente, los profesionales especialzados de contabilidad y de tesoreria, diligenciaran los formatos: FT-GF-14-16 Formato Conciliación Bancaria Contable y FT-GF-14-23 Formato Conciliación bancaria - Tesorería, adjuntando como evidencia, Conciliaciones bancarias contables, libros auxiliares y extractos bancarios.</t>
  </si>
  <si>
    <t>Verificar que la información remitida por las áreas y dependencias este completa y correcta de acuerdo con la solicitud en caso de estar incompleto se devuelve al área para los ajustes pertinentes.</t>
  </si>
  <si>
    <t xml:space="preserve">Reportar la incidencia al proceso de Gestión Tecnológica </t>
  </si>
  <si>
    <t>Diariamente, el Auxiliar Administrativo de la Subdirección Administrativa y financiera, mediante la matriz de seguimiento y control de PQRS, realiza seguimiento a las solicitudes, quejas y reclamos de los usuarios, ciudadanía y público en General; generando recordatorios semanales a las áreas encargadas de dar respuesta.</t>
  </si>
  <si>
    <t>Una vez al año, el jefe de la Oficina Asesora de Planeación, realizará el Plan de Adecuación y Sostenibilidad del Modelo Integrado Planeación y Gestión para la vigencia, de las políticas de Participación ciudadana, Servicio al ciudadano, Racionalización de trámites y Transparencia, acceso a la información pública y lucha contra la corrupción.</t>
  </si>
  <si>
    <t>De conformidad con el Plan Estratégico de Comunicación Institucional, los profesionales de la Subdirección Académica, realizarán seguimiento a la Estrategia de Comunicaciones en el Plan Estratégico de Comunicación Organizacional. Dicho seguimiento se podrá evidenciar mediante correos electrónicos y actas de comité académico.</t>
  </si>
  <si>
    <t>Semestralmente, el contratista de la Subdirección Académica; realiza análisis, tabulación y consolidación de las encuestas de satisfacción realizadas a los usuarios del IDEP, mediante informe y lo socializa en el Comité Institucional de Gestión y Desempeño.</t>
  </si>
  <si>
    <t>El comité académico realiza las observaciones de las actividades y recomienda ajustes requeridos para alinear los proyectos de investigación y desarrollo pedagógico con los objetivos del proyecto de inversión.</t>
  </si>
  <si>
    <t>Una vez al año o cuando se formulan los proyectos, el subdirector académico y/o el contratista delegado, realizará el cuadro de control general de seguimiento a los porcentajes de ejecución de las fichas de los proyectos de investigación o desarrollo pedagógico de la vigencia denominado Seguimiento Metas proyecto de inversión vs productos MGA, dicho cuadro se adjuntará de manera electrónica una vez diligenciado en la plataforma google</t>
  </si>
  <si>
    <t xml:space="preserve">
Trimestralmente, los líderes de los proyectos, utilizarán la herramienta tecnológica para detección de plagio, generando reporte positivo de la herramienta empleada y concepto favorable por parte del supervisor encargado, los productos derivados de proyectos de investigación y desarrollo pedagógico, así como las publicaciones del IDEP.  
</t>
  </si>
  <si>
    <t>Cuando se entrega el informe final del proyecto de investigación o desarrollo  al final de la vigencia, el profesional de la Subdirección Académica responsable del proyecto, anexará cartas de autores que señalan el consentimiento,  autorización y, así como, las declaraciones de autenticidad y responsabilidad frente  a los temas de plagio que se puedan presentar en los textos y/o documentos entregados; lo anterior en las carpetas de cada uno de los proyectos.</t>
  </si>
  <si>
    <t>Revisar los documentos frente a los últimos requisitos dados por las entidades que regulan la gestión documental (AGN y Archivo de Bogotá), además de tener en cuenta la normatividad vigente.</t>
  </si>
  <si>
    <t>Monitorear trimestralmente el cumplimiento del protocolo de limpieza (IN-GD-07-02) que se debe realizar a los depósitos o estanterías que contienen los archivos del IDEP.</t>
  </si>
  <si>
    <t>Mensualmente, los profesionales de las áreas de presupuesto, tesorería, contabilidad y Talento Humano, revisan la  liquidación de nómina para aprobación de la subdirección Administrativa, Financiera y CID y el representante legal de la Entidad.</t>
  </si>
  <si>
    <t>Cada vez que se requiera la contratación de un profesional del área de nómina, el Subdirector Administrativo y Financiero, asegurarán la vinculación de personal con experiencia en liquidación de nómina, seguridad social y parafiscales; lo anterior en el ejercicio de las pruebas técnicas y del proceso de selección de personal.</t>
  </si>
  <si>
    <t>CCada vez que sea requerido, de acuerdo con la creación, modificación y/o actualización dispuesta por el Gobierno Nacional y Distrital en materia Prestacional y Salarial, el Contratista Profesional de SST, se asegurará de garantizar continua capacitación y actualización de las normas vigentes para la aplicabilidad en la liquidación de la nómina al personal competente, como evidencia de dichas capacitaciones se encuentra: Normograma Nómina, Planes de trabajo, Entrega informe mensual de actividades y Plan de Mejoramiento</t>
  </si>
  <si>
    <t>Mensualmente, el Profesional Universitario- Proceso de Gestión de Recursos Físicos, registrará en el Sistema de Información Administrativo y Financiero - Módulo de Recursos Físicos el bien, y le asignará un número de placa para su identificación y control, posteriormente elaborará el comprobante de Altas y lo archivará con sus respectivos soportes (Factura, Solicitud de Ingreso,  y autorización de pago); por último, solicitará a la aseguradora incluir los bienes adquiridos con el fin ampararlos en el programa de Seguros vigente de la entidad</t>
  </si>
  <si>
    <t xml:space="preserve">
Anualmente, el Subdirector Administrativo y Financiero realizará la renovación de las pólizas, que ampararán todos los bienes del Instituto, mediante el contrato que se establece con la aseguradora seleccionada, adjuntando en el respectivo expediente los soportes precontractuales y contractuales de dicho contrato.
</t>
  </si>
  <si>
    <t>Cada vez que se presente un siniestro , el Profesional Universitario del proceso de Gestión de Recursos Físicos, aplicará el procedimiento PRO-GRF-11-01 Egresos o salidas definitivas de bienes: En la actividad número 28; adjuntando, Comprobantes de Salidas, Bajas y soportes respectivos (Acto administrativo, acta de comité, según corresponda)</t>
  </si>
  <si>
    <t>Trimestralmente, el profesional universitario de gestión de recursos físicos; verificará en la página del SIM si el parque automotor presenta alguna infracción, tomando pantallazo de dicha página y archivándolo de manera digital en un disco extraíble; posteriormente realiza las verificaciones y pagos correspondientes, también deberá realizar aleatoriamente visitas al parque automotor.</t>
  </si>
  <si>
    <t xml:space="preserve">Todos los meses y/o cuando se presente la necesidad, el Profesional Universitario de Gestión de Recursos Físicos, diligenciará las planillas FT-GRF-11-14 PLANILLA SEGUIMIENTO TRANSPORTE PARQUE AUTOMOTOR IDEP, FT-GRF-11-08 AUTORIZACIÓN SALIDA DE VEHÍCULOS PARQUE AUTOMOTOR FUERA DE BOGOTÁ, archivándolas en medios magnéticos para su respectivo control.
</t>
  </si>
  <si>
    <t xml:space="preserve">Cada vez que se presente una eventualidad con respecto al parque automotor y de manera mensual para el suministro de combustible, el Profesional Universitario de Gestión de Recursos Físicos, realizará ejecución y Supervisión de los Contratos:                                                                     1) Mantenimiento preventivos y correctivo del parque automotor, para el que se diligencia el formato FT-GRF-11-01 AUTORIZACIÓN SERVICIO DE MANTENIMIENTO                                               2) Suministro de Combustible, el cual es controlado mediante un chip, el informe que reporta el contratista y la planilla FT-GRF-11-14 PLANILLA SEGUIMIENTO TRANSPORTE PARQUE AUTOMOTOR IDEP.
Lo anterior mediante los informes de supervisión que reposan en el archivo de la entidad.
</t>
  </si>
  <si>
    <t xml:space="preserve">Cada vez que se requiera, los profesionales especializados de contabilidad y de tesorería, aplicará los controles establecidos en el procedimiento PRO-GF-14-14 "Gestión de Pago", adjuntando como evidencia, comprobante de Anulación, órdenes de pago y comprobantes de egreso
</t>
  </si>
  <si>
    <t>Cada vez que se requiera, el profesional especializado de tesorería, aplicará los controles establecidos en el Protocolo de Seguridad y Manejo de Cuentas de Tesorería IN- GF -14- 05, adjuntando los oficios correspondientes.</t>
  </si>
  <si>
    <t xml:space="preserve">Por lo menos una vez al año, el Profesional Especializado de Contabilidad, aplicará el normograma y cronograma interno del Proceso y participará de jornadas en actualización tributaria, como evidencia se puede encontrar:
- Hojas de cálculo en las que se realiza la liquidación de las cuentas por pagar del Instituto por concepto de retenciones por pagar.
-Expediente documental que da cuenta de cada una de las declaraciones y obligaciones tributarias y el cumplimiento de los cronogramas tributarios establecidos                                                      
-Para algunos casos se cuenta con la certificación de asistencia a los eventos de capacitación en norma tributaria 
</t>
  </si>
  <si>
    <t>Cada vez que se realiza solicitud de contratación, la Oficina Jurídica, revisará que los documentos precontractuales se ajusten a los contemplado en el  Plan anual de adquisiciones (PAA)  y que los Estudios Previos y Análisis del Sector cumplan con los requerimientos legales; dicha revisión se evidencia y controla en la plataforma SECOP II</t>
  </si>
  <si>
    <t xml:space="preserve">Acción de tratamiento: Solicitar la modificación de la póliza según corresponda durante el termino de ejecución del contrato </t>
  </si>
  <si>
    <t>Expedir Resolución con el Oficial SARLAFT, que indique  procedimiento para el reporte de operaciones sospechosas en caso de que el contratista se encuentre en listas restrictivas y el diligenciamiento del formato para servidores y colaboradores que establezca el origen de ingresos.</t>
  </si>
  <si>
    <t>Incluir en el PIC del IDEP capacitaciones asociadas a Lavado de Activos y Financiación del Terrorismo - LAFT.Articular el plan de gestión de la Integridad con acciones que fortalezcan la integridad de los servidores y las alertas de reporte de riesgos de LAFT</t>
  </si>
  <si>
    <t>Cada vez que se suscriba un contrato, el referente técnico, supervisor y abogado responsable de realizar los estudios previos documentaran los riesgos previsibles y su tratamiento atendiendo los lineamientos de la guía Colombia Compra Eficiente, con el fin de mitigar dichos riesgos; como evidencia se diligencia el formato establecido para cada modalidad de contratación.</t>
  </si>
  <si>
    <t xml:space="preserve">Cada 15 días, el abogado de defensa judicial presenta informe escrito del seguimiento de los procesos judiciales y extrajudiciales al comité de conciliación. </t>
  </si>
  <si>
    <t>Verificar que el inventario de hardware y software este actualizado</t>
  </si>
  <si>
    <t xml:space="preserve">De acuerdo a las reuniones agendadas por calendario se realiza mesa de trabajo con cada uno de los procesos para las actividades programadas Plan de Sostenibilidad MIPG - mensualmente </t>
  </si>
  <si>
    <t>Jefe Oficina de Control Interno 
Fecha</t>
  </si>
  <si>
    <t>SEGUIMIENTO TERCER CUATRIMESTRE 2023</t>
  </si>
  <si>
    <t>SEGUIMIENTO TERCER CUATRIMESTRE 2023 - PRIMERA LINEA DE DEFENSA</t>
  </si>
  <si>
    <t>Auxiliar Administrativo de la Subdirección Administrativa y Financiera</t>
  </si>
  <si>
    <t xml:space="preserve"> Jefe de la Oficina Asesora de Planeación</t>
  </si>
  <si>
    <t>Jefe Oficina Jurídica</t>
  </si>
  <si>
    <t xml:space="preserve">Jefe Oficina Jurídica
Abogado designado 
</t>
  </si>
  <si>
    <t>Ejecución y Administración de procesos</t>
  </si>
  <si>
    <t>Fallas Tecnológicas</t>
  </si>
  <si>
    <t>Plan de acción (solo para la opción reducir)</t>
  </si>
  <si>
    <t xml:space="preserve">SEGUIMIENTO 1ER CUATRIMESTRE 2023 </t>
  </si>
  <si>
    <t>SEGUIMIENTO 1ER CUATRIMESTRE 2023 - PRIMERA LINEA DE DEFENSA</t>
  </si>
  <si>
    <t>SEGUIMIENTO 2DO CUATRIMESTRE 2023 - PRIMERA LINEA DE DEFENSA</t>
  </si>
  <si>
    <t xml:space="preserve">Subdirector(a) Académico(a)
Profesional Especializado de comunicaciones
</t>
  </si>
  <si>
    <t>Contratista de comunicaciones de la Subdirección Académica</t>
  </si>
  <si>
    <t>profesionales de la Subdirección Académica</t>
  </si>
  <si>
    <t xml:space="preserve">Subdirección Académica 
Asesores de la dirección General 
Lideres de metas </t>
  </si>
  <si>
    <t>Subdirección Académica 
Profesional de Gestión Documental</t>
  </si>
  <si>
    <t>el profesional de la Subdirección Académica</t>
  </si>
  <si>
    <t xml:space="preserve">
Contratista del proceso de Gestión documental (Subdirección Administrativa y Financiera) 
Profesional Especializado de gestión documental (Subdirección Académica)
</t>
  </si>
  <si>
    <t xml:space="preserve">Subdirector(a) Administrativo(a) y Financiero(a) 
Profesional Especializado de gestión documental 
</t>
  </si>
  <si>
    <t xml:space="preserve">Subdirector(a) Administrativo(a) y Financiero(a) 
Profesional Especializado de gestión documental </t>
  </si>
  <si>
    <t xml:space="preserve">Subdirector(a) Administrativo(a) y Financiero(a) 
profesionales de las áreas de presupuesto, tesoreria, contabilidad
Profesional Especializado Talento Humano
Contratista de Nomina 
</t>
  </si>
  <si>
    <t xml:space="preserve">Subdirector(a) Administrativo(a) y Financiero(a) 
Profesional Especializado Talento Humano
</t>
  </si>
  <si>
    <t xml:space="preserve">Subdirector(a) Administrativo(a) y Financiero(a) 
Profesional Universitario 219-02
</t>
  </si>
  <si>
    <t xml:space="preserve">Subdirector(a) Administrativo(a) y Financiero(a) 
Profesional Universitario Almacén
</t>
  </si>
  <si>
    <t xml:space="preserve">Contador 
Tesorero
</t>
  </si>
  <si>
    <t xml:space="preserve">Contador
</t>
  </si>
  <si>
    <t xml:space="preserve">Jefe  Jurídica
Profesional Especializado Jurídico
</t>
  </si>
  <si>
    <t xml:space="preserve">Jefe Jurídica
Abogado asignado al Proceso de Contratación 
</t>
  </si>
  <si>
    <t xml:space="preserve">Jefe Jurídica
Abogado Contratista de Defensa Judicial </t>
  </si>
  <si>
    <t>Ingenieros del proceso de gestión técnologica</t>
  </si>
  <si>
    <t>jefe de la Oficina de Control Interno</t>
  </si>
  <si>
    <t>Fecha Aprobación: 31/01/2023</t>
  </si>
  <si>
    <t>VERSIÓN : 8</t>
  </si>
  <si>
    <t>Metodología: Política de Administración del riesgo del DAFP</t>
  </si>
  <si>
    <t>SEGUIMIENTO 1ER CUATRIMESTRE 2023</t>
  </si>
  <si>
    <t>SEGUIMIENTO 2Do CUATRIMESTRE 2023</t>
  </si>
  <si>
    <t xml:space="preserve">Seguimiento Oficina de Control Interno
HILDA YAMILE MORALES LAVERDE
Jefe Oficina de Control Interno 
</t>
  </si>
  <si>
    <t xml:space="preserve">Posibilidad de daño económico y reputacional por realizar investigaciones en beneficio propio o de terceros debido al favorecimiento de intereses particulares en la definición y ejecución de proyectos de investigación y desarrollo pedagógico que no estén alineados con los objetivos del proyecto de inversión.  </t>
  </si>
  <si>
    <t xml:space="preserve">Posibilidad de daño económico y reputacional por Tráfico de influencias y/o clientelismo para la emisión de conceptos o actos administrativos, que puedan beneficiar a terceros, debido a Intereses, económicos y/o particulares en la emisión de conceptos jurídicos, actos administrativos, respuesta a derechos de petición o proposiciones.
</t>
  </si>
  <si>
    <t>Posibilidad de daño reputacional por Actuaciones disciplinarias adelantadas desconociendo los aspectos sustanciales y de trámite vigentes debido a la falta de seguimiento de las actuaciones en términos de  calidad y oportunidad</t>
  </si>
  <si>
    <t xml:space="preserve">Trimestralmente, los contratistas de diseño gráfico, realizara seguimiento a la aplicación del Manual de imagen institucional, diligenciando la lista de verificación de lineamientos del manual de Imagen de la Alcaldía y el Manual de Imagen Institucional </t>
  </si>
  <si>
    <t>Cada vez que se realice una auditoría, el jefe de la oficina de control interno, aplicará lo establecido en los puntos de control del procedimiento PRO-EC-16-01 AUDITORÍAS INTERNAS, en las actividades 09 y 12, adjuntando como evidencia Informe definitivo de auditoria y la documentación de la misma.</t>
  </si>
  <si>
    <t>Cada vez que se realice una auditoría, el jefe de la oficina de control interno, socializará  todos los informes y resultados del programa de auditorías en la instancias y medios establecidos institucionalmente (Comités, alertas, Maloca Aula SIG).</t>
  </si>
  <si>
    <t>Cada vez que se requiera revisión de los documentos que sean allegados a la Oficina Jurídica, realizará doble filtro en la  revisión de conceptos o actos administrativos mediante vistos buenos de dos personas distintas, por ejemplo: quien proyecta y quien revisa, el concepto jurídico, el acto administrativo o respuesta a derechos de petición o proposiciones.</t>
  </si>
  <si>
    <t>Semestralmente, la oficina asesora jurídica y el supervisor del contrato, realizarán sensibilizaciones y/o campañas y/o capacitaciones a los supervisores para que conozcan cómo se debe adelantar las supervisiones y los riesgos a los que se ven abocados sino hacen una correcta supervisión, como evidencia de dichos controles se encuentran los listados de asistencia y acta de liquidación o terminación donde indiquen sobre los bienes o servicios recibido y formato de monitoreo al contratista.</t>
  </si>
  <si>
    <t xml:space="preserve">Mensualmente, la Oficina de Control Interno Disciplinario, realizará seguimiento al avance de las actuaciones disciplinarias en curso, en conformidad con el informe mensual del contratista. </t>
  </si>
  <si>
    <t>Jefe Control Interno Disciplinario</t>
  </si>
  <si>
    <t>Según lo establecido en el Instructivo  IN- GF -14- 05 Protocolo de Seguridad y Manejo de Cuentas de Tesorería, el Profesional Especializado de Contabilidad, Profesional Especializado de Tesorería y el Subdirector Administrativo y Financiero, aplicarán los controles establecidos en el Protocolo de Seguridad y Manejo de Cuentas de Tesorería IN- GF -13- 01, informando mediante correo electrónico la novedad a la Oficina Jurídica.</t>
  </si>
  <si>
    <t>Cada vez que sea requerido, el Profesional Especializado de Contabilidad, Profesional Especializado de Tesorería y el Subdirector Administrativo y Financiero aplicarán los controles establecidos en el procedimiento PRO-GF-14-14 Gestión de Pago", llevando a cabo la anulación del documento en el Sistema de Información Administrativo y Financiero del Instituto.</t>
  </si>
  <si>
    <t>Cada vez que se requiera el prestamo de una carpeta, el profesional especializado de la subdirección académica,recepcinará el formato: FT-GD-07-03 Préstamo de expedientes y realizará las observaciones correspondientes mediante correo electrónico.</t>
  </si>
  <si>
    <t>Mensualmente, el profesional especializado codigo 222-03 de la subdirección académica y el contratista de la subdirección administrativa, diligenciaran el Formato FT-GD-07-03 "Prestamos de Expedientes".</t>
  </si>
  <si>
    <t>Cuatrimestralmente, el Comité Académico, realizara una revisión y seguimiento de las actividades a los proyectos de investigación y desarrollo pedagógico que sea articulado con el proyecto de inversión. Dicha revisión se podrá evidenciar a través de las actas del comité académico.</t>
  </si>
  <si>
    <t xml:space="preserve">Cada vez que se realiza una publicación, el profesional especializado de la subdirección académica, hará uso de consentimientos informados. Como evidencia se encuentran los formatos de la política del manual del tratamiento de datos
</t>
  </si>
  <si>
    <t xml:space="preserve">Se realiza los ajustes a las piezas gráficas y/o comunicaciones de manera inmediata </t>
  </si>
  <si>
    <t>Hasta que los productos entregados por el contratista no cumplan con las especificaciones técnicas solicitadas, no se aprueba por el supervisor el pago de ese producto entregado por el contratista. Las desviaciones se corrigen por el contratista previo a la autorización.</t>
  </si>
  <si>
    <t xml:space="preserve">Evaluación técnica, financiera, económica y jurídica a las propuestas presentadas </t>
  </si>
  <si>
    <t xml:space="preserve">Iniciar un proceso por posible incumplimiento contra el abogado encargado de la defensa judicial 
Instaurar la acción de repetición contra el abogado encargado de la defensa judicial 
Realizar las denuncias penales correspondientes </t>
  </si>
  <si>
    <t xml:space="preserve"> Profesionales universitarios y especializados encargados de la atención</t>
  </si>
  <si>
    <t xml:space="preserve"> Profesionales especializados y universitarios de la Subdirección Académica </t>
  </si>
  <si>
    <t xml:space="preserve">Subdirector (a) Administrativo y Financiero 
Profesional Especializado de gestión documental 
</t>
  </si>
  <si>
    <t>Profesional especializado codigo 222-03 de la Subdirección Académica</t>
  </si>
  <si>
    <t xml:space="preserve">Profesional Especializado de Contabilidad, Profesional Especializado de Tesorería y el Subdirector Administrativo y Financiero </t>
  </si>
  <si>
    <t>Subdirector (a) Administrativo y  Financiero</t>
  </si>
  <si>
    <t xml:space="preserve">Jefe Jurídica
Referente técnico 
Abogado Responsable </t>
  </si>
  <si>
    <t xml:space="preserve">Jefe Jurídica
Profesional Especializado Jurídico
</t>
  </si>
  <si>
    <t>Posibilidad de daño económico y reputacional por Adquisición de bienes, obras y/o servicios que no se ajusten las necesidades o al cumplimiento de los objetivos de la entidad, debido a deficiencias relacionadas con el plazo, tiempo, cantidades y especificaciones técnicas del objeto a contratar</t>
  </si>
  <si>
    <t xml:space="preserve">Posibilidad de daño económico y reputacional por la Indisponibilidad de los servicios y operación sin licencias debido a Falta de oportunidad en la identificación de las necesidades de la infraestructura tecnológica </t>
  </si>
  <si>
    <t>Posibilidad de daño reputacional por falencias en la formulación y seguimiento a los instrumentos de gestión, debido a Suministro de información poco confiable, ineficiente o inadecuada por parte de otras áreas.</t>
  </si>
  <si>
    <t>Cada vez que se realiza auditoría al proceso, de conformidad con el PAA, el jefe de la Oficina de Control Interno, aprobara el plan de auditoria y el diseño de los papeles de trabajo realizados para la ejecución de la misma.</t>
  </si>
  <si>
    <t xml:space="preserve">Posibilidad de daño reputacional por Falencias en el análisis y generación de informes de auditoría interna, debido a:
- La entrega de información con deficiencia en la calidad o extemporánea por parte de los procesos auditados
-  Desconocimiento y/o aplicación de normatividad derogada o desactualizada.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</si>
</sst>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de &quot;mmmm&quot; de &quot;yyyy"/>
    <numFmt numFmtId="165" formatCode="0.0%"/>
    <numFmt numFmtId="166" formatCode="d/m/yyyy"/>
  </numFmts>
  <fonts count="10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rgb="FF000000"/>
      <name val="Arial"/>
      <family val="2"/>
    </font>
    <font>
      <sz val="11"/>
      <name val="Calibri"/>
      <family val="2"/>
    </font>
    <font>
      <sz val="11"/>
      <color theme="1"/>
      <name val="Calibri"/>
      <family val="2"/>
    </font>
    <font>
      <b/>
      <sz val="12"/>
      <color rgb="FF000000"/>
      <name val="Arial"/>
      <family val="2"/>
    </font>
    <font>
      <sz val="11"/>
      <color rgb="FF000000"/>
      <name val="Arial"/>
      <family val="2"/>
    </font>
    <font>
      <b/>
      <sz val="14"/>
      <color rgb="FF000000"/>
      <name val="Arial"/>
      <family val="2"/>
    </font>
    <font>
      <b/>
      <sz val="11"/>
      <color rgb="FFFFFFFF"/>
      <name val="Arial"/>
      <family val="2"/>
    </font>
    <font>
      <b/>
      <sz val="11"/>
      <color rgb="FF000000"/>
      <name val="Arial"/>
      <family val="2"/>
    </font>
    <font>
      <sz val="8"/>
      <color theme="1"/>
      <name val="Calibri"/>
      <family val="2"/>
    </font>
    <font>
      <sz val="10"/>
      <color theme="1"/>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11"/>
      <color theme="1"/>
      <name val="Arial Narrow"/>
      <family val="2"/>
    </font>
    <font>
      <b/>
      <sz val="14"/>
      <color rgb="FFFFFFFF"/>
      <name val="Calibri"/>
      <family val="2"/>
    </font>
    <font>
      <b/>
      <sz val="14"/>
      <color rgb="FFFFFFFF"/>
      <name val="Arial Narrow"/>
      <family val="2"/>
    </font>
    <font>
      <b/>
      <sz val="14"/>
      <color theme="0"/>
      <name val="Arial Narrow"/>
      <family val="2"/>
    </font>
    <font>
      <sz val="14"/>
      <color theme="0"/>
      <name val="Arial Narrow"/>
      <family val="2"/>
    </font>
    <font>
      <b/>
      <sz val="12"/>
      <color rgb="FFFFFFFF"/>
      <name val="Calibri"/>
      <family val="2"/>
    </font>
    <font>
      <b/>
      <sz val="11"/>
      <color theme="1"/>
      <name val="Arial Narrow"/>
      <family val="2"/>
    </font>
    <font>
      <sz val="11"/>
      <color rgb="FF000000"/>
      <name val="Docs-Calibri"/>
    </font>
    <font>
      <u/>
      <sz val="11"/>
      <color theme="1"/>
      <name val="Calibri"/>
      <family val="2"/>
    </font>
    <font>
      <u/>
      <sz val="11"/>
      <color rgb="FF0000FF"/>
      <name val="Calibri"/>
      <family val="2"/>
    </font>
    <font>
      <u/>
      <sz val="11"/>
      <color theme="1"/>
      <name val="Calibri"/>
      <family val="2"/>
    </font>
    <font>
      <u/>
      <sz val="11"/>
      <color rgb="FF000000"/>
      <name val="Calibri"/>
      <family val="2"/>
    </font>
    <font>
      <u/>
      <sz val="11"/>
      <color rgb="FF000000"/>
      <name val="Calibri"/>
      <family val="2"/>
    </font>
    <font>
      <u/>
      <sz val="11"/>
      <color rgb="FF0000FF"/>
      <name val="Calibri"/>
      <family val="2"/>
    </font>
    <font>
      <u/>
      <sz val="11"/>
      <color theme="1"/>
      <name val="Calibri"/>
      <family val="2"/>
    </font>
    <font>
      <u/>
      <sz val="11"/>
      <color rgb="FF0000FF"/>
      <name val="Calibri"/>
      <family val="2"/>
    </font>
    <font>
      <u/>
      <sz val="11"/>
      <color theme="1"/>
      <name val="Calibri"/>
      <family val="2"/>
    </font>
    <font>
      <u/>
      <sz val="11"/>
      <color theme="1"/>
      <name val="Calibri"/>
      <family val="2"/>
    </font>
    <font>
      <u/>
      <sz val="11"/>
      <color rgb="FF1155CC"/>
      <name val="Calibri"/>
      <family val="2"/>
    </font>
    <font>
      <u/>
      <sz val="11"/>
      <color theme="10"/>
      <name val="Calibri"/>
      <family val="2"/>
    </font>
    <font>
      <u/>
      <sz val="11"/>
      <color theme="10"/>
      <name val="Calibri"/>
      <family val="2"/>
    </font>
    <font>
      <u/>
      <sz val="11"/>
      <color rgb="FF0000FF"/>
      <name val="Calibri"/>
      <family val="2"/>
    </font>
    <font>
      <sz val="11"/>
      <color rgb="FF000000"/>
      <name val="Calibri"/>
      <family val="2"/>
    </font>
    <font>
      <sz val="11"/>
      <color rgb="FF000000"/>
      <name val="Roboto"/>
    </font>
    <font>
      <u/>
      <sz val="11"/>
      <color rgb="FF000000"/>
      <name val="Calibri"/>
      <family val="2"/>
    </font>
    <font>
      <b/>
      <sz val="11"/>
      <color rgb="FF000000"/>
      <name val="Calibri"/>
      <family val="2"/>
    </font>
    <font>
      <sz val="11"/>
      <color rgb="FF000000"/>
      <name val="Arial Narrow"/>
      <family val="2"/>
    </font>
    <font>
      <sz val="10"/>
      <color theme="1"/>
      <name val="Arial Narrow"/>
      <family val="2"/>
    </font>
    <font>
      <b/>
      <sz val="14"/>
      <color theme="1"/>
      <name val="Arial"/>
      <family val="2"/>
    </font>
    <font>
      <b/>
      <sz val="12"/>
      <color theme="0"/>
      <name val="Arial"/>
      <family val="2"/>
    </font>
    <font>
      <b/>
      <sz val="10"/>
      <color theme="0"/>
      <name val="Arial"/>
      <family val="2"/>
    </font>
    <font>
      <u/>
      <sz val="11"/>
      <color rgb="FF0000FF"/>
      <name val="Calibri"/>
      <family val="2"/>
    </font>
    <font>
      <u/>
      <sz val="11"/>
      <color theme="10"/>
      <name val="Calibri"/>
      <family val="2"/>
    </font>
    <font>
      <u/>
      <sz val="11"/>
      <color theme="10"/>
      <name val="Calibri"/>
      <family val="2"/>
    </font>
    <font>
      <u/>
      <sz val="11"/>
      <color theme="1"/>
      <name val="Arial Narrow"/>
      <family val="2"/>
    </font>
    <font>
      <u/>
      <sz val="11"/>
      <color theme="1"/>
      <name val="Calibri"/>
      <family val="2"/>
    </font>
    <font>
      <u/>
      <sz val="11"/>
      <color rgb="FF000000"/>
      <name val="Calibri"/>
      <family val="2"/>
    </font>
    <font>
      <u/>
      <sz val="11"/>
      <color rgb="FF0000FF"/>
      <name val="Calibri"/>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b/>
      <sz val="26"/>
      <color theme="1"/>
      <name val="Arial Narrow"/>
      <family val="2"/>
    </font>
    <font>
      <sz val="24"/>
      <color theme="1"/>
      <name val="Arial"/>
      <family val="2"/>
    </font>
    <font>
      <b/>
      <sz val="24"/>
      <color rgb="FF000000"/>
      <name val="Arial Narrow"/>
      <family val="2"/>
    </font>
    <font>
      <sz val="11"/>
      <color theme="0"/>
      <name val="Calibri"/>
      <family val="2"/>
    </font>
    <font>
      <sz val="26"/>
      <color rgb="FF000000"/>
      <name val="Arial Narrow"/>
      <family val="2"/>
    </font>
    <font>
      <sz val="26"/>
      <color rgb="FFFFFFFF"/>
      <name val="Arial Narrow"/>
      <family val="2"/>
    </font>
    <font>
      <sz val="16"/>
      <color theme="1"/>
      <name val="Arial Narrow"/>
      <family val="2"/>
    </font>
    <font>
      <sz val="16"/>
      <color rgb="FF000000"/>
      <name val="Arial Narrow"/>
      <family val="2"/>
    </font>
    <font>
      <sz val="16"/>
      <color theme="1"/>
      <name val="Calibri"/>
      <family val="2"/>
    </font>
    <font>
      <sz val="11"/>
      <color theme="1"/>
      <name val="Arial"/>
      <family val="2"/>
    </font>
    <font>
      <sz val="12"/>
      <color theme="1"/>
      <name val="Arial"/>
      <family val="2"/>
    </font>
    <font>
      <sz val="12"/>
      <color rgb="FF000000"/>
      <name val="Arial"/>
      <family val="2"/>
    </font>
    <font>
      <b/>
      <sz val="9"/>
      <color theme="1"/>
      <name val="Arial Narrow"/>
      <family val="2"/>
    </font>
    <font>
      <sz val="10"/>
      <color rgb="FF000000"/>
      <name val="Arial Narrow"/>
      <family val="2"/>
    </font>
    <font>
      <sz val="11"/>
      <color rgb="FFFF0000"/>
      <name val="Arial Narrow"/>
      <family val="2"/>
    </font>
    <font>
      <sz val="10"/>
      <color theme="0"/>
      <name val="Arial"/>
      <family val="2"/>
    </font>
    <font>
      <b/>
      <sz val="12"/>
      <color rgb="FFE36C09"/>
      <name val="Arial"/>
      <family val="2"/>
    </font>
    <font>
      <u/>
      <sz val="11"/>
      <color theme="10"/>
      <name val="Calibri"/>
      <family val="2"/>
      <scheme val="minor"/>
    </font>
    <font>
      <sz val="11"/>
      <color theme="1"/>
      <name val="Calibri"/>
      <family val="2"/>
    </font>
    <font>
      <u/>
      <sz val="11"/>
      <color theme="1"/>
      <name val="Calibri"/>
      <family val="2"/>
    </font>
    <font>
      <u/>
      <sz val="11"/>
      <color theme="10"/>
      <name val="Calibri"/>
      <family val="2"/>
      <scheme val="minor"/>
    </font>
    <font>
      <u/>
      <sz val="11"/>
      <color rgb="FF1155CC"/>
      <name val="Calibri"/>
      <family val="2"/>
    </font>
    <font>
      <sz val="11"/>
      <color rgb="FF000000"/>
      <name val="Calibri"/>
      <family val="2"/>
    </font>
    <font>
      <sz val="11"/>
      <color theme="1"/>
      <name val="Arial Narrow"/>
      <family val="2"/>
    </font>
    <font>
      <sz val="11"/>
      <color theme="1"/>
      <name val="Calibri"/>
      <scheme val="minor"/>
    </font>
    <font>
      <sz val="10"/>
      <color theme="1"/>
      <name val="Arial"/>
    </font>
    <font>
      <b/>
      <sz val="12"/>
      <color rgb="FFFFFFFF"/>
      <name val="Calibri"/>
    </font>
    <font>
      <sz val="11"/>
      <color theme="1"/>
      <name val="Calibri"/>
    </font>
    <font>
      <sz val="11"/>
      <name val="Arial Narrow"/>
      <family val="2"/>
    </font>
    <font>
      <b/>
      <sz val="11"/>
      <name val="Arial Narrow"/>
      <family val="2"/>
    </font>
    <font>
      <sz val="10"/>
      <name val="Arial Narrow"/>
      <family val="2"/>
    </font>
    <font>
      <u/>
      <sz val="10"/>
      <color theme="1"/>
      <name val="Arial Narrow"/>
      <family val="2"/>
    </font>
    <font>
      <u/>
      <sz val="10"/>
      <color rgb="FF1155CC"/>
      <name val="Arial Narrow"/>
      <family val="2"/>
    </font>
    <font>
      <b/>
      <sz val="10"/>
      <color theme="0"/>
      <name val="Arial Narrow"/>
      <family val="2"/>
    </font>
    <font>
      <u/>
      <sz val="11"/>
      <color rgb="FF0000FF"/>
      <name val="Arial Narrow"/>
      <family val="2"/>
    </font>
    <font>
      <u/>
      <sz val="11"/>
      <color theme="10"/>
      <name val="Arial Narrow"/>
      <family val="2"/>
    </font>
    <font>
      <b/>
      <sz val="14"/>
      <color theme="3" tint="4.9989318521683403E-2"/>
      <name val="Arial Narrow"/>
      <family val="2"/>
    </font>
    <font>
      <sz val="11"/>
      <color theme="3" tint="4.9989318521683403E-2"/>
      <name val="Arial Narrow"/>
      <family val="2"/>
    </font>
    <font>
      <b/>
      <sz val="11"/>
      <color theme="3" tint="4.9989318521683403E-2"/>
      <name val="Arial"/>
      <family val="2"/>
    </font>
  </fonts>
  <fills count="42">
    <fill>
      <patternFill patternType="none"/>
    </fill>
    <fill>
      <patternFill patternType="gray125"/>
    </fill>
    <fill>
      <patternFill patternType="solid">
        <fgColor rgb="FF99CCFF"/>
        <bgColor rgb="FF99CCFF"/>
      </patternFill>
    </fill>
    <fill>
      <patternFill patternType="solid">
        <fgColor rgb="FFFFCC99"/>
        <bgColor rgb="FFFFCC99"/>
      </patternFill>
    </fill>
    <fill>
      <patternFill patternType="solid">
        <fgColor rgb="FF969696"/>
        <bgColor rgb="FF969696"/>
      </patternFill>
    </fill>
    <fill>
      <patternFill patternType="solid">
        <fgColor rgb="FF00CCFF"/>
        <bgColor rgb="FF00CCFF"/>
      </patternFill>
    </fill>
    <fill>
      <patternFill patternType="solid">
        <fgColor rgb="FF99CC00"/>
        <bgColor rgb="FF99CC00"/>
      </patternFill>
    </fill>
    <fill>
      <patternFill patternType="solid">
        <fgColor rgb="FFC0C0C0"/>
        <bgColor rgb="FFC0C0C0"/>
      </patternFill>
    </fill>
    <fill>
      <patternFill patternType="solid">
        <fgColor rgb="FFFF9900"/>
        <bgColor rgb="FFFF9900"/>
      </patternFill>
    </fill>
    <fill>
      <patternFill patternType="solid">
        <fgColor rgb="FF808080"/>
        <bgColor rgb="FF808080"/>
      </patternFill>
    </fill>
    <fill>
      <patternFill patternType="solid">
        <fgColor rgb="FFFFFFFF"/>
        <bgColor rgb="FFFFFFFF"/>
      </patternFill>
    </fill>
    <fill>
      <patternFill patternType="solid">
        <fgColor rgb="FFFFFF00"/>
        <bgColor rgb="FFFFFF00"/>
      </patternFill>
    </fill>
    <fill>
      <patternFill patternType="solid">
        <fgColor rgb="FFD0CECE"/>
        <bgColor rgb="FFD0CECE"/>
      </patternFill>
    </fill>
    <fill>
      <patternFill patternType="solid">
        <fgColor theme="0"/>
        <bgColor theme="0"/>
      </patternFill>
    </fill>
    <fill>
      <patternFill patternType="solid">
        <fgColor theme="7"/>
        <bgColor theme="7"/>
      </patternFill>
    </fill>
    <fill>
      <patternFill patternType="solid">
        <fgColor rgb="FF953734"/>
        <bgColor rgb="FF953734"/>
      </patternFill>
    </fill>
    <fill>
      <patternFill patternType="solid">
        <fgColor theme="4"/>
        <bgColor theme="4"/>
      </patternFill>
    </fill>
    <fill>
      <patternFill patternType="solid">
        <fgColor rgb="FF7030A0"/>
        <bgColor rgb="FF7030A0"/>
      </patternFill>
    </fill>
    <fill>
      <patternFill patternType="solid">
        <fgColor rgb="FF31859B"/>
        <bgColor rgb="FF31859B"/>
      </patternFill>
    </fill>
    <fill>
      <patternFill patternType="solid">
        <fgColor rgb="FF76923C"/>
        <bgColor rgb="FF76923C"/>
      </patternFill>
    </fill>
    <fill>
      <patternFill patternType="solid">
        <fgColor rgb="FFB2A1C7"/>
        <bgColor rgb="FFB2A1C7"/>
      </patternFill>
    </fill>
    <fill>
      <patternFill patternType="solid">
        <fgColor rgb="FFD99594"/>
        <bgColor rgb="FFD99594"/>
      </patternFill>
    </fill>
    <fill>
      <patternFill patternType="solid">
        <fgColor rgb="FF00B0F0"/>
        <bgColor rgb="FF00B0F0"/>
      </patternFill>
    </fill>
    <fill>
      <patternFill patternType="solid">
        <fgColor rgb="FF92CDDC"/>
        <bgColor rgb="FF92CDDC"/>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tint="-0.499984740745262"/>
        <bgColor rgb="FFD99594"/>
      </patternFill>
    </fill>
    <fill>
      <patternFill patternType="solid">
        <fgColor theme="0"/>
        <bgColor indexed="64"/>
      </patternFill>
    </fill>
    <fill>
      <patternFill patternType="solid">
        <fgColor theme="7" tint="-0.499984740745262"/>
        <bgColor rgb="FFB2A1C7"/>
      </patternFill>
    </fill>
    <fill>
      <patternFill patternType="solid">
        <fgColor theme="4" tint="0.59999389629810485"/>
        <bgColor indexed="64"/>
      </patternFill>
    </fill>
    <fill>
      <patternFill patternType="solid">
        <fgColor theme="0"/>
        <bgColor rgb="FF993300"/>
      </patternFill>
    </fill>
    <fill>
      <patternFill patternType="solid">
        <fgColor theme="0"/>
        <bgColor rgb="FF00CCFF"/>
      </patternFill>
    </fill>
    <fill>
      <patternFill patternType="solid">
        <fgColor theme="0"/>
        <bgColor rgb="FF99CC00"/>
      </patternFill>
    </fill>
    <fill>
      <patternFill patternType="solid">
        <fgColor theme="0"/>
        <bgColor rgb="FFC0C0C0"/>
      </patternFill>
    </fill>
    <fill>
      <patternFill patternType="solid">
        <fgColor theme="0"/>
        <bgColor rgb="FFFF9900"/>
      </patternFill>
    </fill>
    <fill>
      <patternFill patternType="solid">
        <fgColor rgb="FFFFFFFF"/>
        <bgColor indexed="64"/>
      </patternFill>
    </fill>
    <fill>
      <patternFill patternType="solid">
        <fgColor theme="0"/>
        <bgColor rgb="FFFFFF00"/>
      </patternFill>
    </fill>
    <fill>
      <patternFill patternType="solid">
        <fgColor theme="9" tint="0.39997558519241921"/>
        <bgColor rgb="FF993300"/>
      </patternFill>
    </fill>
  </fills>
  <borders count="104">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right style="thin">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hair">
        <color rgb="FF000000"/>
      </left>
      <right style="hair">
        <color rgb="FF000000"/>
      </right>
      <top style="hair">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rgb="FF000000"/>
      </right>
      <top/>
      <bottom style="thin">
        <color rgb="FF000000"/>
      </bottom>
      <diagonal/>
    </border>
    <border>
      <left style="medium">
        <color rgb="FFCCCCCC"/>
      </left>
      <right style="medium">
        <color indexed="64"/>
      </right>
      <top style="medium">
        <color rgb="FFCCCCCC"/>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rgb="FFCCCCCC"/>
      </left>
      <right style="medium">
        <color rgb="FF000000"/>
      </right>
      <top/>
      <bottom style="medium">
        <color rgb="FF000000"/>
      </bottom>
      <diagonal/>
    </border>
    <border>
      <left style="medium">
        <color rgb="FFCCCCCC"/>
      </left>
      <right style="medium">
        <color indexed="64"/>
      </right>
      <top/>
      <bottom style="medium">
        <color rgb="FF000000"/>
      </bottom>
      <diagonal/>
    </border>
    <border>
      <left/>
      <right style="medium">
        <color rgb="FF000000"/>
      </right>
      <top style="medium">
        <color rgb="FFCCCCCC"/>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CCCCCC"/>
      </left>
      <right/>
      <top style="medium">
        <color rgb="FFCCCCCC"/>
      </top>
      <bottom/>
      <diagonal/>
    </border>
    <border>
      <left/>
      <right style="thin">
        <color indexed="64"/>
      </right>
      <top style="thin">
        <color indexed="64"/>
      </top>
      <bottom/>
      <diagonal/>
    </border>
  </borders>
  <cellStyleXfs count="3">
    <xf numFmtId="0" fontId="0" fillId="0" borderId="0"/>
    <xf numFmtId="0" fontId="79" fillId="0" borderId="0" applyNumberFormat="0" applyFill="0" applyBorder="0" applyAlignment="0" applyProtection="0"/>
    <xf numFmtId="9" fontId="86" fillId="0" borderId="0" applyFont="0" applyFill="0" applyBorder="0" applyAlignment="0" applyProtection="0"/>
  </cellStyleXfs>
  <cellXfs count="594">
    <xf numFmtId="0" fontId="0" fillId="0" borderId="0" xfId="0"/>
    <xf numFmtId="0" fontId="7" fillId="0" borderId="0" xfId="0" applyFont="1"/>
    <xf numFmtId="164" fontId="8" fillId="3" borderId="17" xfId="0" applyNumberFormat="1" applyFont="1" applyFill="1" applyBorder="1" applyAlignment="1">
      <alignment horizontal="center" vertical="center" wrapText="1"/>
    </xf>
    <xf numFmtId="0" fontId="9" fillId="0" borderId="0" xfId="0" applyFont="1"/>
    <xf numFmtId="0" fontId="9" fillId="5" borderId="21" xfId="0" applyFont="1" applyFill="1" applyBorder="1"/>
    <xf numFmtId="0" fontId="9" fillId="5" borderId="22" xfId="0" applyFont="1" applyFill="1" applyBorder="1" applyAlignment="1">
      <alignment horizontal="center"/>
    </xf>
    <xf numFmtId="0" fontId="12" fillId="5" borderId="21" xfId="0" applyFont="1" applyFill="1" applyBorder="1" applyAlignment="1">
      <alignment horizontal="center"/>
    </xf>
    <xf numFmtId="0" fontId="9" fillId="5" borderId="23" xfId="0" applyFont="1" applyFill="1" applyBorder="1" applyAlignment="1">
      <alignment horizontal="center"/>
    </xf>
    <xf numFmtId="0" fontId="9" fillId="6" borderId="21" xfId="0" applyFont="1" applyFill="1" applyBorder="1"/>
    <xf numFmtId="0" fontId="9" fillId="6" borderId="20" xfId="0" applyFont="1" applyFill="1" applyBorder="1" applyAlignment="1">
      <alignment horizontal="center"/>
    </xf>
    <xf numFmtId="0" fontId="9" fillId="6" borderId="22" xfId="0" applyFont="1" applyFill="1" applyBorder="1" applyAlignment="1">
      <alignment horizontal="center"/>
    </xf>
    <xf numFmtId="0" fontId="12" fillId="6" borderId="21" xfId="0" applyFont="1" applyFill="1" applyBorder="1" applyAlignment="1">
      <alignment horizontal="center"/>
    </xf>
    <xf numFmtId="0" fontId="9" fillId="7" borderId="21" xfId="0" applyFont="1" applyFill="1" applyBorder="1"/>
    <xf numFmtId="0" fontId="9" fillId="7" borderId="20" xfId="0" applyFont="1" applyFill="1" applyBorder="1" applyAlignment="1">
      <alignment horizontal="center"/>
    </xf>
    <xf numFmtId="0" fontId="9" fillId="7" borderId="22" xfId="0" applyFont="1" applyFill="1" applyBorder="1" applyAlignment="1">
      <alignment horizontal="center"/>
    </xf>
    <xf numFmtId="0" fontId="12" fillId="7" borderId="21" xfId="0" applyFont="1" applyFill="1" applyBorder="1" applyAlignment="1">
      <alignment horizontal="center"/>
    </xf>
    <xf numFmtId="0" fontId="9" fillId="8" borderId="21" xfId="0" applyFont="1" applyFill="1" applyBorder="1"/>
    <xf numFmtId="0" fontId="9" fillId="8" borderId="20" xfId="0" applyFont="1" applyFill="1" applyBorder="1" applyAlignment="1">
      <alignment horizontal="center"/>
    </xf>
    <xf numFmtId="0" fontId="9" fillId="8" borderId="22" xfId="0" applyFont="1" applyFill="1" applyBorder="1" applyAlignment="1">
      <alignment horizontal="center"/>
    </xf>
    <xf numFmtId="0" fontId="12" fillId="8" borderId="21" xfId="0" applyFont="1" applyFill="1" applyBorder="1" applyAlignment="1">
      <alignment horizontal="center"/>
    </xf>
    <xf numFmtId="0" fontId="8" fillId="9" borderId="21" xfId="0" applyFont="1" applyFill="1" applyBorder="1" applyAlignment="1">
      <alignment horizontal="right"/>
    </xf>
    <xf numFmtId="0" fontId="8" fillId="9" borderId="21" xfId="0" applyFont="1" applyFill="1" applyBorder="1" applyAlignment="1">
      <alignment horizontal="center"/>
    </xf>
    <xf numFmtId="0" fontId="13" fillId="0" borderId="0" xfId="0" applyFont="1"/>
    <xf numFmtId="0" fontId="13" fillId="0" borderId="0" xfId="0" applyFont="1" applyAlignment="1">
      <alignment horizontal="center"/>
    </xf>
    <xf numFmtId="0" fontId="14" fillId="0" borderId="0" xfId="0" applyFont="1" applyAlignment="1">
      <alignment horizontal="center"/>
    </xf>
    <xf numFmtId="0" fontId="15" fillId="0" borderId="24" xfId="0" applyFont="1" applyBorder="1" applyAlignment="1">
      <alignment wrapText="1"/>
    </xf>
    <xf numFmtId="0" fontId="7" fillId="0" borderId="24" xfId="0" applyFont="1" applyBorder="1" applyAlignment="1">
      <alignment wrapText="1"/>
    </xf>
    <xf numFmtId="0" fontId="16" fillId="13" borderId="39" xfId="0" applyFont="1" applyFill="1" applyBorder="1" applyAlignment="1">
      <alignment vertical="center" wrapText="1"/>
    </xf>
    <xf numFmtId="0" fontId="19" fillId="0" borderId="0" xfId="0" applyFont="1"/>
    <xf numFmtId="0" fontId="22" fillId="16" borderId="40" xfId="0" applyFont="1" applyFill="1" applyBorder="1" applyAlignment="1">
      <alignment horizontal="center" vertical="center" wrapText="1"/>
    </xf>
    <xf numFmtId="0" fontId="22" fillId="16" borderId="40" xfId="0" applyFont="1" applyFill="1" applyBorder="1" applyAlignment="1">
      <alignment horizontal="center" vertical="center"/>
    </xf>
    <xf numFmtId="0" fontId="22" fillId="16" borderId="40" xfId="0" applyFont="1" applyFill="1" applyBorder="1" applyAlignment="1">
      <alignment horizontal="center" vertical="center" textRotation="90" wrapText="1"/>
    </xf>
    <xf numFmtId="0" fontId="24" fillId="6" borderId="44" xfId="0" applyFont="1" applyFill="1" applyBorder="1" applyAlignment="1">
      <alignment horizontal="center" vertical="center" wrapText="1"/>
    </xf>
    <xf numFmtId="0" fontId="24" fillId="14" borderId="45" xfId="0" applyFont="1" applyFill="1" applyBorder="1" applyAlignment="1">
      <alignment horizontal="center" vertical="center" wrapText="1"/>
    </xf>
    <xf numFmtId="0" fontId="24" fillId="20" borderId="45" xfId="0" applyFont="1" applyFill="1" applyBorder="1" applyAlignment="1">
      <alignment horizontal="center" vertical="center" wrapText="1"/>
    </xf>
    <xf numFmtId="0" fontId="24" fillId="15" borderId="44" xfId="0" applyFont="1" applyFill="1" applyBorder="1" applyAlignment="1">
      <alignment horizontal="center" vertical="center" wrapText="1"/>
    </xf>
    <xf numFmtId="0" fontId="24" fillId="15" borderId="45" xfId="0" applyFont="1" applyFill="1" applyBorder="1" applyAlignment="1">
      <alignment horizontal="center" vertical="center" wrapText="1"/>
    </xf>
    <xf numFmtId="0" fontId="24" fillId="21" borderId="45"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center" vertical="center"/>
    </xf>
    <xf numFmtId="0" fontId="25" fillId="0" borderId="21" xfId="0" applyFont="1" applyBorder="1" applyAlignment="1">
      <alignment horizontal="center" vertical="center" wrapText="1"/>
    </xf>
    <xf numFmtId="9" fontId="19" fillId="0" borderId="21" xfId="0" applyNumberFormat="1" applyFont="1" applyBorder="1" applyAlignment="1">
      <alignment horizontal="center" vertical="center" wrapText="1"/>
    </xf>
    <xf numFmtId="0" fontId="25" fillId="0" borderId="21" xfId="0" applyFont="1" applyBorder="1" applyAlignment="1">
      <alignment horizontal="center" vertical="center"/>
    </xf>
    <xf numFmtId="0" fontId="16" fillId="0" borderId="21" xfId="0" applyFont="1" applyBorder="1" applyAlignment="1">
      <alignment horizontal="left" vertical="center" wrapText="1"/>
    </xf>
    <xf numFmtId="0" fontId="19" fillId="0" borderId="21" xfId="0" applyFont="1" applyBorder="1" applyAlignment="1">
      <alignment horizontal="center" vertical="center" textRotation="90"/>
    </xf>
    <xf numFmtId="9" fontId="19" fillId="0" borderId="21" xfId="0" applyNumberFormat="1" applyFont="1" applyBorder="1" applyAlignment="1">
      <alignment horizontal="center" vertical="center"/>
    </xf>
    <xf numFmtId="165" fontId="19" fillId="0" borderId="21" xfId="0" applyNumberFormat="1" applyFont="1" applyBorder="1" applyAlignment="1">
      <alignment horizontal="center" vertical="center"/>
    </xf>
    <xf numFmtId="0" fontId="25" fillId="0" borderId="21" xfId="0" applyFont="1" applyBorder="1" applyAlignment="1">
      <alignment horizontal="center" vertical="center" textRotation="90" wrapText="1"/>
    </xf>
    <xf numFmtId="0" fontId="25" fillId="0" borderId="21" xfId="0" applyFont="1" applyBorder="1" applyAlignment="1">
      <alignment horizontal="center" vertical="center" textRotation="90"/>
    </xf>
    <xf numFmtId="166" fontId="19" fillId="0" borderId="21" xfId="0" applyNumberFormat="1" applyFont="1" applyBorder="1" applyAlignment="1">
      <alignment horizontal="center" vertical="center"/>
    </xf>
    <xf numFmtId="0" fontId="16" fillId="0" borderId="21" xfId="0" applyFont="1" applyBorder="1" applyAlignment="1">
      <alignment horizontal="center" vertical="center" wrapText="1"/>
    </xf>
    <xf numFmtId="0" fontId="7" fillId="0" borderId="21" xfId="0" applyFont="1" applyBorder="1" applyAlignment="1">
      <alignment horizontal="left" vertical="center" wrapText="1"/>
    </xf>
    <xf numFmtId="0" fontId="19" fillId="13" borderId="47" xfId="0" applyFont="1" applyFill="1" applyBorder="1" applyAlignment="1">
      <alignment horizontal="left" vertical="center"/>
    </xf>
    <xf numFmtId="0" fontId="7" fillId="0" borderId="21" xfId="0" applyFont="1" applyBorder="1" applyAlignment="1">
      <alignment wrapText="1"/>
    </xf>
    <xf numFmtId="0" fontId="7" fillId="0" borderId="21" xfId="0" applyFont="1" applyBorder="1" applyAlignment="1">
      <alignment vertical="center" wrapText="1"/>
    </xf>
    <xf numFmtId="0" fontId="7" fillId="0" borderId="21" xfId="0" applyFont="1" applyBorder="1"/>
    <xf numFmtId="0" fontId="19" fillId="0" borderId="21" xfId="0" applyFont="1" applyBorder="1" applyAlignment="1">
      <alignment horizontal="left" vertical="center" wrapText="1"/>
    </xf>
    <xf numFmtId="0" fontId="27" fillId="0" borderId="21" xfId="0" applyFont="1" applyBorder="1" applyAlignment="1">
      <alignment wrapText="1"/>
    </xf>
    <xf numFmtId="0" fontId="28" fillId="0" borderId="21" xfId="0" applyFont="1" applyBorder="1" applyAlignment="1">
      <alignment vertical="center" wrapText="1"/>
    </xf>
    <xf numFmtId="0" fontId="29" fillId="0" borderId="21" xfId="0" applyFont="1" applyBorder="1" applyAlignment="1">
      <alignment vertical="center" wrapText="1"/>
    </xf>
    <xf numFmtId="0" fontId="31" fillId="0" borderId="21" xfId="0" applyFont="1" applyBorder="1" applyAlignment="1">
      <alignment vertical="center" wrapText="1"/>
    </xf>
    <xf numFmtId="0" fontId="32" fillId="0" borderId="21" xfId="0" applyFont="1" applyBorder="1" applyAlignment="1">
      <alignment vertical="center" wrapText="1"/>
    </xf>
    <xf numFmtId="0" fontId="33" fillId="0" borderId="21" xfId="0" applyFont="1" applyBorder="1" applyAlignment="1">
      <alignment wrapText="1"/>
    </xf>
    <xf numFmtId="0" fontId="34" fillId="0" borderId="21" xfId="0" applyFont="1" applyBorder="1" applyAlignment="1">
      <alignment wrapText="1"/>
    </xf>
    <xf numFmtId="0" fontId="19" fillId="0" borderId="21" xfId="0" applyFont="1" applyBorder="1"/>
    <xf numFmtId="0" fontId="7" fillId="0" borderId="21" xfId="0" applyFont="1" applyBorder="1" applyAlignment="1">
      <alignment vertical="top" wrapText="1"/>
    </xf>
    <xf numFmtId="0" fontId="35" fillId="0" borderId="21" xfId="0" applyFont="1" applyBorder="1" applyAlignment="1">
      <alignment vertical="top" wrapText="1"/>
    </xf>
    <xf numFmtId="0" fontId="16" fillId="0" borderId="21" xfId="0" applyFont="1" applyBorder="1" applyAlignment="1">
      <alignment vertical="center" wrapText="1"/>
    </xf>
    <xf numFmtId="0" fontId="36" fillId="0" borderId="21" xfId="0" applyFont="1" applyBorder="1" applyAlignment="1">
      <alignment vertical="center" wrapText="1"/>
    </xf>
    <xf numFmtId="0" fontId="37" fillId="0" borderId="21" xfId="0" applyFont="1" applyBorder="1" applyAlignment="1">
      <alignment vertical="center" wrapText="1"/>
    </xf>
    <xf numFmtId="0" fontId="19" fillId="0" borderId="21" xfId="0" applyFont="1" applyBorder="1" applyAlignment="1">
      <alignment vertical="center"/>
    </xf>
    <xf numFmtId="0" fontId="38" fillId="0" borderId="21" xfId="0" applyFont="1" applyBorder="1" applyAlignment="1">
      <alignment wrapText="1"/>
    </xf>
    <xf numFmtId="0" fontId="39" fillId="0" borderId="21" xfId="0" applyFont="1" applyBorder="1" applyAlignment="1">
      <alignment vertical="center" wrapText="1"/>
    </xf>
    <xf numFmtId="0" fontId="19" fillId="13" borderId="21" xfId="0" applyFont="1" applyFill="1" applyBorder="1" applyAlignment="1">
      <alignment horizontal="left" vertical="center"/>
    </xf>
    <xf numFmtId="0" fontId="7" fillId="0" borderId="21" xfId="0" applyFont="1" applyBorder="1" applyAlignment="1">
      <alignment vertical="center"/>
    </xf>
    <xf numFmtId="0" fontId="40" fillId="0" borderId="21" xfId="0" applyFont="1" applyBorder="1" applyAlignment="1">
      <alignment wrapText="1"/>
    </xf>
    <xf numFmtId="0" fontId="41" fillId="0" borderId="21" xfId="0" applyFont="1" applyBorder="1" applyAlignment="1">
      <alignment vertical="center" wrapText="1"/>
    </xf>
    <xf numFmtId="0" fontId="7" fillId="0" borderId="21" xfId="0" applyFont="1" applyBorder="1" applyAlignment="1">
      <alignment horizontal="center" vertical="center" wrapText="1"/>
    </xf>
    <xf numFmtId="0" fontId="16" fillId="10" borderId="21" xfId="0" applyFont="1" applyFill="1" applyBorder="1" applyAlignment="1">
      <alignment horizontal="left" vertical="center" wrapText="1"/>
    </xf>
    <xf numFmtId="0" fontId="7" fillId="0" borderId="21" xfId="0" applyFont="1" applyBorder="1" applyAlignment="1">
      <alignment horizontal="left" vertical="top" wrapText="1"/>
    </xf>
    <xf numFmtId="0" fontId="19" fillId="13" borderId="21" xfId="0" applyFont="1" applyFill="1" applyBorder="1" applyAlignment="1">
      <alignment horizontal="center" vertical="center"/>
    </xf>
    <xf numFmtId="0" fontId="19" fillId="13" borderId="21" xfId="0" applyFont="1" applyFill="1" applyBorder="1" applyAlignment="1">
      <alignment horizontal="center" vertical="center" textRotation="90"/>
    </xf>
    <xf numFmtId="9" fontId="19" fillId="13" borderId="21" xfId="0" applyNumberFormat="1" applyFont="1" applyFill="1" applyBorder="1" applyAlignment="1">
      <alignment horizontal="center" vertical="center"/>
    </xf>
    <xf numFmtId="165" fontId="19" fillId="13" borderId="21" xfId="0" applyNumberFormat="1" applyFont="1" applyFill="1" applyBorder="1" applyAlignment="1">
      <alignment horizontal="center" vertical="center"/>
    </xf>
    <xf numFmtId="0" fontId="25" fillId="13" borderId="21" xfId="0" applyFont="1" applyFill="1" applyBorder="1" applyAlignment="1">
      <alignment horizontal="center" vertical="center" textRotation="90" wrapText="1"/>
    </xf>
    <xf numFmtId="0" fontId="25" fillId="13" borderId="21" xfId="0" applyFont="1" applyFill="1" applyBorder="1" applyAlignment="1">
      <alignment horizontal="center" vertical="center" textRotation="90"/>
    </xf>
    <xf numFmtId="0" fontId="19" fillId="13" borderId="21"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7" fillId="13" borderId="21" xfId="0" applyFont="1" applyFill="1" applyBorder="1" applyAlignment="1">
      <alignment vertical="top" wrapText="1"/>
    </xf>
    <xf numFmtId="0" fontId="7" fillId="13" borderId="21" xfId="0" applyFont="1" applyFill="1" applyBorder="1" applyAlignment="1">
      <alignment vertical="center" wrapText="1"/>
    </xf>
    <xf numFmtId="0" fontId="41" fillId="13" borderId="21" xfId="0" applyFont="1" applyFill="1" applyBorder="1" applyAlignment="1">
      <alignment vertical="top" wrapText="1"/>
    </xf>
    <xf numFmtId="0" fontId="43" fillId="0" borderId="21" xfId="0" applyFont="1" applyBorder="1" applyAlignment="1">
      <alignment vertical="center" wrapText="1"/>
    </xf>
    <xf numFmtId="0" fontId="7" fillId="13" borderId="39" xfId="0" applyFont="1" applyFill="1" applyBorder="1"/>
    <xf numFmtId="0" fontId="7" fillId="13" borderId="21" xfId="0" applyFont="1" applyFill="1" applyBorder="1" applyAlignment="1">
      <alignment wrapText="1"/>
    </xf>
    <xf numFmtId="0" fontId="44" fillId="0" borderId="21" xfId="0" applyFont="1" applyBorder="1" applyAlignment="1">
      <alignment vertical="center" wrapText="1"/>
    </xf>
    <xf numFmtId="0" fontId="19" fillId="0" borderId="21" xfId="0" applyFont="1" applyBorder="1" applyAlignment="1">
      <alignment vertical="top" wrapText="1"/>
    </xf>
    <xf numFmtId="0" fontId="45" fillId="0" borderId="21" xfId="0" applyFont="1" applyBorder="1" applyAlignment="1">
      <alignment vertical="top" wrapText="1"/>
    </xf>
    <xf numFmtId="0" fontId="45" fillId="0" borderId="36" xfId="0" applyFont="1" applyBorder="1" applyAlignment="1">
      <alignment vertical="top" wrapText="1"/>
    </xf>
    <xf numFmtId="0" fontId="45" fillId="0" borderId="36" xfId="0" applyFont="1" applyBorder="1" applyAlignment="1">
      <alignment vertical="top"/>
    </xf>
    <xf numFmtId="0" fontId="41" fillId="0" borderId="21" xfId="0" applyFont="1" applyBorder="1" applyAlignment="1">
      <alignment wrapText="1"/>
    </xf>
    <xf numFmtId="0" fontId="19" fillId="0" borderId="21" xfId="0" applyFont="1" applyBorder="1" applyAlignment="1">
      <alignment horizontal="center"/>
    </xf>
    <xf numFmtId="0" fontId="19" fillId="0" borderId="21" xfId="0" applyFont="1" applyBorder="1" applyAlignment="1">
      <alignment wrapText="1"/>
    </xf>
    <xf numFmtId="0" fontId="19" fillId="0" borderId="0" xfId="0" applyFont="1" applyAlignment="1">
      <alignment horizontal="center" vertical="center"/>
    </xf>
    <xf numFmtId="0" fontId="19" fillId="0" borderId="0" xfId="0" applyFont="1" applyAlignment="1">
      <alignment horizontal="center"/>
    </xf>
    <xf numFmtId="0" fontId="22" fillId="16" borderId="40" xfId="0" applyFont="1" applyFill="1" applyBorder="1" applyAlignment="1">
      <alignment horizontal="center" vertical="center" textRotation="90"/>
    </xf>
    <xf numFmtId="49" fontId="49" fillId="16" borderId="53" xfId="0" applyNumberFormat="1" applyFont="1" applyFill="1" applyBorder="1" applyAlignment="1">
      <alignment horizontal="center" vertical="center" wrapText="1"/>
    </xf>
    <xf numFmtId="49" fontId="22" fillId="22" borderId="48" xfId="0" applyNumberFormat="1" applyFont="1" applyFill="1" applyBorder="1" applyAlignment="1">
      <alignment horizontal="center" vertical="center" wrapText="1"/>
    </xf>
    <xf numFmtId="49" fontId="22" fillId="22" borderId="54" xfId="0" applyNumberFormat="1" applyFont="1" applyFill="1" applyBorder="1" applyAlignment="1">
      <alignment horizontal="center" vertical="center" wrapText="1"/>
    </xf>
    <xf numFmtId="0" fontId="23" fillId="23" borderId="48" xfId="0" applyFont="1" applyFill="1" applyBorder="1" applyAlignment="1">
      <alignment horizontal="center" vertical="center" wrapText="1"/>
    </xf>
    <xf numFmtId="0" fontId="23" fillId="23" borderId="54" xfId="0" applyFont="1" applyFill="1" applyBorder="1" applyAlignment="1">
      <alignment horizontal="center" vertical="center" wrapText="1"/>
    </xf>
    <xf numFmtId="49" fontId="22" fillId="18" borderId="48" xfId="0" applyNumberFormat="1" applyFont="1" applyFill="1" applyBorder="1" applyAlignment="1">
      <alignment horizontal="center" vertical="center" wrapText="1"/>
    </xf>
    <xf numFmtId="49" fontId="22" fillId="18" borderId="54" xfId="0" applyNumberFormat="1" applyFont="1" applyFill="1" applyBorder="1" applyAlignment="1">
      <alignment horizontal="center" vertical="center" wrapText="1"/>
    </xf>
    <xf numFmtId="0" fontId="24" fillId="6" borderId="55" xfId="0" applyFont="1" applyFill="1" applyBorder="1" applyAlignment="1">
      <alignment horizontal="center" vertical="center" wrapText="1"/>
    </xf>
    <xf numFmtId="0" fontId="21" fillId="19" borderId="55" xfId="0" applyFont="1" applyFill="1" applyBorder="1" applyAlignment="1">
      <alignment horizontal="center" vertical="center" wrapText="1"/>
    </xf>
    <xf numFmtId="0" fontId="24" fillId="14" borderId="55" xfId="0" applyFont="1" applyFill="1" applyBorder="1" applyAlignment="1">
      <alignment horizontal="center" vertical="center" wrapText="1"/>
    </xf>
    <xf numFmtId="0" fontId="21" fillId="20" borderId="55" xfId="0" applyFont="1" applyFill="1" applyBorder="1" applyAlignment="1">
      <alignment horizontal="center" vertical="center" wrapText="1"/>
    </xf>
    <xf numFmtId="0" fontId="22" fillId="16" borderId="21" xfId="0" applyFont="1" applyFill="1" applyBorder="1" applyAlignment="1">
      <alignment horizontal="center" vertical="center" textRotation="90"/>
    </xf>
    <xf numFmtId="0" fontId="22" fillId="16" borderId="43" xfId="0" applyFont="1" applyFill="1" applyBorder="1" applyAlignment="1">
      <alignment horizontal="center" vertical="center" wrapText="1"/>
    </xf>
    <xf numFmtId="49" fontId="22" fillId="22" borderId="59" xfId="0" applyNumberFormat="1" applyFont="1" applyFill="1" applyBorder="1" applyAlignment="1">
      <alignment horizontal="center" vertical="center" wrapText="1"/>
    </xf>
    <xf numFmtId="49" fontId="22" fillId="22" borderId="22" xfId="0" applyNumberFormat="1" applyFont="1" applyFill="1" applyBorder="1" applyAlignment="1">
      <alignment horizontal="center" vertical="center" wrapText="1"/>
    </xf>
    <xf numFmtId="0" fontId="23" fillId="23" borderId="59" xfId="0" applyFont="1" applyFill="1" applyBorder="1" applyAlignment="1">
      <alignment horizontal="center" vertical="center" wrapText="1"/>
    </xf>
    <xf numFmtId="0" fontId="23" fillId="23" borderId="22" xfId="0" applyFont="1" applyFill="1" applyBorder="1" applyAlignment="1">
      <alignment horizontal="center" vertical="center" wrapText="1"/>
    </xf>
    <xf numFmtId="49" fontId="22" fillId="18" borderId="59" xfId="0" applyNumberFormat="1" applyFont="1" applyFill="1" applyBorder="1" applyAlignment="1">
      <alignment horizontal="center" vertical="center" wrapText="1"/>
    </xf>
    <xf numFmtId="49" fontId="22" fillId="18" borderId="22" xfId="0" applyNumberFormat="1" applyFont="1" applyFill="1" applyBorder="1" applyAlignment="1">
      <alignment horizontal="center" vertical="center" wrapText="1"/>
    </xf>
    <xf numFmtId="1" fontId="19" fillId="13" borderId="40" xfId="0" applyNumberFormat="1" applyFont="1" applyFill="1" applyBorder="1" applyAlignment="1">
      <alignment horizontal="center" vertical="center" wrapText="1"/>
    </xf>
    <xf numFmtId="166" fontId="19" fillId="0" borderId="21" xfId="0" applyNumberFormat="1" applyFont="1" applyBorder="1" applyAlignment="1">
      <alignment horizontal="center" vertical="center" wrapText="1"/>
    </xf>
    <xf numFmtId="0" fontId="7" fillId="0" borderId="21" xfId="0" applyFont="1" applyBorder="1" applyAlignment="1">
      <alignment horizontal="center" vertical="center"/>
    </xf>
    <xf numFmtId="0" fontId="19" fillId="13" borderId="47" xfId="0" applyFont="1" applyFill="1" applyBorder="1" applyAlignment="1">
      <alignment horizontal="center" vertical="center"/>
    </xf>
    <xf numFmtId="0" fontId="50" fillId="10" borderId="21" xfId="0" applyFont="1" applyFill="1" applyBorder="1" applyAlignment="1">
      <alignment horizontal="center" vertical="center" wrapText="1"/>
    </xf>
    <xf numFmtId="0" fontId="51" fillId="10" borderId="21"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52" fillId="10" borderId="21" xfId="0" applyFont="1" applyFill="1" applyBorder="1" applyAlignment="1">
      <alignment horizontal="center" vertical="center" wrapText="1"/>
    </xf>
    <xf numFmtId="0" fontId="53" fillId="10" borderId="21" xfId="0" applyFont="1" applyFill="1" applyBorder="1" applyAlignment="1">
      <alignment horizontal="center" vertical="center" wrapText="1"/>
    </xf>
    <xf numFmtId="0" fontId="45" fillId="10" borderId="21" xfId="0" applyFont="1" applyFill="1" applyBorder="1" applyAlignment="1">
      <alignment horizontal="center" vertical="center" wrapText="1"/>
    </xf>
    <xf numFmtId="0" fontId="19" fillId="0" borderId="46" xfId="0" applyFont="1" applyBorder="1" applyAlignment="1">
      <alignment horizontal="center" vertical="center" textRotation="90"/>
    </xf>
    <xf numFmtId="9" fontId="19" fillId="0" borderId="46" xfId="0" applyNumberFormat="1" applyFont="1" applyBorder="1" applyAlignment="1">
      <alignment horizontal="center" vertical="center"/>
    </xf>
    <xf numFmtId="0" fontId="25" fillId="0" borderId="46" xfId="0" applyFont="1" applyBorder="1" applyAlignment="1">
      <alignment horizontal="center" vertical="center" textRotation="90" wrapText="1"/>
    </xf>
    <xf numFmtId="0" fontId="25" fillId="0" borderId="46" xfId="0" applyFont="1" applyBorder="1" applyAlignment="1">
      <alignment horizontal="center" vertical="center" textRotation="90"/>
    </xf>
    <xf numFmtId="0" fontId="7" fillId="0" borderId="46" xfId="0" applyFont="1" applyBorder="1" applyAlignment="1">
      <alignment horizontal="center" vertical="center"/>
    </xf>
    <xf numFmtId="1" fontId="19" fillId="0" borderId="46" xfId="0" applyNumberFormat="1" applyFont="1" applyBorder="1" applyAlignment="1">
      <alignment horizontal="center" vertical="center" wrapText="1"/>
    </xf>
    <xf numFmtId="0" fontId="45" fillId="10" borderId="22" xfId="0" applyFont="1" applyFill="1" applyBorder="1" applyAlignment="1">
      <alignment horizontal="center" vertical="center" wrapText="1"/>
    </xf>
    <xf numFmtId="0" fontId="58" fillId="0" borderId="0" xfId="0" applyFont="1" applyAlignment="1">
      <alignment horizontal="center" vertical="center" wrapText="1"/>
    </xf>
    <xf numFmtId="0" fontId="59" fillId="24" borderId="39" xfId="0" applyFont="1" applyFill="1" applyBorder="1" applyAlignment="1">
      <alignment horizontal="center" vertical="center" wrapText="1" readingOrder="1"/>
    </xf>
    <xf numFmtId="0" fontId="60" fillId="25" borderId="63" xfId="0" applyFont="1" applyFill="1" applyBorder="1" applyAlignment="1">
      <alignment horizontal="center" vertical="center" wrapText="1" readingOrder="1"/>
    </xf>
    <xf numFmtId="0" fontId="60" fillId="0" borderId="64" xfId="0" applyFont="1" applyBorder="1" applyAlignment="1">
      <alignment horizontal="left" vertical="center" wrapText="1" readingOrder="1"/>
    </xf>
    <xf numFmtId="9" fontId="60" fillId="0" borderId="64" xfId="0" applyNumberFormat="1" applyFont="1" applyBorder="1" applyAlignment="1">
      <alignment horizontal="center" vertical="center" wrapText="1" readingOrder="1"/>
    </xf>
    <xf numFmtId="0" fontId="60" fillId="26" borderId="65" xfId="0" applyFont="1" applyFill="1" applyBorder="1" applyAlignment="1">
      <alignment horizontal="center" vertical="center" wrapText="1" readingOrder="1"/>
    </xf>
    <xf numFmtId="0" fontId="60" fillId="0" borderId="65" xfId="0" applyFont="1" applyBorder="1" applyAlignment="1">
      <alignment horizontal="left" vertical="center" wrapText="1" readingOrder="1"/>
    </xf>
    <xf numFmtId="9" fontId="60" fillId="0" borderId="65" xfId="0" applyNumberFormat="1" applyFont="1" applyBorder="1" applyAlignment="1">
      <alignment horizontal="center" vertical="center" wrapText="1" readingOrder="1"/>
    </xf>
    <xf numFmtId="0" fontId="60" fillId="27" borderId="65" xfId="0" applyFont="1" applyFill="1" applyBorder="1" applyAlignment="1">
      <alignment horizontal="center" vertical="center" wrapText="1" readingOrder="1"/>
    </xf>
    <xf numFmtId="0" fontId="60" fillId="28" borderId="65" xfId="0" applyFont="1" applyFill="1" applyBorder="1" applyAlignment="1">
      <alignment horizontal="center" vertical="center" wrapText="1" readingOrder="1"/>
    </xf>
    <xf numFmtId="0" fontId="61" fillId="29" borderId="65" xfId="0" applyFont="1" applyFill="1" applyBorder="1" applyAlignment="1">
      <alignment horizontal="center" vertical="center" wrapText="1" readingOrder="1"/>
    </xf>
    <xf numFmtId="0" fontId="25" fillId="13" borderId="39" xfId="0" applyFont="1" applyFill="1" applyBorder="1" applyAlignment="1">
      <alignment horizontal="left" vertical="center"/>
    </xf>
    <xf numFmtId="0" fontId="63" fillId="13" borderId="39" xfId="0" applyFont="1" applyFill="1" applyBorder="1" applyAlignment="1">
      <alignment horizontal="center" vertical="center" wrapText="1"/>
    </xf>
    <xf numFmtId="0" fontId="64" fillId="24" borderId="39" xfId="0" applyFont="1" applyFill="1" applyBorder="1" applyAlignment="1">
      <alignment horizontal="center" vertical="center" wrapText="1" readingOrder="1"/>
    </xf>
    <xf numFmtId="0" fontId="65" fillId="13" borderId="39" xfId="0" applyFont="1" applyFill="1" applyBorder="1"/>
    <xf numFmtId="0" fontId="66" fillId="25" borderId="63" xfId="0" applyFont="1" applyFill="1" applyBorder="1" applyAlignment="1">
      <alignment horizontal="center" vertical="center" wrapText="1" readingOrder="1"/>
    </xf>
    <xf numFmtId="0" fontId="66" fillId="0" borderId="64" xfId="0" applyFont="1" applyBorder="1" applyAlignment="1">
      <alignment horizontal="center" vertical="center" wrapText="1" readingOrder="1"/>
    </xf>
    <xf numFmtId="0" fontId="66" fillId="0" borderId="64" xfId="0" applyFont="1" applyBorder="1" applyAlignment="1">
      <alignment horizontal="left" vertical="center" wrapText="1" readingOrder="1"/>
    </xf>
    <xf numFmtId="0" fontId="66" fillId="26" borderId="65" xfId="0" applyFont="1" applyFill="1" applyBorder="1" applyAlignment="1">
      <alignment horizontal="center" vertical="center" wrapText="1" readingOrder="1"/>
    </xf>
    <xf numFmtId="0" fontId="66" fillId="0" borderId="65" xfId="0" applyFont="1" applyBorder="1" applyAlignment="1">
      <alignment horizontal="center" vertical="center" wrapText="1" readingOrder="1"/>
    </xf>
    <xf numFmtId="0" fontId="66" fillId="0" borderId="65" xfId="0" applyFont="1" applyBorder="1" applyAlignment="1">
      <alignment horizontal="left" vertical="center" wrapText="1" readingOrder="1"/>
    </xf>
    <xf numFmtId="0" fontId="66" fillId="27" borderId="65" xfId="0" applyFont="1" applyFill="1" applyBorder="1" applyAlignment="1">
      <alignment horizontal="center" vertical="center" wrapText="1" readingOrder="1"/>
    </xf>
    <xf numFmtId="0" fontId="66" fillId="28" borderId="65" xfId="0" applyFont="1" applyFill="1" applyBorder="1" applyAlignment="1">
      <alignment horizontal="center" vertical="center" wrapText="1" readingOrder="1"/>
    </xf>
    <xf numFmtId="0" fontId="67" fillId="29" borderId="65" xfId="0" applyFont="1" applyFill="1" applyBorder="1" applyAlignment="1">
      <alignment horizontal="center" vertical="center" wrapText="1" readingOrder="1"/>
    </xf>
    <xf numFmtId="0" fontId="68" fillId="13" borderId="39" xfId="0" applyFont="1" applyFill="1" applyBorder="1" applyAlignment="1">
      <alignment horizontal="left" vertical="center" wrapText="1" readingOrder="1"/>
    </xf>
    <xf numFmtId="0" fontId="68" fillId="0" borderId="0" xfId="0" applyFont="1" applyAlignment="1">
      <alignment horizontal="left" vertical="center" wrapText="1" readingOrder="1"/>
    </xf>
    <xf numFmtId="0" fontId="65" fillId="0" borderId="0" xfId="0" applyFont="1"/>
    <xf numFmtId="0" fontId="69" fillId="0" borderId="0" xfId="0" applyFont="1" applyAlignment="1">
      <alignment horizontal="left" vertical="center" wrapText="1" readingOrder="1"/>
    </xf>
    <xf numFmtId="0" fontId="68" fillId="0" borderId="0" xfId="0" applyFont="1" applyAlignment="1">
      <alignment vertical="center"/>
    </xf>
    <xf numFmtId="0" fontId="70" fillId="0" borderId="0" xfId="0" applyFont="1"/>
    <xf numFmtId="0" fontId="71" fillId="0" borderId="0" xfId="0" applyFont="1"/>
    <xf numFmtId="0" fontId="16" fillId="13" borderId="39" xfId="0" applyFont="1" applyFill="1" applyBorder="1"/>
    <xf numFmtId="0" fontId="72" fillId="13" borderId="39" xfId="0" applyFont="1" applyFill="1" applyBorder="1"/>
    <xf numFmtId="0" fontId="8" fillId="13" borderId="67" xfId="0" applyFont="1" applyFill="1" applyBorder="1" applyAlignment="1">
      <alignment horizontal="center" vertical="center" wrapText="1" readingOrder="1"/>
    </xf>
    <xf numFmtId="0" fontId="8" fillId="13" borderId="68" xfId="0" applyFont="1" applyFill="1" applyBorder="1" applyAlignment="1">
      <alignment horizontal="center" vertical="center" wrapText="1" readingOrder="1"/>
    </xf>
    <xf numFmtId="0" fontId="8" fillId="13" borderId="20" xfId="0" applyFont="1" applyFill="1" applyBorder="1" applyAlignment="1">
      <alignment horizontal="center" vertical="center" wrapText="1" readingOrder="1"/>
    </xf>
    <xf numFmtId="0" fontId="73" fillId="13" borderId="20" xfId="0" applyFont="1" applyFill="1" applyBorder="1" applyAlignment="1">
      <alignment horizontal="left" vertical="center" wrapText="1" readingOrder="1"/>
    </xf>
    <xf numFmtId="9" fontId="8" fillId="13" borderId="71" xfId="0" applyNumberFormat="1" applyFont="1" applyFill="1" applyBorder="1" applyAlignment="1">
      <alignment horizontal="center" vertical="center" wrapText="1" readingOrder="1"/>
    </xf>
    <xf numFmtId="0" fontId="8" fillId="13" borderId="21" xfId="0" applyFont="1" applyFill="1" applyBorder="1" applyAlignment="1">
      <alignment horizontal="center" vertical="center" wrapText="1" readingOrder="1"/>
    </xf>
    <xf numFmtId="0" fontId="73" fillId="13" borderId="21" xfId="0" applyFont="1" applyFill="1" applyBorder="1" applyAlignment="1">
      <alignment horizontal="left" vertical="center" wrapText="1" readingOrder="1"/>
    </xf>
    <xf numFmtId="9" fontId="8" fillId="13" borderId="73" xfId="0" applyNumberFormat="1" applyFont="1" applyFill="1" applyBorder="1" applyAlignment="1">
      <alignment horizontal="center" vertical="center" wrapText="1" readingOrder="1"/>
    </xf>
    <xf numFmtId="0" fontId="73" fillId="13" borderId="73" xfId="0" applyFont="1" applyFill="1" applyBorder="1" applyAlignment="1">
      <alignment horizontal="center" vertical="center" wrapText="1" readingOrder="1"/>
    </xf>
    <xf numFmtId="0" fontId="8" fillId="13" borderId="78" xfId="0" applyFont="1" applyFill="1" applyBorder="1" applyAlignment="1">
      <alignment horizontal="center" vertical="center" wrapText="1" readingOrder="1"/>
    </xf>
    <xf numFmtId="0" fontId="73" fillId="13" borderId="78" xfId="0" applyFont="1" applyFill="1" applyBorder="1" applyAlignment="1">
      <alignment horizontal="left" vertical="center" wrapText="1" readingOrder="1"/>
    </xf>
    <xf numFmtId="0" fontId="73" fillId="13" borderId="79" xfId="0" applyFont="1" applyFill="1" applyBorder="1" applyAlignment="1">
      <alignment horizontal="center" vertical="center" wrapText="1" readingOrder="1"/>
    </xf>
    <xf numFmtId="0" fontId="14" fillId="13" borderId="39" xfId="0" applyFont="1" applyFill="1" applyBorder="1"/>
    <xf numFmtId="0" fontId="74" fillId="13" borderId="39" xfId="0" applyFont="1" applyFill="1" applyBorder="1"/>
    <xf numFmtId="0" fontId="14" fillId="0" borderId="0" xfId="0" applyFont="1"/>
    <xf numFmtId="0" fontId="75" fillId="0" borderId="65" xfId="0" applyFont="1" applyBorder="1" applyAlignment="1">
      <alignment horizontal="left" vertical="center" wrapText="1" readingOrder="1"/>
    </xf>
    <xf numFmtId="0" fontId="79" fillId="0" borderId="21" xfId="1" applyBorder="1" applyAlignment="1">
      <alignment vertical="top" wrapText="1"/>
    </xf>
    <xf numFmtId="0" fontId="80" fillId="0" borderId="21" xfId="0" applyFont="1" applyBorder="1" applyAlignment="1">
      <alignment vertical="center" wrapText="1"/>
    </xf>
    <xf numFmtId="0" fontId="79" fillId="0" borderId="21" xfId="1" applyBorder="1" applyAlignment="1">
      <alignment vertical="center" wrapText="1"/>
    </xf>
    <xf numFmtId="0" fontId="82" fillId="0" borderId="21" xfId="1" applyFont="1" applyBorder="1" applyAlignment="1">
      <alignment vertical="center" wrapText="1"/>
    </xf>
    <xf numFmtId="0" fontId="81" fillId="0" borderId="21" xfId="0" applyFont="1" applyBorder="1" applyAlignment="1">
      <alignment vertical="center" wrapText="1"/>
    </xf>
    <xf numFmtId="0" fontId="79" fillId="0" borderId="21" xfId="1" applyBorder="1" applyAlignment="1">
      <alignment horizontal="left" vertical="center" wrapText="1"/>
    </xf>
    <xf numFmtId="0" fontId="81" fillId="0" borderId="21" xfId="0" applyFont="1" applyBorder="1" applyAlignment="1">
      <alignment vertical="top" wrapText="1"/>
    </xf>
    <xf numFmtId="0" fontId="83" fillId="0" borderId="21" xfId="0" applyFont="1" applyBorder="1" applyAlignment="1">
      <alignment vertical="center" wrapText="1"/>
    </xf>
    <xf numFmtId="0" fontId="27" fillId="0" borderId="21" xfId="0" applyFont="1" applyBorder="1" applyAlignment="1">
      <alignment vertical="center" wrapText="1"/>
    </xf>
    <xf numFmtId="0" fontId="28" fillId="0" borderId="21" xfId="0" applyFont="1" applyBorder="1" applyAlignment="1">
      <alignment wrapText="1"/>
    </xf>
    <xf numFmtId="0" fontId="38" fillId="10" borderId="21" xfId="0" applyFont="1" applyFill="1" applyBorder="1" applyAlignment="1">
      <alignment horizontal="center" vertical="center" wrapText="1"/>
    </xf>
    <xf numFmtId="0" fontId="7" fillId="13" borderId="21" xfId="0" applyFont="1" applyFill="1" applyBorder="1" applyAlignment="1">
      <alignment horizontal="center" vertical="center" wrapText="1"/>
    </xf>
    <xf numFmtId="0" fontId="80" fillId="13" borderId="21" xfId="0" applyFont="1" applyFill="1" applyBorder="1" applyAlignment="1">
      <alignment horizontal="center" vertical="center"/>
    </xf>
    <xf numFmtId="0" fontId="19" fillId="10" borderId="46" xfId="0" applyFont="1" applyFill="1" applyBorder="1" applyAlignment="1">
      <alignment horizontal="center" vertical="center" wrapText="1"/>
    </xf>
    <xf numFmtId="0" fontId="19" fillId="10" borderId="41" xfId="0" applyFont="1" applyFill="1" applyBorder="1" applyAlignment="1">
      <alignment horizontal="center" vertical="center" wrapText="1"/>
    </xf>
    <xf numFmtId="0" fontId="7" fillId="0" borderId="41" xfId="0" applyFont="1" applyBorder="1" applyAlignment="1">
      <alignment horizontal="center" vertical="center" wrapText="1"/>
    </xf>
    <xf numFmtId="0" fontId="56" fillId="0" borderId="41" xfId="0" applyFont="1" applyBorder="1" applyAlignment="1">
      <alignment horizontal="center" vertical="center" wrapText="1"/>
    </xf>
    <xf numFmtId="0" fontId="16" fillId="13" borderId="39" xfId="0" applyFont="1" applyFill="1" applyBorder="1" applyAlignment="1">
      <alignment horizontal="center" vertical="center" wrapText="1"/>
    </xf>
    <xf numFmtId="0" fontId="0" fillId="0" borderId="0" xfId="0" applyAlignment="1">
      <alignment vertical="center"/>
    </xf>
    <xf numFmtId="0" fontId="87" fillId="13" borderId="80" xfId="0" applyFont="1" applyFill="1" applyBorder="1" applyAlignment="1">
      <alignment vertical="center" wrapText="1"/>
    </xf>
    <xf numFmtId="0" fontId="7" fillId="0" borderId="81" xfId="0" applyFont="1" applyBorder="1" applyAlignment="1">
      <alignment vertical="center" wrapText="1"/>
    </xf>
    <xf numFmtId="0" fontId="89" fillId="0" borderId="81" xfId="0" applyFont="1" applyBorder="1" applyAlignment="1">
      <alignment vertical="center" wrapText="1"/>
    </xf>
    <xf numFmtId="0" fontId="0" fillId="0" borderId="81" xfId="0" applyBorder="1" applyAlignment="1">
      <alignment vertical="center" wrapText="1"/>
    </xf>
    <xf numFmtId="0" fontId="0" fillId="0" borderId="81" xfId="0" applyBorder="1" applyAlignment="1">
      <alignment horizontal="center" vertical="center" wrapText="1"/>
    </xf>
    <xf numFmtId="0" fontId="4" fillId="0" borderId="81" xfId="0" applyFont="1" applyBorder="1" applyAlignment="1">
      <alignment vertical="center" wrapText="1"/>
    </xf>
    <xf numFmtId="0" fontId="86" fillId="13" borderId="81" xfId="0" applyFont="1" applyFill="1" applyBorder="1" applyAlignment="1">
      <alignment vertical="center" wrapText="1"/>
    </xf>
    <xf numFmtId="0" fontId="88" fillId="32" borderId="45" xfId="0" applyFont="1" applyFill="1" applyBorder="1" applyAlignment="1">
      <alignment horizontal="center" vertical="center" wrapText="1"/>
    </xf>
    <xf numFmtId="0" fontId="0" fillId="0" borderId="0" xfId="0" applyAlignment="1">
      <alignment horizontal="center" vertical="center"/>
    </xf>
    <xf numFmtId="0" fontId="7" fillId="0" borderId="35" xfId="0" applyFont="1" applyBorder="1" applyAlignment="1">
      <alignment horizontal="center" vertical="center" wrapText="1"/>
    </xf>
    <xf numFmtId="0" fontId="80" fillId="0" borderId="47" xfId="0" applyFont="1" applyBorder="1" applyAlignment="1">
      <alignment horizontal="center" vertical="center" wrapText="1"/>
    </xf>
    <xf numFmtId="0" fontId="4" fillId="0" borderId="81" xfId="0" applyFont="1" applyBorder="1" applyAlignment="1">
      <alignment horizontal="left" vertical="center" wrapText="1"/>
    </xf>
    <xf numFmtId="0" fontId="7" fillId="0" borderId="47" xfId="0" applyFont="1" applyBorder="1" applyAlignment="1">
      <alignment horizontal="center" vertical="center" wrapText="1"/>
    </xf>
    <xf numFmtId="0" fontId="79" fillId="13" borderId="21" xfId="1" applyFill="1" applyBorder="1" applyAlignment="1">
      <alignment horizontal="center" vertical="center" wrapText="1"/>
    </xf>
    <xf numFmtId="0" fontId="30" fillId="0" borderId="21" xfId="0" applyFont="1" applyBorder="1" applyAlignment="1">
      <alignment vertical="center" wrapText="1"/>
    </xf>
    <xf numFmtId="0" fontId="90" fillId="31" borderId="81" xfId="0" applyFont="1" applyFill="1" applyBorder="1" applyAlignment="1">
      <alignment horizontal="center" vertical="center" wrapText="1"/>
    </xf>
    <xf numFmtId="0" fontId="90" fillId="31" borderId="0" xfId="0" applyFont="1" applyFill="1" applyAlignment="1">
      <alignment horizontal="center" vertical="center" wrapText="1"/>
    </xf>
    <xf numFmtId="0" fontId="54" fillId="0" borderId="21" xfId="0" applyFont="1" applyBorder="1" applyAlignment="1">
      <alignment horizontal="center" vertical="center" wrapText="1"/>
    </xf>
    <xf numFmtId="0" fontId="7" fillId="0" borderId="0" xfId="0" applyFont="1" applyAlignment="1">
      <alignment horizontal="center" vertical="center"/>
    </xf>
    <xf numFmtId="0" fontId="7" fillId="0" borderId="60" xfId="0" applyFont="1" applyBorder="1" applyAlignment="1">
      <alignment horizontal="center" vertical="center"/>
    </xf>
    <xf numFmtId="0" fontId="36" fillId="0" borderId="21" xfId="0" applyFont="1" applyBorder="1" applyAlignment="1">
      <alignment horizontal="center" vertical="center" wrapText="1"/>
    </xf>
    <xf numFmtId="0" fontId="39" fillId="0" borderId="21" xfId="0" applyFont="1" applyBorder="1" applyAlignment="1">
      <alignment horizontal="center" vertical="center" wrapText="1"/>
    </xf>
    <xf numFmtId="0" fontId="55" fillId="0" borderId="46" xfId="0" applyFont="1" applyBorder="1" applyAlignment="1">
      <alignment horizontal="center" vertical="center" wrapText="1"/>
    </xf>
    <xf numFmtId="0" fontId="39"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horizontal="center" vertical="center"/>
    </xf>
    <xf numFmtId="0" fontId="7" fillId="0" borderId="59" xfId="0" applyFont="1" applyBorder="1" applyAlignment="1">
      <alignment horizontal="center" vertical="center" wrapText="1"/>
    </xf>
    <xf numFmtId="0" fontId="45" fillId="10" borderId="47" xfId="0" applyFont="1" applyFill="1" applyBorder="1" applyAlignment="1">
      <alignment horizontal="center" vertical="center" wrapText="1"/>
    </xf>
    <xf numFmtId="0" fontId="45" fillId="10" borderId="59" xfId="0" applyFont="1" applyFill="1" applyBorder="1" applyAlignment="1">
      <alignment horizontal="center" vertical="center" wrapText="1"/>
    </xf>
    <xf numFmtId="0" fontId="45" fillId="10" borderId="20" xfId="0" applyFont="1" applyFill="1" applyBorder="1" applyAlignment="1">
      <alignment horizontal="center" vertical="center" wrapText="1"/>
    </xf>
    <xf numFmtId="0" fontId="80" fillId="13" borderId="47" xfId="0" applyFont="1" applyFill="1" applyBorder="1" applyAlignment="1">
      <alignment horizontal="center" vertical="center" wrapText="1"/>
    </xf>
    <xf numFmtId="0" fontId="7" fillId="13" borderId="47" xfId="0" applyFont="1" applyFill="1" applyBorder="1" applyAlignment="1">
      <alignment horizontal="center" vertical="center" wrapText="1"/>
    </xf>
    <xf numFmtId="9" fontId="7" fillId="0" borderId="0" xfId="2" applyFont="1"/>
    <xf numFmtId="0" fontId="9" fillId="0" borderId="21" xfId="0" applyFont="1" applyBorder="1" applyAlignment="1">
      <alignment vertical="top" wrapText="1"/>
    </xf>
    <xf numFmtId="9" fontId="11" fillId="34" borderId="80" xfId="2" applyFont="1" applyFill="1" applyBorder="1" applyAlignment="1">
      <alignment horizontal="center"/>
    </xf>
    <xf numFmtId="0" fontId="11" fillId="34" borderId="80" xfId="0" applyFont="1" applyFill="1" applyBorder="1" applyAlignment="1">
      <alignment horizontal="center"/>
    </xf>
    <xf numFmtId="9" fontId="9" fillId="35" borderId="80" xfId="2" applyFont="1" applyFill="1" applyBorder="1"/>
    <xf numFmtId="0" fontId="12" fillId="35" borderId="80" xfId="0" applyFont="1" applyFill="1" applyBorder="1" applyAlignment="1">
      <alignment horizontal="center"/>
    </xf>
    <xf numFmtId="9" fontId="9" fillId="36" borderId="80" xfId="2" applyFont="1" applyFill="1" applyBorder="1"/>
    <xf numFmtId="0" fontId="12" fillId="36" borderId="80" xfId="0" applyFont="1" applyFill="1" applyBorder="1" applyAlignment="1">
      <alignment horizontal="center"/>
    </xf>
    <xf numFmtId="9" fontId="9" fillId="37" borderId="80" xfId="2" applyFont="1" applyFill="1" applyBorder="1"/>
    <xf numFmtId="0" fontId="12" fillId="37" borderId="80" xfId="0" applyFont="1" applyFill="1" applyBorder="1" applyAlignment="1">
      <alignment horizontal="center"/>
    </xf>
    <xf numFmtId="9" fontId="9" fillId="38" borderId="80" xfId="2" applyFont="1" applyFill="1" applyBorder="1"/>
    <xf numFmtId="0" fontId="12" fillId="38" borderId="80" xfId="0" applyFont="1" applyFill="1" applyBorder="1" applyAlignment="1">
      <alignment horizontal="center"/>
    </xf>
    <xf numFmtId="0" fontId="9" fillId="31" borderId="80" xfId="0" applyFont="1" applyFill="1" applyBorder="1"/>
    <xf numFmtId="0" fontId="0" fillId="0" borderId="0" xfId="0"/>
    <xf numFmtId="0" fontId="19" fillId="0" borderId="46" xfId="0" applyFont="1" applyBorder="1" applyAlignment="1">
      <alignment horizontal="center" vertical="center" wrapText="1"/>
    </xf>
    <xf numFmtId="0" fontId="19" fillId="0" borderId="46" xfId="0" applyFont="1" applyBorder="1" applyAlignment="1">
      <alignment horizontal="center" vertical="center"/>
    </xf>
    <xf numFmtId="0" fontId="19" fillId="0" borderId="70" xfId="0" applyFont="1" applyBorder="1" applyAlignment="1">
      <alignment horizontal="center" vertical="center"/>
    </xf>
    <xf numFmtId="0" fontId="19" fillId="0" borderId="41" xfId="0" applyFont="1" applyBorder="1" applyAlignment="1">
      <alignment horizontal="center" vertical="center"/>
    </xf>
    <xf numFmtId="0" fontId="25" fillId="0" borderId="46" xfId="0" applyFont="1" applyBorder="1" applyAlignment="1">
      <alignment horizontal="center" vertical="center" wrapText="1"/>
    </xf>
    <xf numFmtId="9" fontId="19" fillId="0" borderId="46" xfId="0" applyNumberFormat="1" applyFont="1" applyBorder="1" applyAlignment="1">
      <alignment horizontal="center" vertical="center" wrapText="1"/>
    </xf>
    <xf numFmtId="0" fontId="25" fillId="0" borderId="46" xfId="0" applyFont="1" applyBorder="1" applyAlignment="1">
      <alignment horizontal="center" vertical="center"/>
    </xf>
    <xf numFmtId="0" fontId="16" fillId="0" borderId="81" xfId="0" applyFont="1" applyBorder="1" applyAlignment="1">
      <alignment horizontal="left" vertical="center" wrapText="1"/>
    </xf>
    <xf numFmtId="0" fontId="7" fillId="0" borderId="81" xfId="0" applyFont="1" applyBorder="1" applyAlignment="1">
      <alignment horizontal="left" vertical="center" wrapText="1"/>
    </xf>
    <xf numFmtId="0" fontId="46" fillId="0" borderId="81" xfId="0" applyFont="1" applyBorder="1" applyAlignment="1">
      <alignment horizontal="center" vertical="center" wrapText="1"/>
    </xf>
    <xf numFmtId="0" fontId="46" fillId="0" borderId="81" xfId="0" applyFont="1" applyFill="1" applyBorder="1" applyAlignment="1">
      <alignment horizontal="center" vertical="center" wrapText="1"/>
    </xf>
    <xf numFmtId="0" fontId="19" fillId="0" borderId="81" xfId="0" applyFont="1" applyBorder="1" applyAlignment="1">
      <alignment horizontal="center" vertical="center" wrapText="1"/>
    </xf>
    <xf numFmtId="0" fontId="46" fillId="13" borderId="81" xfId="0" applyFont="1" applyFill="1" applyBorder="1" applyAlignment="1">
      <alignment horizontal="center" vertical="center" wrapText="1"/>
    </xf>
    <xf numFmtId="0" fontId="46" fillId="10" borderId="81" xfId="0" applyFont="1" applyFill="1" applyBorder="1" applyAlignment="1">
      <alignment horizontal="center" vertical="center" wrapText="1"/>
    </xf>
    <xf numFmtId="0" fontId="92" fillId="0" borderId="81" xfId="0" applyFont="1" applyBorder="1" applyAlignment="1" applyProtection="1">
      <alignment horizontal="center" vertical="center" wrapText="1"/>
      <protection locked="0"/>
    </xf>
    <xf numFmtId="0" fontId="46" fillId="0" borderId="81" xfId="0" applyFont="1" applyBorder="1" applyAlignment="1" applyProtection="1">
      <alignment horizontal="center" vertical="center" wrapText="1"/>
      <protection locked="0"/>
    </xf>
    <xf numFmtId="0" fontId="93" fillId="10" borderId="81" xfId="0" applyFont="1" applyFill="1" applyBorder="1" applyAlignment="1">
      <alignment horizontal="center" vertical="center" wrapText="1"/>
    </xf>
    <xf numFmtId="0" fontId="46" fillId="0" borderId="21" xfId="0" applyFont="1" applyBorder="1" applyAlignment="1">
      <alignment horizontal="center" vertical="center" wrapText="1"/>
    </xf>
    <xf numFmtId="0" fontId="0" fillId="0" borderId="0" xfId="0" applyAlignment="1">
      <alignment horizontal="center"/>
    </xf>
    <xf numFmtId="0" fontId="19" fillId="13" borderId="81" xfId="0" applyFont="1" applyFill="1" applyBorder="1" applyAlignment="1">
      <alignment horizontal="left" vertical="center" wrapText="1"/>
    </xf>
    <xf numFmtId="0" fontId="19" fillId="0" borderId="81" xfId="0" applyFont="1" applyFill="1" applyBorder="1" applyAlignment="1">
      <alignment horizontal="left" vertical="center" wrapText="1"/>
    </xf>
    <xf numFmtId="0" fontId="19" fillId="0" borderId="81" xfId="0" applyFont="1" applyBorder="1" applyAlignment="1" applyProtection="1">
      <alignment horizontal="left" vertical="center" wrapText="1"/>
      <protection locked="0"/>
    </xf>
    <xf numFmtId="0" fontId="45" fillId="0" borderId="81" xfId="0" applyFont="1" applyBorder="1" applyAlignment="1">
      <alignment vertical="center" wrapText="1"/>
    </xf>
    <xf numFmtId="0" fontId="45" fillId="39" borderId="81" xfId="0" applyFont="1" applyFill="1" applyBorder="1" applyAlignment="1">
      <alignment vertical="center" wrapText="1"/>
    </xf>
    <xf numFmtId="1" fontId="25" fillId="0" borderId="80" xfId="0" applyNumberFormat="1" applyFont="1" applyFill="1" applyBorder="1" applyAlignment="1">
      <alignment horizontal="center" vertical="center" textRotation="90"/>
    </xf>
    <xf numFmtId="0" fontId="1" fillId="0" borderId="0" xfId="0" applyFont="1" applyAlignment="1">
      <alignment horizontal="center" vertical="center" wrapText="1"/>
    </xf>
    <xf numFmtId="14" fontId="19" fillId="0" borderId="81" xfId="0" applyNumberFormat="1" applyFont="1" applyBorder="1" applyAlignment="1">
      <alignment horizontal="center" vertical="center"/>
    </xf>
    <xf numFmtId="14" fontId="19" fillId="0" borderId="81" xfId="0" applyNumberFormat="1" applyFont="1" applyFill="1" applyBorder="1" applyAlignment="1">
      <alignment horizontal="center" vertical="center"/>
    </xf>
    <xf numFmtId="14" fontId="19" fillId="0" borderId="81" xfId="0" applyNumberFormat="1" applyFont="1" applyBorder="1" applyAlignment="1" applyProtection="1">
      <alignment horizontal="center" vertical="center"/>
      <protection locked="0"/>
    </xf>
    <xf numFmtId="0" fontId="0" fillId="0" borderId="81" xfId="0" applyFont="1" applyBorder="1" applyAlignment="1">
      <alignment horizontal="left" vertical="center" wrapText="1"/>
    </xf>
    <xf numFmtId="0" fontId="0" fillId="0" borderId="81" xfId="0" applyFont="1" applyFill="1" applyBorder="1" applyAlignment="1">
      <alignment horizontal="left" vertical="center" wrapText="1"/>
    </xf>
    <xf numFmtId="0" fontId="0" fillId="0" borderId="80" xfId="0" applyBorder="1"/>
    <xf numFmtId="0" fontId="0" fillId="0" borderId="80" xfId="0" applyBorder="1" applyAlignment="1">
      <alignment horizontal="center"/>
    </xf>
    <xf numFmtId="0" fontId="0" fillId="0" borderId="80" xfId="0" applyBorder="1" applyAlignment="1">
      <alignment vertical="center"/>
    </xf>
    <xf numFmtId="0" fontId="0" fillId="0" borderId="80" xfId="0" applyBorder="1" applyAlignment="1">
      <alignment horizontal="center" vertical="center"/>
    </xf>
    <xf numFmtId="0" fontId="1" fillId="0" borderId="80" xfId="0" applyFont="1" applyBorder="1" applyAlignment="1">
      <alignment horizontal="center" vertical="center"/>
    </xf>
    <xf numFmtId="0" fontId="7" fillId="0" borderId="86" xfId="0" applyFont="1" applyBorder="1"/>
    <xf numFmtId="0" fontId="7" fillId="0" borderId="70" xfId="0" applyFont="1" applyBorder="1"/>
    <xf numFmtId="0" fontId="7" fillId="17" borderId="70" xfId="0" applyFont="1" applyFill="1" applyBorder="1"/>
    <xf numFmtId="0" fontId="7" fillId="0" borderId="70" xfId="0" applyFont="1" applyBorder="1" applyAlignment="1">
      <alignment horizontal="center"/>
    </xf>
    <xf numFmtId="0" fontId="22" fillId="8" borderId="46" xfId="0" applyFont="1" applyFill="1" applyBorder="1" applyAlignment="1">
      <alignment horizontal="center" vertical="center" textRotation="90"/>
    </xf>
    <xf numFmtId="49" fontId="22" fillId="8" borderId="46" xfId="0" applyNumberFormat="1" applyFont="1" applyFill="1" applyBorder="1" applyAlignment="1">
      <alignment vertical="center" textRotation="90" wrapText="1"/>
    </xf>
    <xf numFmtId="49" fontId="22" fillId="8" borderId="46" xfId="0" applyNumberFormat="1" applyFont="1" applyFill="1" applyBorder="1" applyAlignment="1">
      <alignment horizontal="center" vertical="center" wrapText="1"/>
    </xf>
    <xf numFmtId="49" fontId="22" fillId="2" borderId="46" xfId="0" applyNumberFormat="1" applyFont="1" applyFill="1" applyBorder="1" applyAlignment="1">
      <alignment vertical="center" textRotation="90" wrapText="1"/>
    </xf>
    <xf numFmtId="49" fontId="22" fillId="2" borderId="46" xfId="0" applyNumberFormat="1" applyFont="1" applyFill="1" applyBorder="1" applyAlignment="1">
      <alignment horizontal="center" vertical="center" wrapText="1"/>
    </xf>
    <xf numFmtId="0" fontId="24" fillId="30" borderId="87" xfId="0" applyFont="1" applyFill="1" applyBorder="1" applyAlignment="1">
      <alignment horizontal="center" vertical="center" wrapText="1"/>
    </xf>
    <xf numFmtId="0" fontId="19" fillId="0" borderId="88" xfId="0" applyFont="1" applyBorder="1" applyAlignment="1">
      <alignment horizontal="center" vertical="center"/>
    </xf>
    <xf numFmtId="0" fontId="7" fillId="0" borderId="47" xfId="0" applyFont="1" applyBorder="1" applyAlignment="1">
      <alignment vertical="center" wrapText="1"/>
    </xf>
    <xf numFmtId="0" fontId="7" fillId="0" borderId="89" xfId="0" applyFont="1" applyBorder="1" applyAlignment="1">
      <alignment horizontal="center" vertical="center" wrapText="1"/>
    </xf>
    <xf numFmtId="0" fontId="30" fillId="10" borderId="80" xfId="0" applyFont="1" applyFill="1" applyBorder="1" applyAlignment="1">
      <alignment horizontal="left" vertical="center" wrapText="1"/>
    </xf>
    <xf numFmtId="0" fontId="79" fillId="0" borderId="80" xfId="1" applyBorder="1" applyAlignment="1">
      <alignment horizontal="left" vertical="center" wrapText="1"/>
    </xf>
    <xf numFmtId="0" fontId="7" fillId="0" borderId="90" xfId="0" applyFont="1" applyBorder="1"/>
    <xf numFmtId="0" fontId="4" fillId="0" borderId="89" xfId="0" applyFont="1" applyBorder="1" applyAlignment="1">
      <alignment horizontal="center" vertical="center" wrapText="1"/>
    </xf>
    <xf numFmtId="0" fontId="19" fillId="0" borderId="91" xfId="0" applyFont="1" applyBorder="1" applyAlignment="1">
      <alignment horizontal="center" vertical="center"/>
    </xf>
    <xf numFmtId="0" fontId="2" fillId="0" borderId="89" xfId="0" applyFont="1" applyBorder="1" applyAlignment="1">
      <alignment horizontal="center" vertical="center" wrapText="1"/>
    </xf>
    <xf numFmtId="0" fontId="4" fillId="0" borderId="89" xfId="0" applyFont="1" applyBorder="1" applyAlignment="1">
      <alignment vertical="center" wrapText="1"/>
    </xf>
    <xf numFmtId="0" fontId="19" fillId="0" borderId="86" xfId="0" applyFont="1" applyBorder="1" applyAlignment="1">
      <alignment horizontal="center" vertical="center"/>
    </xf>
    <xf numFmtId="0" fontId="3" fillId="0" borderId="89" xfId="0" applyFont="1" applyBorder="1" applyAlignment="1">
      <alignment horizontal="center" vertical="center" wrapText="1"/>
    </xf>
    <xf numFmtId="0" fontId="26" fillId="10" borderId="80" xfId="0" applyFont="1" applyFill="1" applyBorder="1" applyAlignment="1">
      <alignment horizontal="left" vertical="center" wrapText="1"/>
    </xf>
    <xf numFmtId="0" fontId="42" fillId="10" borderId="80" xfId="0" applyFont="1" applyFill="1" applyBorder="1" applyAlignment="1">
      <alignment horizontal="left" wrapText="1"/>
    </xf>
    <xf numFmtId="0" fontId="7" fillId="0" borderId="47" xfId="0" applyFont="1" applyBorder="1" applyAlignment="1">
      <alignment vertical="center"/>
    </xf>
    <xf numFmtId="0" fontId="41" fillId="10" borderId="80" xfId="0" applyFont="1" applyFill="1" applyBorder="1" applyAlignment="1">
      <alignment wrapText="1"/>
    </xf>
    <xf numFmtId="0" fontId="4" fillId="0" borderId="89" xfId="0" applyFont="1" applyBorder="1" applyAlignment="1">
      <alignment horizontal="center" vertical="center"/>
    </xf>
    <xf numFmtId="0" fontId="19" fillId="13" borderId="88" xfId="0" applyFont="1" applyFill="1" applyBorder="1" applyAlignment="1">
      <alignment horizontal="center" vertical="center"/>
    </xf>
    <xf numFmtId="0" fontId="41" fillId="13" borderId="41" xfId="0" applyFont="1" applyFill="1" applyBorder="1" applyAlignment="1">
      <alignment vertical="top" wrapText="1"/>
    </xf>
    <xf numFmtId="0" fontId="84" fillId="13" borderId="41" xfId="0" applyFont="1" applyFill="1" applyBorder="1" applyAlignment="1">
      <alignment vertical="top" wrapText="1"/>
    </xf>
    <xf numFmtId="0" fontId="4" fillId="33" borderId="89" xfId="0" applyFont="1" applyFill="1" applyBorder="1" applyAlignment="1">
      <alignment horizontal="center" vertical="center"/>
    </xf>
    <xf numFmtId="0" fontId="7" fillId="0" borderId="47" xfId="0" applyFont="1" applyBorder="1" applyAlignment="1">
      <alignment wrapText="1"/>
    </xf>
    <xf numFmtId="0" fontId="2" fillId="0" borderId="89" xfId="0" applyFont="1" applyBorder="1" applyAlignment="1">
      <alignment vertical="center" wrapText="1"/>
    </xf>
    <xf numFmtId="0" fontId="19" fillId="0" borderId="92" xfId="0" applyFont="1" applyBorder="1" applyAlignment="1">
      <alignment horizontal="center" vertical="center"/>
    </xf>
    <xf numFmtId="0" fontId="19" fillId="0" borderId="93" xfId="0" applyFont="1" applyBorder="1" applyAlignment="1">
      <alignment horizontal="center" vertical="center" wrapText="1"/>
    </xf>
    <xf numFmtId="0" fontId="19" fillId="0" borderId="93" xfId="0" applyFont="1" applyBorder="1" applyAlignment="1">
      <alignment horizontal="center" vertical="center"/>
    </xf>
    <xf numFmtId="0" fontId="25" fillId="0" borderId="93" xfId="0" applyFont="1" applyBorder="1" applyAlignment="1">
      <alignment horizontal="center" vertical="center" wrapText="1"/>
    </xf>
    <xf numFmtId="9" fontId="19" fillId="0" borderId="93" xfId="0" applyNumberFormat="1" applyFont="1" applyBorder="1" applyAlignment="1">
      <alignment horizontal="center" vertical="center" wrapText="1"/>
    </xf>
    <xf numFmtId="0" fontId="25" fillId="0" borderId="93" xfId="0" applyFont="1" applyBorder="1" applyAlignment="1">
      <alignment horizontal="center" vertical="center"/>
    </xf>
    <xf numFmtId="0" fontId="46" fillId="0" borderId="93" xfId="0" applyFont="1" applyBorder="1" applyAlignment="1">
      <alignment horizontal="center" vertical="center" wrapText="1"/>
    </xf>
    <xf numFmtId="0" fontId="19" fillId="0" borderId="93" xfId="0" applyFont="1" applyBorder="1" applyAlignment="1">
      <alignment horizontal="center" vertical="center" textRotation="90"/>
    </xf>
    <xf numFmtId="9" fontId="19" fillId="0" borderId="93" xfId="0" applyNumberFormat="1" applyFont="1" applyBorder="1" applyAlignment="1">
      <alignment horizontal="center" vertical="center"/>
    </xf>
    <xf numFmtId="165" fontId="19" fillId="0" borderId="93" xfId="0" applyNumberFormat="1" applyFont="1" applyBorder="1" applyAlignment="1">
      <alignment horizontal="center" vertical="center"/>
    </xf>
    <xf numFmtId="0" fontId="25" fillId="0" borderId="93" xfId="0" applyFont="1" applyBorder="1" applyAlignment="1">
      <alignment horizontal="center" vertical="center" textRotation="90" wrapText="1"/>
    </xf>
    <xf numFmtId="0" fontId="25" fillId="0" borderId="93" xfId="0" applyFont="1" applyBorder="1" applyAlignment="1">
      <alignment horizontal="center" vertical="center" textRotation="90"/>
    </xf>
    <xf numFmtId="0" fontId="19" fillId="0" borderId="93" xfId="0" applyFont="1" applyBorder="1" applyAlignment="1">
      <alignment horizontal="left" vertical="center" wrapText="1"/>
    </xf>
    <xf numFmtId="166" fontId="19" fillId="0" borderId="93" xfId="0" applyNumberFormat="1" applyFont="1" applyBorder="1" applyAlignment="1">
      <alignment horizontal="center" vertical="center"/>
    </xf>
    <xf numFmtId="0" fontId="16" fillId="0" borderId="93" xfId="0" applyFont="1" applyBorder="1" applyAlignment="1">
      <alignment horizontal="center" vertical="center" wrapText="1"/>
    </xf>
    <xf numFmtId="0" fontId="0" fillId="0" borderId="94" xfId="0" applyFont="1" applyBorder="1" applyAlignment="1">
      <alignment horizontal="left" vertical="center" wrapText="1"/>
    </xf>
    <xf numFmtId="0" fontId="19" fillId="0" borderId="95" xfId="0" applyFont="1" applyBorder="1" applyAlignment="1">
      <alignment horizontal="left" vertical="center"/>
    </xf>
    <xf numFmtId="0" fontId="7" fillId="0" borderId="93" xfId="0" applyFont="1" applyBorder="1" applyAlignment="1">
      <alignment vertical="center" wrapText="1"/>
    </xf>
    <xf numFmtId="0" fontId="7" fillId="0" borderId="93" xfId="0" applyFont="1" applyBorder="1"/>
    <xf numFmtId="0" fontId="7" fillId="0" borderId="95" xfId="0" applyFont="1" applyBorder="1" applyAlignment="1">
      <alignment vertical="center" wrapText="1"/>
    </xf>
    <xf numFmtId="0" fontId="89" fillId="31" borderId="94" xfId="0" applyFont="1" applyFill="1" applyBorder="1" applyAlignment="1">
      <alignment wrapText="1"/>
    </xf>
    <xf numFmtId="0" fontId="7" fillId="0" borderId="93" xfId="0" applyFont="1" applyBorder="1" applyAlignment="1">
      <alignment wrapText="1"/>
    </xf>
    <xf numFmtId="0" fontId="7"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16" fillId="13" borderId="80" xfId="0" applyFont="1" applyFill="1" applyBorder="1" applyAlignment="1">
      <alignment vertical="center" wrapText="1"/>
    </xf>
    <xf numFmtId="0" fontId="16" fillId="13" borderId="80" xfId="0" applyFont="1" applyFill="1" applyBorder="1" applyAlignment="1">
      <alignment horizontal="center" vertical="center" wrapText="1"/>
    </xf>
    <xf numFmtId="0" fontId="21" fillId="16" borderId="90" xfId="0" applyFont="1" applyFill="1" applyBorder="1" applyAlignment="1">
      <alignment horizontal="center" vertical="center" textRotation="90"/>
    </xf>
    <xf numFmtId="0" fontId="22" fillId="16" borderId="70" xfId="0" applyFont="1" applyFill="1" applyBorder="1" applyAlignment="1">
      <alignment horizontal="center" vertical="center" wrapText="1"/>
    </xf>
    <xf numFmtId="0" fontId="22" fillId="16" borderId="70" xfId="0" applyFont="1" applyFill="1" applyBorder="1" applyAlignment="1">
      <alignment horizontal="center" vertical="center"/>
    </xf>
    <xf numFmtId="0" fontId="22" fillId="17" borderId="70" xfId="0" applyFont="1" applyFill="1" applyBorder="1" applyAlignment="1">
      <alignment horizontal="center" vertical="center" wrapText="1"/>
    </xf>
    <xf numFmtId="0" fontId="22" fillId="8" borderId="70" xfId="0" applyFont="1" applyFill="1" applyBorder="1" applyAlignment="1">
      <alignment horizontal="center" vertical="center"/>
    </xf>
    <xf numFmtId="0" fontId="22" fillId="8" borderId="70" xfId="0" applyFont="1" applyFill="1" applyBorder="1" applyAlignment="1">
      <alignment horizontal="center" vertical="center" wrapText="1"/>
    </xf>
    <xf numFmtId="0" fontId="22" fillId="16" borderId="70" xfId="0" applyFont="1" applyFill="1" applyBorder="1" applyAlignment="1">
      <alignment horizontal="center" vertical="center" textRotation="90" wrapText="1"/>
    </xf>
    <xf numFmtId="0" fontId="24" fillId="20" borderId="97" xfId="0" applyFont="1" applyFill="1" applyBorder="1" applyAlignment="1">
      <alignment horizontal="center" vertical="center" wrapText="1"/>
    </xf>
    <xf numFmtId="0" fontId="24" fillId="21" borderId="97" xfId="0" applyFont="1" applyFill="1" applyBorder="1" applyAlignment="1">
      <alignment horizontal="center" vertical="center" wrapText="1"/>
    </xf>
    <xf numFmtId="0" fontId="24" fillId="30" borderId="98" xfId="0" applyFont="1" applyFill="1" applyBorder="1" applyAlignment="1">
      <alignment horizontal="center" vertical="center" wrapText="1"/>
    </xf>
    <xf numFmtId="0" fontId="1" fillId="0" borderId="81" xfId="0" applyFont="1" applyBorder="1" applyAlignment="1">
      <alignment horizontal="left" vertical="center" wrapText="1"/>
    </xf>
    <xf numFmtId="0" fontId="0" fillId="0" borderId="81" xfId="0" applyFont="1" applyBorder="1" applyAlignment="1">
      <alignment horizontal="center" vertical="center" wrapText="1"/>
    </xf>
    <xf numFmtId="0" fontId="0" fillId="0" borderId="81" xfId="0" applyFont="1" applyBorder="1" applyAlignment="1">
      <alignment horizontal="center" vertical="center"/>
    </xf>
    <xf numFmtId="0" fontId="7" fillId="0" borderId="41" xfId="0" applyFont="1" applyFill="1" applyBorder="1"/>
    <xf numFmtId="0" fontId="19" fillId="0" borderId="48"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95" fillId="16" borderId="57" xfId="0" applyNumberFormat="1" applyFont="1" applyFill="1" applyBorder="1" applyAlignment="1">
      <alignment horizontal="center" vertical="center" wrapText="1"/>
    </xf>
    <xf numFmtId="49" fontId="95" fillId="16" borderId="53" xfId="0" applyNumberFormat="1" applyFont="1" applyFill="1" applyBorder="1" applyAlignment="1">
      <alignment horizontal="center" vertical="center" wrapText="1"/>
    </xf>
    <xf numFmtId="0" fontId="19" fillId="0" borderId="58" xfId="0" applyFont="1" applyBorder="1" applyAlignment="1">
      <alignment horizontal="center" vertical="center"/>
    </xf>
    <xf numFmtId="0" fontId="19" fillId="11" borderId="43" xfId="0" applyFont="1" applyFill="1" applyBorder="1" applyAlignment="1">
      <alignment horizontal="center" vertical="center"/>
    </xf>
    <xf numFmtId="0" fontId="19" fillId="0" borderId="60" xfId="0" applyFont="1" applyBorder="1" applyAlignment="1">
      <alignment horizontal="center" vertical="center"/>
    </xf>
    <xf numFmtId="0" fontId="46" fillId="0" borderId="57" xfId="0" applyFont="1" applyBorder="1" applyAlignment="1">
      <alignment horizontal="center" vertical="center" wrapText="1"/>
    </xf>
    <xf numFmtId="0" fontId="96" fillId="10" borderId="21" xfId="0" applyFont="1" applyFill="1" applyBorder="1" applyAlignment="1">
      <alignment horizontal="center" vertical="center" wrapText="1"/>
    </xf>
    <xf numFmtId="0" fontId="46" fillId="0" borderId="62" xfId="0" applyFont="1" applyBorder="1" applyAlignment="1">
      <alignment horizontal="center" vertical="center" wrapText="1"/>
    </xf>
    <xf numFmtId="0" fontId="97" fillId="10" borderId="21" xfId="0" applyFont="1" applyFill="1" applyBorder="1" applyAlignment="1">
      <alignment horizontal="center" vertical="center" wrapText="1"/>
    </xf>
    <xf numFmtId="0" fontId="19" fillId="0" borderId="42" xfId="0" applyFont="1" applyBorder="1" applyAlignment="1">
      <alignment horizontal="center" vertical="center"/>
    </xf>
    <xf numFmtId="0" fontId="19" fillId="0" borderId="21"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46" xfId="0" applyFont="1" applyFill="1" applyBorder="1" applyAlignment="1">
      <alignment horizontal="center" vertical="center"/>
    </xf>
    <xf numFmtId="0" fontId="25" fillId="0" borderId="46" xfId="0"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1" fontId="19" fillId="0" borderId="40" xfId="0" applyNumberFormat="1" applyFont="1" applyFill="1" applyBorder="1" applyAlignment="1">
      <alignment horizontal="center" vertical="center" wrapText="1"/>
    </xf>
    <xf numFmtId="0" fontId="25" fillId="0" borderId="46" xfId="0" applyFont="1" applyFill="1" applyBorder="1" applyAlignment="1">
      <alignment horizontal="center" vertical="center"/>
    </xf>
    <xf numFmtId="0" fontId="46" fillId="0" borderId="46" xfId="0" applyFont="1" applyFill="1" applyBorder="1" applyAlignment="1">
      <alignment horizontal="center" vertical="center" wrapText="1"/>
    </xf>
    <xf numFmtId="0" fontId="19" fillId="0" borderId="46" xfId="0" applyFont="1" applyFill="1" applyBorder="1" applyAlignment="1">
      <alignment horizontal="center" vertical="center" textRotation="90"/>
    </xf>
    <xf numFmtId="9" fontId="19" fillId="0" borderId="46" xfId="0" applyNumberFormat="1" applyFont="1" applyFill="1" applyBorder="1" applyAlignment="1">
      <alignment horizontal="center" vertical="center"/>
    </xf>
    <xf numFmtId="165" fontId="19" fillId="0" borderId="46" xfId="0" applyNumberFormat="1" applyFont="1" applyFill="1" applyBorder="1" applyAlignment="1">
      <alignment horizontal="center" vertical="center"/>
    </xf>
    <xf numFmtId="0" fontId="25" fillId="0" borderId="46" xfId="0" applyFont="1" applyFill="1" applyBorder="1" applyAlignment="1">
      <alignment horizontal="center" vertical="center" textRotation="90" wrapText="1"/>
    </xf>
    <xf numFmtId="0" fontId="25" fillId="0" borderId="46" xfId="0" applyFont="1" applyFill="1" applyBorder="1" applyAlignment="1">
      <alignment horizontal="center" vertical="center" textRotation="90"/>
    </xf>
    <xf numFmtId="0" fontId="19" fillId="0" borderId="21"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47" xfId="0" applyFont="1" applyFill="1" applyBorder="1" applyAlignment="1">
      <alignment horizontal="center" vertical="center"/>
    </xf>
    <xf numFmtId="0" fontId="7" fillId="0" borderId="21"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90" fillId="0" borderId="8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9" fillId="0" borderId="40" xfId="0" applyFont="1" applyFill="1" applyBorder="1" applyAlignment="1">
      <alignment horizontal="center" vertical="center"/>
    </xf>
    <xf numFmtId="0" fontId="46" fillId="0" borderId="40" xfId="0" applyFont="1" applyFill="1" applyBorder="1" applyAlignment="1">
      <alignment horizontal="center" vertical="center" wrapText="1"/>
    </xf>
    <xf numFmtId="0" fontId="25" fillId="0" borderId="40" xfId="0" applyFont="1" applyFill="1" applyBorder="1" applyAlignment="1">
      <alignment horizontal="center" vertical="center" wrapText="1"/>
    </xf>
    <xf numFmtId="9" fontId="19" fillId="0" borderId="40" xfId="0" applyNumberFormat="1" applyFont="1" applyFill="1" applyBorder="1" applyAlignment="1">
      <alignment horizontal="center" vertical="center" wrapText="1"/>
    </xf>
    <xf numFmtId="0" fontId="25" fillId="0" borderId="40" xfId="0" applyFont="1" applyFill="1" applyBorder="1" applyAlignment="1">
      <alignment horizontal="center" vertical="center"/>
    </xf>
    <xf numFmtId="0" fontId="46" fillId="0" borderId="21" xfId="0" applyFont="1" applyFill="1" applyBorder="1" applyAlignment="1">
      <alignment horizontal="center" vertical="center" wrapText="1"/>
    </xf>
    <xf numFmtId="0" fontId="19" fillId="0" borderId="21" xfId="0" applyFont="1" applyFill="1" applyBorder="1" applyAlignment="1">
      <alignment horizontal="center" vertical="center" textRotation="90"/>
    </xf>
    <xf numFmtId="9" fontId="19" fillId="0" borderId="21" xfId="0" applyNumberFormat="1" applyFont="1" applyFill="1" applyBorder="1" applyAlignment="1">
      <alignment horizontal="center" vertical="center"/>
    </xf>
    <xf numFmtId="165" fontId="19" fillId="0" borderId="21" xfId="0" applyNumberFormat="1" applyFont="1" applyFill="1" applyBorder="1" applyAlignment="1">
      <alignment horizontal="center" vertical="center"/>
    </xf>
    <xf numFmtId="0" fontId="25" fillId="0" borderId="21" xfId="0" applyFont="1" applyFill="1" applyBorder="1" applyAlignment="1">
      <alignment horizontal="center" vertical="center" textRotation="90" wrapText="1"/>
    </xf>
    <xf numFmtId="0" fontId="25" fillId="0" borderId="21" xfId="0" applyFont="1" applyFill="1" applyBorder="1" applyAlignment="1">
      <alignment horizontal="center" vertical="center" textRotation="90"/>
    </xf>
    <xf numFmtId="0" fontId="97" fillId="0" borderId="21"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90" fillId="0" borderId="81" xfId="0" applyFont="1" applyFill="1" applyBorder="1" applyAlignment="1">
      <alignment horizontal="center" vertical="center"/>
    </xf>
    <xf numFmtId="0" fontId="7" fillId="0" borderId="47" xfId="0" applyFont="1" applyFill="1" applyBorder="1" applyAlignment="1">
      <alignment horizontal="center" vertical="center" wrapText="1"/>
    </xf>
    <xf numFmtId="0" fontId="79" fillId="0" borderId="21" xfId="1" applyFill="1" applyBorder="1" applyAlignment="1">
      <alignment horizontal="center" vertical="center"/>
    </xf>
    <xf numFmtId="0" fontId="19" fillId="0" borderId="20" xfId="0" applyFont="1" applyFill="1" applyBorder="1" applyAlignment="1">
      <alignment horizontal="center" vertical="center"/>
    </xf>
    <xf numFmtId="0" fontId="98" fillId="11" borderId="40" xfId="0" applyFont="1" applyFill="1" applyBorder="1" applyAlignment="1">
      <alignment horizontal="center" vertical="center" wrapText="1"/>
    </xf>
    <xf numFmtId="0" fontId="99" fillId="11" borderId="20" xfId="0" applyFont="1" applyFill="1" applyBorder="1" applyAlignment="1">
      <alignment horizontal="center" vertical="center"/>
    </xf>
    <xf numFmtId="166" fontId="19" fillId="0" borderId="59" xfId="0" applyNumberFormat="1" applyFont="1" applyBorder="1" applyAlignment="1">
      <alignment horizontal="center" vertical="center"/>
    </xf>
    <xf numFmtId="166" fontId="19" fillId="0" borderId="29" xfId="0" applyNumberFormat="1" applyFont="1" applyFill="1" applyBorder="1" applyAlignment="1">
      <alignment horizontal="center" vertical="center"/>
    </xf>
    <xf numFmtId="166" fontId="19" fillId="0" borderId="47" xfId="0" applyNumberFormat="1" applyFont="1" applyFill="1" applyBorder="1" applyAlignment="1">
      <alignment horizontal="center" vertical="center"/>
    </xf>
    <xf numFmtId="0" fontId="19" fillId="0" borderId="36" xfId="0" applyFont="1" applyBorder="1" applyAlignment="1">
      <alignment horizontal="center" vertical="center"/>
    </xf>
    <xf numFmtId="0" fontId="19" fillId="0" borderId="54" xfId="0" applyFont="1" applyFill="1" applyBorder="1" applyAlignment="1">
      <alignment horizontal="center" vertical="center"/>
    </xf>
    <xf numFmtId="0" fontId="19" fillId="0" borderId="36" xfId="0" applyFont="1" applyFill="1" applyBorder="1" applyAlignment="1">
      <alignment horizontal="center" vertical="center"/>
    </xf>
    <xf numFmtId="0" fontId="75" fillId="0" borderId="81" xfId="0" applyFont="1" applyBorder="1" applyAlignment="1">
      <alignment horizontal="center" vertical="center" wrapText="1"/>
    </xf>
    <xf numFmtId="0" fontId="100" fillId="41" borderId="20" xfId="0" applyFont="1" applyFill="1" applyBorder="1" applyAlignment="1">
      <alignment horizontal="center" vertical="center"/>
    </xf>
    <xf numFmtId="0" fontId="100" fillId="41" borderId="20" xfId="0" applyFont="1" applyFill="1" applyBorder="1" applyAlignment="1">
      <alignment horizontal="center" vertical="center" wrapText="1"/>
    </xf>
    <xf numFmtId="0" fontId="7" fillId="0" borderId="80" xfId="0" applyFont="1" applyBorder="1" applyAlignment="1">
      <alignment vertical="center" wrapText="1"/>
    </xf>
    <xf numFmtId="0" fontId="7" fillId="13" borderId="41" xfId="0" applyFont="1" applyFill="1" applyBorder="1" applyAlignment="1">
      <alignment vertical="center" wrapText="1"/>
    </xf>
    <xf numFmtId="0" fontId="24" fillId="32" borderId="97" xfId="0" applyFont="1" applyFill="1" applyBorder="1" applyAlignment="1">
      <alignment horizontal="center" vertical="center" wrapText="1"/>
    </xf>
    <xf numFmtId="0" fontId="24" fillId="6" borderId="102" xfId="0" applyFont="1" applyFill="1" applyBorder="1" applyAlignment="1">
      <alignment horizontal="center" vertical="center" wrapText="1"/>
    </xf>
    <xf numFmtId="0" fontId="24" fillId="14" borderId="99" xfId="0" applyFont="1" applyFill="1" applyBorder="1" applyAlignment="1">
      <alignment horizontal="center" vertical="center" wrapText="1"/>
    </xf>
    <xf numFmtId="0" fontId="7" fillId="0" borderId="41" xfId="0" applyFont="1" applyBorder="1" applyAlignment="1">
      <alignment vertical="center" wrapText="1"/>
    </xf>
    <xf numFmtId="0" fontId="24" fillId="6" borderId="81" xfId="0" applyFont="1" applyFill="1" applyBorder="1" applyAlignment="1">
      <alignment horizontal="center" vertical="center" wrapText="1"/>
    </xf>
    <xf numFmtId="0" fontId="24" fillId="19" borderId="81" xfId="0" applyFont="1" applyFill="1" applyBorder="1" applyAlignment="1">
      <alignment horizontal="center" vertical="center" wrapText="1"/>
    </xf>
    <xf numFmtId="0" fontId="10" fillId="4" borderId="16" xfId="0" applyFont="1" applyFill="1" applyBorder="1" applyAlignment="1">
      <alignment horizontal="center" vertical="center"/>
    </xf>
    <xf numFmtId="0" fontId="6" fillId="0" borderId="18" xfId="0" applyFont="1" applyBorder="1"/>
    <xf numFmtId="0" fontId="6" fillId="0" borderId="19" xfId="0" applyFont="1" applyBorder="1"/>
    <xf numFmtId="0" fontId="7" fillId="0" borderId="0" xfId="0" applyFont="1"/>
    <xf numFmtId="0" fontId="0" fillId="0" borderId="0" xfId="0"/>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8"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6" fillId="0" borderId="9" xfId="0" applyFont="1" applyBorder="1"/>
    <xf numFmtId="0" fontId="6" fillId="0" borderId="10" xfId="0" applyFont="1" applyBorder="1"/>
    <xf numFmtId="0" fontId="6" fillId="0" borderId="11" xfId="0" applyFont="1" applyBorder="1"/>
    <xf numFmtId="0" fontId="6" fillId="0" borderId="14" xfId="0" applyFont="1" applyBorder="1"/>
    <xf numFmtId="0" fontId="6" fillId="0" borderId="15" xfId="0" applyFont="1" applyBorder="1"/>
    <xf numFmtId="0" fontId="8" fillId="3" borderId="4" xfId="0" applyFont="1" applyFill="1" applyBorder="1" applyAlignment="1">
      <alignment horizontal="center" vertical="center" wrapText="1"/>
    </xf>
    <xf numFmtId="0" fontId="6" fillId="0" borderId="7" xfId="0" applyFont="1" applyBorder="1"/>
    <xf numFmtId="0" fontId="6" fillId="0" borderId="12" xfId="0" applyFont="1" applyBorder="1"/>
    <xf numFmtId="164" fontId="8" fillId="3" borderId="8"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9" xfId="0" applyFont="1" applyFill="1" applyBorder="1" applyAlignment="1">
      <alignment horizontal="center" vertical="center"/>
    </xf>
    <xf numFmtId="49" fontId="21" fillId="8" borderId="59" xfId="0" applyNumberFormat="1" applyFont="1" applyFill="1" applyBorder="1" applyAlignment="1">
      <alignment horizontal="center" vertical="center" wrapText="1"/>
    </xf>
    <xf numFmtId="0" fontId="6" fillId="0" borderId="33" xfId="0" applyFont="1" applyBorder="1"/>
    <xf numFmtId="0" fontId="23" fillId="8" borderId="59" xfId="0" applyFont="1" applyFill="1" applyBorder="1" applyAlignment="1">
      <alignment horizontal="center" vertical="center" wrapText="1"/>
    </xf>
    <xf numFmtId="49" fontId="22" fillId="18" borderId="59" xfId="0" applyNumberFormat="1"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15" borderId="11" xfId="0" applyFont="1" applyFill="1" applyBorder="1" applyAlignment="1">
      <alignment horizontal="center" vertical="center" wrapText="1"/>
    </xf>
    <xf numFmtId="0" fontId="18" fillId="7" borderId="35" xfId="0" applyFont="1" applyFill="1" applyBorder="1" applyAlignment="1">
      <alignment horizontal="left" vertical="center" wrapText="1"/>
    </xf>
    <xf numFmtId="0" fontId="6" fillId="0" borderId="37" xfId="0" applyFont="1" applyBorder="1"/>
    <xf numFmtId="0" fontId="6" fillId="0" borderId="38" xfId="0" applyFont="1" applyBorder="1"/>
    <xf numFmtId="0" fontId="18" fillId="7" borderId="48" xfId="0" applyFont="1" applyFill="1" applyBorder="1" applyAlignment="1">
      <alignment horizontal="left" vertical="center" wrapText="1"/>
    </xf>
    <xf numFmtId="0" fontId="6" fillId="0" borderId="49" xfId="0" applyFont="1" applyBorder="1"/>
    <xf numFmtId="0" fontId="18" fillId="7" borderId="81" xfId="0" applyFont="1" applyFill="1" applyBorder="1" applyAlignment="1">
      <alignment horizontal="left" vertical="center" wrapText="1"/>
    </xf>
    <xf numFmtId="0" fontId="6" fillId="0" borderId="81" xfId="0" applyFont="1" applyBorder="1"/>
    <xf numFmtId="0" fontId="22" fillId="8" borderId="59" xfId="0" applyFont="1" applyFill="1" applyBorder="1" applyAlignment="1">
      <alignment horizontal="center" vertical="center" wrapText="1"/>
    </xf>
    <xf numFmtId="0" fontId="6" fillId="0" borderId="34" xfId="0" applyFont="1" applyBorder="1"/>
    <xf numFmtId="0" fontId="20" fillId="15" borderId="81" xfId="0" applyFont="1" applyFill="1" applyBorder="1" applyAlignment="1">
      <alignment horizontal="center" vertical="center" wrapText="1"/>
    </xf>
    <xf numFmtId="0" fontId="20" fillId="14" borderId="81" xfId="0" applyFont="1" applyFill="1" applyBorder="1" applyAlignment="1">
      <alignment horizontal="center" vertical="center" wrapText="1"/>
    </xf>
    <xf numFmtId="0" fontId="22" fillId="16" borderId="70" xfId="0" applyFont="1" applyFill="1" applyBorder="1" applyAlignment="1">
      <alignment horizontal="center" vertical="center"/>
    </xf>
    <xf numFmtId="0" fontId="22" fillId="16" borderId="41" xfId="0" applyFont="1" applyFill="1" applyBorder="1" applyAlignment="1">
      <alignment horizontal="center" vertical="center"/>
    </xf>
    <xf numFmtId="0" fontId="20" fillId="6" borderId="100" xfId="0" applyFont="1" applyFill="1" applyBorder="1" applyAlignment="1">
      <alignment horizontal="center" vertical="center" wrapText="1"/>
    </xf>
    <xf numFmtId="0" fontId="20" fillId="6" borderId="101" xfId="0" applyFont="1" applyFill="1" applyBorder="1" applyAlignment="1">
      <alignment horizontal="center" vertical="center" wrapText="1"/>
    </xf>
    <xf numFmtId="0" fontId="20" fillId="6" borderId="85" xfId="0" applyFont="1" applyFill="1" applyBorder="1" applyAlignment="1">
      <alignment horizontal="center" vertical="center" wrapText="1"/>
    </xf>
    <xf numFmtId="0" fontId="20" fillId="6" borderId="103" xfId="0" applyFont="1" applyFill="1" applyBorder="1" applyAlignment="1">
      <alignment horizontal="center" vertical="center" wrapText="1"/>
    </xf>
    <xf numFmtId="0" fontId="17" fillId="12" borderId="35" xfId="0" applyFont="1" applyFill="1" applyBorder="1" applyAlignment="1">
      <alignment horizontal="left" vertical="center" wrapText="1"/>
    </xf>
    <xf numFmtId="0" fontId="6" fillId="0" borderId="36" xfId="0" applyFont="1" applyBorder="1"/>
    <xf numFmtId="0" fontId="17" fillId="12" borderId="48" xfId="0" applyFont="1" applyFill="1" applyBorder="1" applyAlignment="1">
      <alignment horizontal="left" vertical="center" wrapText="1"/>
    </xf>
    <xf numFmtId="0" fontId="6" fillId="0" borderId="54" xfId="0" applyFont="1" applyBorder="1"/>
    <xf numFmtId="0" fontId="17" fillId="12" borderId="81" xfId="0" applyFont="1" applyFill="1" applyBorder="1" applyAlignment="1">
      <alignment horizontal="left" vertical="center" wrapText="1"/>
    </xf>
    <xf numFmtId="0" fontId="16" fillId="0" borderId="25" xfId="0" applyFont="1" applyBorder="1" applyAlignment="1">
      <alignment horizontal="center" vertical="center" wrapText="1"/>
    </xf>
    <xf numFmtId="0" fontId="6" fillId="0" borderId="26" xfId="0" applyFont="1" applyBorder="1"/>
    <xf numFmtId="0" fontId="6" fillId="0" borderId="27" xfId="0" applyFont="1" applyBorder="1"/>
    <xf numFmtId="0" fontId="6" fillId="0" borderId="28" xfId="0" applyFont="1" applyBorder="1"/>
    <xf numFmtId="0" fontId="6" fillId="0" borderId="32" xfId="0" applyFont="1" applyBorder="1"/>
    <xf numFmtId="0" fontId="17" fillId="0" borderId="27" xfId="0" applyFont="1" applyBorder="1" applyAlignment="1">
      <alignment horizontal="center" vertical="center" wrapText="1"/>
    </xf>
    <xf numFmtId="0" fontId="17" fillId="10" borderId="29" xfId="0" applyFont="1" applyFill="1" applyBorder="1" applyAlignment="1">
      <alignment horizontal="center" vertical="center" wrapText="1"/>
    </xf>
    <xf numFmtId="0" fontId="6" fillId="0" borderId="30" xfId="0" applyFont="1" applyBorder="1"/>
    <xf numFmtId="0" fontId="6" fillId="0" borderId="31" xfId="0" applyFont="1" applyBorder="1"/>
    <xf numFmtId="0" fontId="17" fillId="40" borderId="29" xfId="0" applyFont="1" applyFill="1" applyBorder="1" applyAlignment="1">
      <alignment horizontal="center" vertical="center" wrapText="1"/>
    </xf>
    <xf numFmtId="0" fontId="6" fillId="31" borderId="30" xfId="0" applyFont="1" applyFill="1" applyBorder="1"/>
    <xf numFmtId="0" fontId="6" fillId="31" borderId="31" xfId="0" applyFont="1" applyFill="1" applyBorder="1"/>
    <xf numFmtId="0" fontId="19" fillId="0" borderId="46"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6" xfId="0" applyFont="1" applyBorder="1" applyAlignment="1">
      <alignment horizontal="center" vertical="center"/>
    </xf>
    <xf numFmtId="0" fontId="19" fillId="0" borderId="70" xfId="0" applyFont="1" applyBorder="1" applyAlignment="1">
      <alignment horizontal="center" vertical="center"/>
    </xf>
    <xf numFmtId="0" fontId="19" fillId="0" borderId="41" xfId="0" applyFont="1" applyBorder="1" applyAlignment="1">
      <alignment horizontal="center" vertical="center"/>
    </xf>
    <xf numFmtId="0" fontId="25" fillId="0" borderId="46"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41" xfId="0" applyFont="1" applyBorder="1" applyAlignment="1">
      <alignment horizontal="center" vertical="center" wrapText="1"/>
    </xf>
    <xf numFmtId="9" fontId="19" fillId="0" borderId="46" xfId="0" applyNumberFormat="1" applyFont="1" applyBorder="1" applyAlignment="1">
      <alignment horizontal="center" vertical="center" wrapText="1"/>
    </xf>
    <xf numFmtId="9" fontId="19" fillId="0" borderId="70" xfId="0" applyNumberFormat="1" applyFont="1" applyBorder="1" applyAlignment="1">
      <alignment horizontal="center" vertical="center" wrapText="1"/>
    </xf>
    <xf numFmtId="9" fontId="19" fillId="0" borderId="41" xfId="0" applyNumberFormat="1" applyFont="1" applyBorder="1" applyAlignment="1">
      <alignment horizontal="center" vertical="center" wrapText="1"/>
    </xf>
    <xf numFmtId="0" fontId="19" fillId="0" borderId="46"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5" fillId="0" borderId="46" xfId="0" applyFont="1" applyBorder="1" applyAlignment="1">
      <alignment horizontal="center" vertical="center"/>
    </xf>
    <xf numFmtId="0" fontId="25" fillId="0" borderId="70" xfId="0" applyFont="1" applyBorder="1" applyAlignment="1">
      <alignment horizontal="center" vertical="center"/>
    </xf>
    <xf numFmtId="0" fontId="25" fillId="0" borderId="41" xfId="0" applyFont="1" applyBorder="1" applyAlignment="1">
      <alignment horizontal="center" vertical="center"/>
    </xf>
    <xf numFmtId="9" fontId="19" fillId="13" borderId="46" xfId="0" applyNumberFormat="1" applyFont="1" applyFill="1" applyBorder="1" applyAlignment="1">
      <alignment horizontal="center" vertical="center" wrapText="1"/>
    </xf>
    <xf numFmtId="9" fontId="19" fillId="13" borderId="70" xfId="0" applyNumberFormat="1" applyFont="1" applyFill="1" applyBorder="1" applyAlignment="1">
      <alignment horizontal="center" vertical="center" wrapText="1"/>
    </xf>
    <xf numFmtId="9" fontId="19" fillId="13" borderId="41" xfId="0" applyNumberFormat="1" applyFont="1" applyFill="1" applyBorder="1" applyAlignment="1">
      <alignment horizontal="center" vertical="center" wrapText="1"/>
    </xf>
    <xf numFmtId="0" fontId="25" fillId="13" borderId="46" xfId="0" applyFont="1" applyFill="1" applyBorder="1" applyAlignment="1">
      <alignment horizontal="center" vertical="center"/>
    </xf>
    <xf numFmtId="0" fontId="25" fillId="13" borderId="70" xfId="0" applyFont="1" applyFill="1" applyBorder="1" applyAlignment="1">
      <alignment horizontal="center" vertical="center"/>
    </xf>
    <xf numFmtId="0" fontId="25" fillId="13" borderId="41" xfId="0" applyFont="1" applyFill="1" applyBorder="1" applyAlignment="1">
      <alignment horizontal="center" vertical="center"/>
    </xf>
    <xf numFmtId="0" fontId="25" fillId="13" borderId="46" xfId="0" applyFont="1" applyFill="1" applyBorder="1" applyAlignment="1">
      <alignment horizontal="center" vertical="center" wrapText="1"/>
    </xf>
    <xf numFmtId="0" fontId="25" fillId="13" borderId="70" xfId="0" applyFont="1" applyFill="1" applyBorder="1" applyAlignment="1">
      <alignment horizontal="center" vertical="center" wrapText="1"/>
    </xf>
    <xf numFmtId="0" fontId="25" fillId="13" borderId="41" xfId="0" applyFont="1" applyFill="1" applyBorder="1" applyAlignment="1">
      <alignment horizontal="center" vertical="center" wrapText="1"/>
    </xf>
    <xf numFmtId="0" fontId="19" fillId="13" borderId="46" xfId="0" applyFont="1" applyFill="1" applyBorder="1" applyAlignment="1">
      <alignment horizontal="center" vertical="center" wrapText="1"/>
    </xf>
    <xf numFmtId="0" fontId="19" fillId="13" borderId="70" xfId="0" applyFont="1" applyFill="1" applyBorder="1" applyAlignment="1">
      <alignment horizontal="center" vertical="center" wrapText="1"/>
    </xf>
    <xf numFmtId="0" fontId="19" fillId="13" borderId="41" xfId="0" applyFont="1" applyFill="1" applyBorder="1" applyAlignment="1">
      <alignment horizontal="center" vertical="center" wrapText="1"/>
    </xf>
    <xf numFmtId="0" fontId="19" fillId="13" borderId="46" xfId="0" applyFont="1" applyFill="1" applyBorder="1" applyAlignment="1">
      <alignment horizontal="center" vertical="center"/>
    </xf>
    <xf numFmtId="0" fontId="19" fillId="13" borderId="70" xfId="0" applyFont="1" applyFill="1" applyBorder="1" applyAlignment="1">
      <alignment horizontal="center" vertical="center"/>
    </xf>
    <xf numFmtId="0" fontId="19" fillId="13" borderId="41" xfId="0" applyFont="1" applyFill="1" applyBorder="1" applyAlignment="1">
      <alignment horizontal="center" vertical="center"/>
    </xf>
    <xf numFmtId="0" fontId="19" fillId="10" borderId="82" xfId="0" applyFont="1" applyFill="1" applyBorder="1" applyAlignment="1">
      <alignment horizontal="center" vertical="center" wrapText="1"/>
    </xf>
    <xf numFmtId="0" fontId="19" fillId="10" borderId="83" xfId="0" applyFont="1" applyFill="1" applyBorder="1" applyAlignment="1">
      <alignment horizontal="center" vertical="center" wrapText="1"/>
    </xf>
    <xf numFmtId="0" fontId="19" fillId="10" borderId="84" xfId="0" applyFont="1" applyFill="1" applyBorder="1" applyAlignment="1">
      <alignment horizontal="center" vertical="center" wrapText="1"/>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80" fillId="0" borderId="46" xfId="0" applyFont="1" applyBorder="1" applyAlignment="1">
      <alignment horizontal="center" vertical="center" wrapText="1"/>
    </xf>
    <xf numFmtId="0" fontId="80" fillId="0" borderId="70" xfId="0" applyFont="1" applyBorder="1" applyAlignment="1">
      <alignment horizontal="center" vertical="center" wrapText="1"/>
    </xf>
    <xf numFmtId="0" fontId="80" fillId="0" borderId="41" xfId="0" applyFont="1" applyBorder="1" applyAlignment="1">
      <alignment horizontal="center" vertical="center" wrapText="1"/>
    </xf>
    <xf numFmtId="0" fontId="24" fillId="15" borderId="56" xfId="0" applyFont="1" applyFill="1" applyBorder="1" applyAlignment="1">
      <alignment horizontal="center" vertical="center" wrapText="1"/>
    </xf>
    <xf numFmtId="0" fontId="6" fillId="0" borderId="61" xfId="0" applyFont="1" applyBorder="1" applyAlignment="1">
      <alignment horizontal="center" vertical="center"/>
    </xf>
    <xf numFmtId="0" fontId="21" fillId="21" borderId="56" xfId="0" applyFont="1" applyFill="1" applyBorder="1" applyAlignment="1">
      <alignment horizontal="center" vertical="center" wrapText="1"/>
    </xf>
    <xf numFmtId="0" fontId="17" fillId="0" borderId="35" xfId="0" applyFont="1" applyBorder="1" applyAlignment="1">
      <alignment horizontal="center" vertical="center" wrapText="1"/>
    </xf>
    <xf numFmtId="0" fontId="6" fillId="0" borderId="37" xfId="0" applyFont="1" applyBorder="1" applyAlignment="1">
      <alignment horizontal="center" vertical="center"/>
    </xf>
    <xf numFmtId="0" fontId="24" fillId="6" borderId="16"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4" fillId="14" borderId="16" xfId="0" applyFont="1" applyFill="1" applyBorder="1" applyAlignment="1">
      <alignment horizontal="center" vertical="center" wrapText="1"/>
    </xf>
    <xf numFmtId="0" fontId="24" fillId="15" borderId="16" xfId="0" applyFont="1" applyFill="1" applyBorder="1" applyAlignment="1">
      <alignment horizontal="center" vertical="center" wrapText="1"/>
    </xf>
    <xf numFmtId="49" fontId="48" fillId="16" borderId="50" xfId="0" applyNumberFormat="1" applyFont="1" applyFill="1" applyBorder="1" applyAlignment="1">
      <alignment horizontal="center" vertical="center" wrapText="1"/>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22" fillId="16" borderId="35"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47" fillId="0" borderId="25" xfId="0" applyFont="1" applyBorder="1" applyAlignment="1">
      <alignment horizontal="center" vertical="center" wrapText="1"/>
    </xf>
    <xf numFmtId="0" fontId="6" fillId="0" borderId="49" xfId="0" applyFont="1" applyBorder="1" applyAlignment="1">
      <alignment horizontal="center" vertical="center"/>
    </xf>
    <xf numFmtId="0" fontId="0" fillId="0" borderId="0" xfId="0" applyAlignment="1">
      <alignment horizontal="center" vertical="center"/>
    </xf>
    <xf numFmtId="0" fontId="6" fillId="0" borderId="34" xfId="0" applyFont="1" applyBorder="1" applyAlignment="1">
      <alignment horizontal="center" vertical="center"/>
    </xf>
    <xf numFmtId="0" fontId="17" fillId="10" borderId="35" xfId="0" applyFont="1" applyFill="1" applyBorder="1" applyAlignment="1">
      <alignment horizontal="center" vertical="center" wrapText="1"/>
    </xf>
    <xf numFmtId="0" fontId="17" fillId="12" borderId="35" xfId="0" applyFont="1" applyFill="1" applyBorder="1" applyAlignment="1">
      <alignment horizontal="center" vertical="center" wrapText="1"/>
    </xf>
    <xf numFmtId="1" fontId="19" fillId="13" borderId="46" xfId="0" applyNumberFormat="1" applyFont="1" applyFill="1" applyBorder="1" applyAlignment="1">
      <alignment horizontal="center" vertical="center" wrapText="1"/>
    </xf>
    <xf numFmtId="1" fontId="19" fillId="13" borderId="70" xfId="0" applyNumberFormat="1" applyFont="1" applyFill="1" applyBorder="1" applyAlignment="1">
      <alignment horizontal="center" vertical="center" wrapText="1"/>
    </xf>
    <xf numFmtId="1" fontId="19" fillId="13" borderId="41" xfId="0" applyNumberFormat="1" applyFont="1" applyFill="1" applyBorder="1" applyAlignment="1">
      <alignment horizontal="center" vertical="center" wrapText="1"/>
    </xf>
    <xf numFmtId="0" fontId="46" fillId="0" borderId="46" xfId="0" applyFont="1" applyBorder="1" applyAlignment="1">
      <alignment horizontal="center" vertical="center" wrapText="1"/>
    </xf>
    <xf numFmtId="0" fontId="46" fillId="0" borderId="41" xfId="0" applyFont="1" applyBorder="1" applyAlignment="1">
      <alignment horizontal="center" vertical="center" wrapText="1"/>
    </xf>
    <xf numFmtId="0" fontId="25" fillId="0" borderId="46"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57" fillId="0" borderId="0" xfId="0" applyFont="1" applyAlignment="1">
      <alignment horizontal="center" vertical="center"/>
    </xf>
    <xf numFmtId="0" fontId="62" fillId="0" borderId="0" xfId="0" applyFont="1" applyAlignment="1">
      <alignment horizontal="center" vertical="center"/>
    </xf>
    <xf numFmtId="0" fontId="72" fillId="13" borderId="80" xfId="0" applyFont="1" applyFill="1" applyBorder="1" applyAlignment="1">
      <alignment horizontal="left" vertical="center" wrapText="1"/>
    </xf>
    <xf numFmtId="0" fontId="8" fillId="13" borderId="46" xfId="0" applyFont="1" applyFill="1" applyBorder="1" applyAlignment="1">
      <alignment horizontal="center" vertical="center" wrapText="1" readingOrder="1"/>
    </xf>
    <xf numFmtId="0" fontId="6" fillId="0" borderId="41" xfId="0" applyFont="1" applyBorder="1"/>
    <xf numFmtId="0" fontId="6" fillId="0" borderId="77" xfId="0" applyFont="1" applyBorder="1"/>
    <xf numFmtId="0" fontId="10" fillId="13" borderId="16"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6" fillId="0" borderId="66" xfId="0" applyFont="1" applyBorder="1"/>
    <xf numFmtId="0" fontId="8" fillId="13" borderId="69" xfId="0" applyFont="1" applyFill="1" applyBorder="1" applyAlignment="1">
      <alignment horizontal="center" vertical="center" wrapText="1" readingOrder="1"/>
    </xf>
    <xf numFmtId="0" fontId="6" fillId="0" borderId="72" xfId="0" applyFont="1" applyBorder="1"/>
    <xf numFmtId="0" fontId="6" fillId="0" borderId="74" xfId="0" applyFont="1" applyBorder="1"/>
    <xf numFmtId="0" fontId="8" fillId="13" borderId="70" xfId="0" applyFont="1" applyFill="1" applyBorder="1" applyAlignment="1">
      <alignment horizontal="center" vertical="center" wrapText="1" readingOrder="1"/>
    </xf>
    <xf numFmtId="0" fontId="6" fillId="0" borderId="42" xfId="0" applyFont="1" applyBorder="1"/>
    <xf numFmtId="0" fontId="8" fillId="13" borderId="75" xfId="0" applyFont="1" applyFill="1" applyBorder="1" applyAlignment="1">
      <alignment horizontal="center" vertical="center" wrapText="1" readingOrder="1"/>
    </xf>
    <xf numFmtId="0" fontId="6" fillId="0" borderId="76" xfId="0" applyFont="1" applyBorder="1"/>
  </cellXfs>
  <cellStyles count="3">
    <cellStyle name="Hipervínculo" xfId="1" builtinId="8"/>
    <cellStyle name="Normal" xfId="0" builtinId="0"/>
    <cellStyle name="Porcentaje" xfId="2" builtinId="5"/>
  </cellStyles>
  <dxfs count="758">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757"/>
      <tableStyleElement type="firstRowStripe" dxfId="756"/>
      <tableStyleElement type="secondRowStripe" dxfId="7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333333"/>
                </a:solidFill>
                <a:latin typeface="Calibri"/>
              </a:defRPr>
            </a:pPr>
            <a:r>
              <a:rPr lang="es-CO" sz="1800" b="1" i="0">
                <a:solidFill>
                  <a:srgbClr val="333333"/>
                </a:solidFill>
                <a:latin typeface="Calibri"/>
              </a:rPr>
              <a:t>Cantidad de Riesgos por Proceso</a:t>
            </a:r>
          </a:p>
        </c:rich>
      </c:tx>
      <c:layout/>
      <c:overlay val="0"/>
    </c:title>
    <c:autoTitleDeleted val="0"/>
    <c:plotArea>
      <c:layout/>
      <c:barChart>
        <c:barDir val="bar"/>
        <c:grouping val="clustered"/>
        <c:varyColors val="1"/>
        <c:ser>
          <c:idx val="0"/>
          <c:order val="0"/>
          <c:spPr>
            <a:solidFill>
              <a:srgbClr val="33CCCC"/>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Portada!$A$10:$A$23</c:f>
              <c:strCache>
                <c:ptCount val="14"/>
                <c:pt idx="0">
                  <c:v>Dirección y Planeación</c:v>
                </c:pt>
                <c:pt idx="1">
                  <c:v>Divulgación y Comunicación</c:v>
                </c:pt>
                <c:pt idx="2">
                  <c:v>Atención al Ciudadano</c:v>
                </c:pt>
                <c:pt idx="3">
                  <c:v>Investigación y Desarrollo Pedagógico</c:v>
                </c:pt>
                <c:pt idx="4">
                  <c:v>Gestión Documental</c:v>
                </c:pt>
                <c:pt idx="5">
                  <c:v>Gestión de Talento Humano</c:v>
                </c:pt>
                <c:pt idx="6">
                  <c:v>Gestión de Recursos Físicos y Ambiental</c:v>
                </c:pt>
                <c:pt idx="7">
                  <c:v>Gestión Financiera</c:v>
                </c:pt>
                <c:pt idx="8">
                  <c:v>Control Interno Disciplinario</c:v>
                </c:pt>
                <c:pt idx="9">
                  <c:v>Gestión Contractual</c:v>
                </c:pt>
                <c:pt idx="10">
                  <c:v>Gestión Jurídica</c:v>
                </c:pt>
                <c:pt idx="11">
                  <c:v>Gestión Tecnológica</c:v>
                </c:pt>
                <c:pt idx="12">
                  <c:v>Mejoramiento Integral y Continuo</c:v>
                </c:pt>
                <c:pt idx="13">
                  <c:v>Evaluación y Control</c:v>
                </c:pt>
              </c:strCache>
            </c:strRef>
          </c:cat>
          <c:val>
            <c:numRef>
              <c:f>Portada!$N$10:$N$23</c:f>
              <c:numCache>
                <c:formatCode>General</c:formatCode>
                <c:ptCount val="14"/>
                <c:pt idx="0">
                  <c:v>2</c:v>
                </c:pt>
                <c:pt idx="1">
                  <c:v>3</c:v>
                </c:pt>
                <c:pt idx="2">
                  <c:v>2</c:v>
                </c:pt>
                <c:pt idx="3">
                  <c:v>4</c:v>
                </c:pt>
                <c:pt idx="4">
                  <c:v>2</c:v>
                </c:pt>
                <c:pt idx="5">
                  <c:v>1</c:v>
                </c:pt>
                <c:pt idx="6">
                  <c:v>2</c:v>
                </c:pt>
                <c:pt idx="7">
                  <c:v>3</c:v>
                </c:pt>
                <c:pt idx="8">
                  <c:v>1</c:v>
                </c:pt>
                <c:pt idx="9">
                  <c:v>7</c:v>
                </c:pt>
                <c:pt idx="10">
                  <c:v>2</c:v>
                </c:pt>
                <c:pt idx="11">
                  <c:v>3</c:v>
                </c:pt>
                <c:pt idx="12">
                  <c:v>1</c:v>
                </c:pt>
                <c:pt idx="13">
                  <c:v>2</c:v>
                </c:pt>
              </c:numCache>
            </c:numRef>
          </c:val>
          <c:extLst xmlns:c16r2="http://schemas.microsoft.com/office/drawing/2015/06/chart">
            <c:ext xmlns:c16="http://schemas.microsoft.com/office/drawing/2014/chart" uri="{C3380CC4-5D6E-409C-BE32-E72D297353CC}">
              <c16:uniqueId val="{00000000-456B-4599-96A7-58F5C0A5260E}"/>
            </c:ex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79915256"/>
        <c:axId val="100754520"/>
      </c:barChart>
      <c:catAx>
        <c:axId val="179915256"/>
        <c:scaling>
          <c:orientation val="maxMin"/>
        </c:scaling>
        <c:delete val="0"/>
        <c:axPos val="l"/>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Calibri"/>
              </a:defRPr>
            </a:pPr>
            <a:endParaRPr lang="es-CO"/>
          </a:p>
        </c:txPr>
        <c:crossAx val="100754520"/>
        <c:crosses val="autoZero"/>
        <c:auto val="1"/>
        <c:lblAlgn val="ctr"/>
        <c:lblOffset val="100"/>
        <c:noMultiLvlLbl val="1"/>
      </c:catAx>
      <c:valAx>
        <c:axId val="100754520"/>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i="0">
                <a:solidFill>
                  <a:srgbClr val="000000"/>
                </a:solidFill>
                <a:latin typeface="Calibri"/>
              </a:defRPr>
            </a:pPr>
            <a:endParaRPr lang="es-CO"/>
          </a:p>
        </c:txPr>
        <c:crossAx val="179915256"/>
        <c:crosses val="max"/>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Proporción por Tipo de Riesgos</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bar"/>
        <c:grouping val="clustered"/>
        <c:varyColors val="1"/>
        <c:ser>
          <c:idx val="0"/>
          <c:order val="0"/>
          <c:invertIfNegative val="1"/>
          <c:dPt>
            <c:idx val="0"/>
            <c:invertIfNegative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0383-425D-BCFC-21C6FA32809F}"/>
              </c:ext>
            </c:extLst>
          </c:dPt>
          <c:dPt>
            <c:idx val="1"/>
            <c:invertIfNegative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08C8-4AB0-B968-108DD85BAECB}"/>
              </c:ext>
            </c:extLst>
          </c:dPt>
          <c:dPt>
            <c:idx val="2"/>
            <c:invertIfNegative val="1"/>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08C8-4AB0-B968-108DD85BAECB}"/>
              </c:ext>
            </c:extLst>
          </c:dPt>
          <c:dPt>
            <c:idx val="3"/>
            <c:invertIfNegative val="1"/>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7-08C8-4AB0-B968-108DD85BAECB}"/>
              </c:ext>
            </c:extLst>
          </c:dPt>
          <c:dPt>
            <c:idx val="4"/>
            <c:invertIfNegative val="1"/>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9-08C8-4AB0-B968-108DD85BAECB}"/>
              </c:ext>
            </c:extLst>
          </c:dPt>
          <c:dPt>
            <c:idx val="5"/>
            <c:invertIfNegative val="1"/>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B-08C8-4AB0-B968-108DD85BAECB}"/>
              </c:ext>
            </c:extLst>
          </c:dPt>
          <c:dPt>
            <c:idx val="6"/>
            <c:invertIfNegative val="1"/>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D-08C8-4AB0-B968-108DD85BAECB}"/>
              </c:ext>
            </c:extLst>
          </c:dPt>
          <c:dPt>
            <c:idx val="7"/>
            <c:invertIfNegative val="1"/>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F-08C8-4AB0-B968-108DD85BAECB}"/>
              </c:ext>
            </c:extLst>
          </c:dPt>
          <c:dPt>
            <c:idx val="8"/>
            <c:invertIfNegative val="1"/>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1-08C8-4AB0-B968-108DD85BAECB}"/>
              </c:ext>
            </c:extLst>
          </c:dPt>
          <c:dPt>
            <c:idx val="9"/>
            <c:invertIfNegative val="1"/>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3-08C8-4AB0-B968-108DD85BAECB}"/>
              </c:ext>
            </c:extLst>
          </c:dPt>
          <c:dPt>
            <c:idx val="10"/>
            <c:invertIfNegative val="1"/>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5-08C8-4AB0-B968-108DD85BAECB}"/>
              </c:ext>
            </c:extLst>
          </c:dPt>
          <c:dPt>
            <c:idx val="11"/>
            <c:invertIfNegative val="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7-08C8-4AB0-B968-108DD85BAE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Portada!$B$9:$M$9</c:f>
              <c:strCache>
                <c:ptCount val="12"/>
                <c:pt idx="0">
                  <c:v>Estratégico</c:v>
                </c:pt>
                <c:pt idx="1">
                  <c:v>De imagen</c:v>
                </c:pt>
                <c:pt idx="2">
                  <c:v>Operativos</c:v>
                </c:pt>
                <c:pt idx="3">
                  <c:v>Calidad</c:v>
                </c:pt>
                <c:pt idx="4">
                  <c:v>Contractuales</c:v>
                </c:pt>
                <c:pt idx="5">
                  <c:v>Financieros</c:v>
                </c:pt>
                <c:pt idx="6">
                  <c:v>De cumplimiento y conformidad</c:v>
                </c:pt>
                <c:pt idx="7">
                  <c:v>Tecnológicos y  seguridad digital</c:v>
                </c:pt>
                <c:pt idx="8">
                  <c:v>De recurso humano</c:v>
                </c:pt>
                <c:pt idx="9">
                  <c:v>Corrupción</c:v>
                </c:pt>
                <c:pt idx="10">
                  <c:v>Cumplimiento</c:v>
                </c:pt>
                <c:pt idx="11">
                  <c:v>Fraude</c:v>
                </c:pt>
              </c:strCache>
            </c:strRef>
          </c:cat>
          <c:val>
            <c:numRef>
              <c:f>Portada!$B$24:$M$24</c:f>
              <c:numCache>
                <c:formatCode>General</c:formatCode>
                <c:ptCount val="12"/>
                <c:pt idx="0">
                  <c:v>9</c:v>
                </c:pt>
                <c:pt idx="1">
                  <c:v>2</c:v>
                </c:pt>
                <c:pt idx="2">
                  <c:v>3</c:v>
                </c:pt>
                <c:pt idx="3">
                  <c:v>1</c:v>
                </c:pt>
                <c:pt idx="4">
                  <c:v>2</c:v>
                </c:pt>
                <c:pt idx="5">
                  <c:v>2</c:v>
                </c:pt>
                <c:pt idx="6">
                  <c:v>1</c:v>
                </c:pt>
                <c:pt idx="7">
                  <c:v>3</c:v>
                </c:pt>
                <c:pt idx="8">
                  <c:v>0</c:v>
                </c:pt>
                <c:pt idx="9">
                  <c:v>11</c:v>
                </c:pt>
                <c:pt idx="10">
                  <c:v>0</c:v>
                </c:pt>
                <c:pt idx="11">
                  <c:v>1</c:v>
                </c:pt>
              </c:numCache>
            </c:numRef>
          </c:val>
          <c:extLst xmlns:c16r2="http://schemas.microsoft.com/office/drawing/2015/06/chart">
            <c:ext xmlns:c16="http://schemas.microsoft.com/office/drawing/2014/chart" uri="{C3380CC4-5D6E-409C-BE32-E72D297353CC}">
              <c16:uniqueId val="{00000002-0383-425D-BCFC-21C6FA32809F}"/>
            </c:ext>
          </c:extLst>
        </c:ser>
        <c:dLbls>
          <c:showLegendKey val="0"/>
          <c:showVal val="0"/>
          <c:showCatName val="0"/>
          <c:showSerName val="0"/>
          <c:showPercent val="0"/>
          <c:showBubbleSize val="0"/>
        </c:dLbls>
        <c:gapWidth val="100"/>
        <c:axId val="100692064"/>
        <c:axId val="181957384"/>
      </c:barChart>
      <c:catAx>
        <c:axId val="100692064"/>
        <c:scaling>
          <c:orientation val="maxMin"/>
        </c:scaling>
        <c:delete val="0"/>
        <c:axPos val="l"/>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81957384"/>
        <c:crosses val="autoZero"/>
        <c:auto val="1"/>
        <c:lblAlgn val="ctr"/>
        <c:lblOffset val="100"/>
        <c:noMultiLvlLbl val="1"/>
      </c:catAx>
      <c:valAx>
        <c:axId val="181957384"/>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00692064"/>
        <c:crosses val="max"/>
        <c:crossBetween val="between"/>
      </c:valAx>
      <c:spPr>
        <a:noFill/>
        <a:ln>
          <a:noFill/>
        </a:ln>
        <a:effectLst/>
      </c:spPr>
    </c:plotArea>
    <c:plotVisOnly val="1"/>
    <c:dispBlanksAs val="zero"/>
    <c:showDLblsOverMax val="1"/>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209550</xdr:colOff>
      <xdr:row>25</xdr:row>
      <xdr:rowOff>0</xdr:rowOff>
    </xdr:from>
    <xdr:ext cx="8220075" cy="5505450"/>
    <xdr:graphicFrame macro="">
      <xdr:nvGraphicFramePr>
        <xdr:cNvPr id="1131855873" name="Chart 1" descr="Chart 0">
          <a:extLst>
            <a:ext uri="{FF2B5EF4-FFF2-40B4-BE49-F238E27FC236}">
              <a16:creationId xmlns:a16="http://schemas.microsoft.com/office/drawing/2014/main" xmlns="" id="{00000000-0008-0000-0000-000001C07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447675</xdr:colOff>
      <xdr:row>24</xdr:row>
      <xdr:rowOff>152400</xdr:rowOff>
    </xdr:from>
    <xdr:ext cx="10887075" cy="4838700"/>
    <xdr:graphicFrame macro="">
      <xdr:nvGraphicFramePr>
        <xdr:cNvPr id="380165509" name="Chart 2" descr="Chart 1">
          <a:extLst>
            <a:ext uri="{FF2B5EF4-FFF2-40B4-BE49-F238E27FC236}">
              <a16:creationId xmlns:a16="http://schemas.microsoft.com/office/drawing/2014/main" xmlns="" id="{00000000-0008-0000-0000-000085DDA8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2</xdr:col>
      <xdr:colOff>209550</xdr:colOff>
      <xdr:row>1</xdr:row>
      <xdr:rowOff>123825</xdr:rowOff>
    </xdr:from>
    <xdr:ext cx="3419475" cy="904875"/>
    <xdr:sp macro="" textlink="">
      <xdr:nvSpPr>
        <xdr:cNvPr id="3" name="Shape 3">
          <a:extLst>
            <a:ext uri="{FF2B5EF4-FFF2-40B4-BE49-F238E27FC236}">
              <a16:creationId xmlns:a16="http://schemas.microsoft.com/office/drawing/2014/main" xmlns="" id="{00000000-0008-0000-0000-000003000000}"/>
            </a:ext>
          </a:extLst>
        </xdr:cNvPr>
        <xdr:cNvSpPr/>
      </xdr:nvSpPr>
      <xdr:spPr>
        <a:xfrm>
          <a:off x="3641025" y="3332325"/>
          <a:ext cx="3409950" cy="895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800"/>
            <a:buFont typeface="Calibri"/>
            <a:buNone/>
          </a:pPr>
          <a:r>
            <a:rPr lang="en-US" sz="1800" b="1" i="0" u="none" strike="noStrike">
              <a:solidFill>
                <a:srgbClr val="000000"/>
              </a:solidFill>
              <a:latin typeface="Calibri"/>
              <a:ea typeface="Calibri"/>
              <a:cs typeface="Calibri"/>
              <a:sym typeface="Calibri"/>
            </a:rPr>
            <a:t>METODOLOGÍA ADMINISTRACIÓN DE RIESGOS</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152400</xdr:colOff>
      <xdr:row>0</xdr:row>
      <xdr:rowOff>66675</xdr:rowOff>
    </xdr:from>
    <xdr:ext cx="723900" cy="552450"/>
    <xdr:pic>
      <xdr:nvPicPr>
        <xdr:cNvPr id="2" name="image1.jp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lo\120_oap\IDEP2022\120_19_INFORMES\120_19_10%20Informes%20Seguimiento%20Gesti&#243;n\120_19_10_%201%20Mapa%20de%20Riesgo%20por%20Procesos%202022\SEGUIMIENTO\Seguimiento%20Mapa%20de%20Riegos%20IDEP%20I%20Cua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a.rojas\Downloads\LA_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aura.rojas\Downloads\MAPA%20DE%20RIESGOS%20IDEP%202022%20-%20FINAL%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DEP/Downloads/MAPA%20DE%20RIESGOS%20IDEP%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s\ldrojas\Downloads\FT-MIC-03-07_Mapa%2520de%2520riesgos%2520institucional%25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iesg Gestión"/>
      <sheetName val="Riesg Corrupc"/>
      <sheetName val="Tabla Impacto"/>
      <sheetName val="Tabla probabilidad"/>
      <sheetName val="Tabla Valoración controles"/>
      <sheetName val="Opciones Tratamiento"/>
      <sheetName val="Hoja1"/>
    </sheetNames>
    <sheetDataSet>
      <sheetData sheetId="0"/>
      <sheetData sheetId="1"/>
      <sheetData sheetId="2"/>
      <sheetData sheetId="3">
        <row r="152">
          <cell r="B152" t="str">
            <v>Criterios</v>
          </cell>
        </row>
        <row r="153">
          <cell r="B153" t="str">
            <v>Afectación Económica o presupuestal</v>
          </cell>
        </row>
        <row r="154">
          <cell r="B154" t="str">
            <v>Pérdida Reputacional</v>
          </cell>
          <cell r="F154" t="str">
            <v>❌</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Gestión"/>
      <sheetName val="Corrup "/>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Gestión"/>
      <sheetName val="Corrup "/>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rrup "/>
      <sheetName val="Gestión"/>
      <sheetName val="Seguridad Información"/>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152">
          <cell r="B152" t="e">
            <v>#NAME?</v>
          </cell>
        </row>
        <row r="153">
          <cell r="B153" t="e">
            <v>#NAME?</v>
          </cell>
        </row>
        <row r="154">
          <cell r="B154" t="e">
            <v>#NAME?</v>
          </cell>
          <cell r="F154" t="str">
            <v>❌</v>
          </cell>
        </row>
      </sheetData>
      <sheetData sheetId="6"/>
      <sheetData sheetId="7"/>
      <sheetData sheetId="8"/>
    </sheetDataSet>
  </externalBook>
</externalLink>
</file>

<file path=xl/tables/table1.xml><?xml version="1.0" encoding="utf-8"?>
<table xmlns="http://schemas.openxmlformats.org/spreadsheetml/2006/main" id="1" name="Table_1" displayName="Table_1" ref="B140:C150">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spreadsheets/d/1uzdZQiXoqDD3pnB6DMchqA3JB9vIP7jq/edit" TargetMode="External"/><Relationship Id="rId1" Type="http://schemas.openxmlformats.org/officeDocument/2006/relationships/hyperlink" Target="https://docs.google.com/spreadsheets/d/1uzdZQiXoqDD3pnB6DMchqA3JB9vIP7jq/edi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8080"/>
  </sheetPr>
  <dimension ref="A1:Z1000"/>
  <sheetViews>
    <sheetView tabSelected="1" topLeftCell="A19" zoomScale="75" zoomScaleNormal="75" workbookViewId="0">
      <selection activeCell="A2" sqref="A2:N6"/>
    </sheetView>
  </sheetViews>
  <sheetFormatPr baseColWidth="10" defaultColWidth="14.42578125" defaultRowHeight="15" customHeight="1"/>
  <cols>
    <col min="1" max="1" width="59.140625" customWidth="1"/>
    <col min="2" max="2" width="20.42578125" customWidth="1"/>
    <col min="3" max="3" width="24" customWidth="1"/>
    <col min="4" max="4" width="26" customWidth="1"/>
    <col min="5" max="5" width="28.140625" customWidth="1"/>
    <col min="6" max="6" width="34.7109375" customWidth="1"/>
    <col min="7" max="7" width="23.85546875" customWidth="1"/>
    <col min="8" max="8" width="30" customWidth="1"/>
    <col min="9" max="9" width="31.28515625" customWidth="1"/>
    <col min="10" max="10" width="24.28515625" customWidth="1"/>
    <col min="11" max="13" width="22.140625" customWidth="1"/>
    <col min="14" max="14" width="18.7109375" customWidth="1"/>
    <col min="15" max="15" width="29.85546875" customWidth="1"/>
    <col min="16" max="16" width="22.28515625" customWidth="1"/>
    <col min="17" max="17" width="31.5703125" customWidth="1"/>
    <col min="18" max="24" width="10" customWidth="1"/>
  </cols>
  <sheetData>
    <row r="1" spans="1:26" ht="102.75" customHeight="1" thickBot="1">
      <c r="A1" s="444" t="s">
        <v>471</v>
      </c>
      <c r="B1" s="445"/>
      <c r="C1" s="445"/>
      <c r="D1" s="445"/>
      <c r="E1" s="445"/>
      <c r="F1" s="445"/>
      <c r="G1" s="445"/>
      <c r="H1" s="445"/>
      <c r="I1" s="445"/>
      <c r="J1" s="445"/>
      <c r="K1" s="445"/>
      <c r="L1" s="445"/>
      <c r="M1" s="445"/>
      <c r="N1" s="445"/>
      <c r="O1" s="445"/>
      <c r="P1" s="445"/>
      <c r="Q1" s="446"/>
      <c r="R1" s="1"/>
      <c r="S1" s="1"/>
      <c r="T1" s="1"/>
      <c r="U1" s="1"/>
      <c r="V1" s="1"/>
      <c r="W1" s="1"/>
      <c r="X1" s="1"/>
      <c r="Y1" s="1"/>
      <c r="Z1" s="1"/>
    </row>
    <row r="2" spans="1:26" ht="15" customHeight="1">
      <c r="A2" s="447"/>
      <c r="B2" s="448"/>
      <c r="C2" s="448"/>
      <c r="D2" s="448"/>
      <c r="E2" s="448"/>
      <c r="F2" s="448"/>
      <c r="G2" s="448"/>
      <c r="H2" s="448"/>
      <c r="I2" s="448"/>
      <c r="J2" s="448"/>
      <c r="K2" s="448"/>
      <c r="L2" s="448"/>
      <c r="M2" s="448"/>
      <c r="N2" s="449"/>
      <c r="O2" s="455" t="s">
        <v>0</v>
      </c>
      <c r="P2" s="456"/>
      <c r="Q2" s="458">
        <v>44926</v>
      </c>
      <c r="R2" s="1"/>
      <c r="S2" s="1"/>
      <c r="T2" s="1"/>
      <c r="U2" s="1"/>
      <c r="V2" s="1"/>
      <c r="W2" s="1"/>
      <c r="X2" s="1"/>
      <c r="Y2" s="1"/>
      <c r="Z2" s="1"/>
    </row>
    <row r="3" spans="1:26" ht="15.75" customHeight="1" thickBot="1">
      <c r="A3" s="450"/>
      <c r="B3" s="443"/>
      <c r="C3" s="443"/>
      <c r="D3" s="443"/>
      <c r="E3" s="443"/>
      <c r="F3" s="443"/>
      <c r="G3" s="443"/>
      <c r="H3" s="443"/>
      <c r="I3" s="443"/>
      <c r="J3" s="443"/>
      <c r="K3" s="443"/>
      <c r="L3" s="443"/>
      <c r="M3" s="443"/>
      <c r="N3" s="451"/>
      <c r="O3" s="452"/>
      <c r="P3" s="457"/>
      <c r="Q3" s="459"/>
      <c r="R3" s="1"/>
      <c r="S3" s="1"/>
      <c r="T3" s="1"/>
      <c r="U3" s="1"/>
      <c r="V3" s="1"/>
      <c r="W3" s="1"/>
      <c r="X3" s="1"/>
      <c r="Y3" s="1"/>
      <c r="Z3" s="1"/>
    </row>
    <row r="4" spans="1:26" ht="15" customHeight="1">
      <c r="A4" s="450"/>
      <c r="B4" s="443"/>
      <c r="C4" s="443"/>
      <c r="D4" s="443"/>
      <c r="E4" s="443"/>
      <c r="F4" s="443"/>
      <c r="G4" s="443"/>
      <c r="H4" s="443"/>
      <c r="I4" s="443"/>
      <c r="J4" s="443"/>
      <c r="K4" s="443"/>
      <c r="L4" s="443"/>
      <c r="M4" s="443"/>
      <c r="N4" s="451"/>
      <c r="O4" s="455" t="s">
        <v>1</v>
      </c>
      <c r="P4" s="456"/>
      <c r="Q4" s="458">
        <v>45046</v>
      </c>
      <c r="R4" s="1"/>
      <c r="S4" s="1"/>
      <c r="T4" s="1"/>
      <c r="U4" s="1"/>
      <c r="V4" s="1"/>
      <c r="W4" s="1"/>
      <c r="X4" s="1"/>
      <c r="Y4" s="1"/>
      <c r="Z4" s="1"/>
    </row>
    <row r="5" spans="1:26" ht="15.75" customHeight="1" thickBot="1">
      <c r="A5" s="450"/>
      <c r="B5" s="443"/>
      <c r="C5" s="443"/>
      <c r="D5" s="443"/>
      <c r="E5" s="443"/>
      <c r="F5" s="443"/>
      <c r="G5" s="443"/>
      <c r="H5" s="443"/>
      <c r="I5" s="443"/>
      <c r="J5" s="443"/>
      <c r="K5" s="443"/>
      <c r="L5" s="443"/>
      <c r="M5" s="443"/>
      <c r="N5" s="451"/>
      <c r="O5" s="452"/>
      <c r="P5" s="457"/>
      <c r="Q5" s="459"/>
      <c r="R5" s="1"/>
      <c r="S5" s="1"/>
      <c r="T5" s="1"/>
      <c r="U5" s="1"/>
      <c r="V5" s="1"/>
      <c r="W5" s="1"/>
      <c r="X5" s="1"/>
      <c r="Y5" s="1"/>
      <c r="Z5" s="1"/>
    </row>
    <row r="6" spans="1:26" ht="48" customHeight="1" thickBot="1">
      <c r="A6" s="452"/>
      <c r="B6" s="453"/>
      <c r="C6" s="453"/>
      <c r="D6" s="453"/>
      <c r="E6" s="453"/>
      <c r="F6" s="453"/>
      <c r="G6" s="453"/>
      <c r="H6" s="453"/>
      <c r="I6" s="453"/>
      <c r="J6" s="453"/>
      <c r="K6" s="453"/>
      <c r="L6" s="453"/>
      <c r="M6" s="453"/>
      <c r="N6" s="454"/>
      <c r="O6" s="460" t="s">
        <v>2</v>
      </c>
      <c r="P6" s="461"/>
      <c r="Q6" s="2">
        <v>44957</v>
      </c>
      <c r="R6" s="1"/>
      <c r="S6" s="1"/>
      <c r="T6" s="1"/>
      <c r="U6" s="1"/>
      <c r="V6" s="1"/>
      <c r="W6" s="1"/>
      <c r="X6" s="1"/>
      <c r="Y6" s="1"/>
      <c r="Z6" s="1"/>
    </row>
    <row r="7" spans="1:26" ht="15.75" customHeight="1" thickBot="1">
      <c r="A7" s="3"/>
      <c r="B7" s="3"/>
      <c r="C7" s="3"/>
      <c r="D7" s="3"/>
      <c r="E7" s="3"/>
      <c r="F7" s="3"/>
      <c r="G7" s="3"/>
      <c r="H7" s="3"/>
      <c r="I7" s="3"/>
      <c r="J7" s="3"/>
      <c r="K7" s="3"/>
      <c r="L7" s="3"/>
      <c r="M7" s="3"/>
      <c r="N7" s="3"/>
      <c r="O7" s="3"/>
      <c r="P7" s="3"/>
      <c r="Q7" s="3"/>
      <c r="R7" s="1"/>
      <c r="S7" s="1"/>
      <c r="T7" s="1"/>
      <c r="U7" s="1"/>
      <c r="V7" s="1"/>
      <c r="W7" s="1"/>
      <c r="X7" s="1"/>
      <c r="Y7" s="1"/>
      <c r="Z7" s="1"/>
    </row>
    <row r="8" spans="1:26" ht="18.75" customHeight="1" thickBot="1">
      <c r="A8" s="439" t="s">
        <v>3</v>
      </c>
      <c r="B8" s="440"/>
      <c r="C8" s="440"/>
      <c r="D8" s="440"/>
      <c r="E8" s="440"/>
      <c r="F8" s="440"/>
      <c r="G8" s="440"/>
      <c r="H8" s="440"/>
      <c r="I8" s="440"/>
      <c r="J8" s="440"/>
      <c r="K8" s="440"/>
      <c r="L8" s="440"/>
      <c r="M8" s="440"/>
      <c r="N8" s="441"/>
      <c r="O8" s="3"/>
      <c r="P8" s="3"/>
      <c r="Q8" s="3"/>
      <c r="R8" s="1"/>
      <c r="S8" s="1"/>
      <c r="T8" s="1"/>
      <c r="U8" s="1"/>
      <c r="V8" s="1"/>
      <c r="W8" s="1"/>
      <c r="X8" s="1"/>
      <c r="Y8" s="1"/>
      <c r="Z8" s="1"/>
    </row>
    <row r="9" spans="1:26" ht="60" customHeight="1">
      <c r="A9" s="429" t="s">
        <v>4</v>
      </c>
      <c r="B9" s="429" t="s">
        <v>5</v>
      </c>
      <c r="C9" s="429" t="s">
        <v>6</v>
      </c>
      <c r="D9" s="429" t="s">
        <v>7</v>
      </c>
      <c r="E9" s="429" t="s">
        <v>8</v>
      </c>
      <c r="F9" s="429" t="s">
        <v>9</v>
      </c>
      <c r="G9" s="429" t="s">
        <v>10</v>
      </c>
      <c r="H9" s="430" t="s">
        <v>11</v>
      </c>
      <c r="I9" s="430" t="s">
        <v>12</v>
      </c>
      <c r="J9" s="429" t="s">
        <v>13</v>
      </c>
      <c r="K9" s="429" t="s">
        <v>14</v>
      </c>
      <c r="L9" s="429" t="s">
        <v>15</v>
      </c>
      <c r="M9" s="429" t="s">
        <v>16</v>
      </c>
      <c r="N9" s="429" t="s">
        <v>17</v>
      </c>
      <c r="O9" s="3"/>
      <c r="P9" s="244"/>
      <c r="Q9" s="245"/>
      <c r="R9" s="1"/>
      <c r="S9" s="1"/>
      <c r="T9" s="1"/>
      <c r="U9" s="1"/>
      <c r="V9" s="1"/>
      <c r="W9" s="1"/>
      <c r="X9" s="1"/>
      <c r="Y9" s="1"/>
      <c r="Z9" s="1"/>
    </row>
    <row r="10" spans="1:26">
      <c r="A10" s="4" t="s">
        <v>18</v>
      </c>
      <c r="B10" s="5">
        <v>2</v>
      </c>
      <c r="C10" s="5"/>
      <c r="D10" s="5"/>
      <c r="E10" s="5"/>
      <c r="F10" s="5"/>
      <c r="G10" s="5"/>
      <c r="H10" s="5"/>
      <c r="I10" s="5"/>
      <c r="J10" s="5"/>
      <c r="K10" s="5">
        <v>0</v>
      </c>
      <c r="L10" s="5"/>
      <c r="M10" s="5"/>
      <c r="N10" s="6">
        <f t="shared" ref="N10:N23" si="0">SUM(B10:M10)</f>
        <v>2</v>
      </c>
      <c r="O10" s="3"/>
      <c r="P10" s="246"/>
      <c r="Q10" s="247"/>
      <c r="R10" s="1"/>
      <c r="S10" s="242"/>
      <c r="T10" s="1"/>
      <c r="U10" s="1"/>
      <c r="V10" s="1"/>
      <c r="W10" s="1"/>
      <c r="X10" s="1"/>
      <c r="Y10" s="1"/>
      <c r="Z10" s="1"/>
    </row>
    <row r="11" spans="1:26">
      <c r="A11" s="4" t="s">
        <v>19</v>
      </c>
      <c r="B11" s="7"/>
      <c r="C11" s="7">
        <v>2</v>
      </c>
      <c r="D11" s="7"/>
      <c r="E11" s="7"/>
      <c r="F11" s="7"/>
      <c r="G11" s="7"/>
      <c r="H11" s="7"/>
      <c r="I11" s="7"/>
      <c r="J11" s="5"/>
      <c r="K11" s="7">
        <v>1</v>
      </c>
      <c r="L11" s="7"/>
      <c r="M11" s="7"/>
      <c r="N11" s="6">
        <f t="shared" si="0"/>
        <v>3</v>
      </c>
      <c r="O11" s="3"/>
      <c r="P11" s="246"/>
      <c r="Q11" s="247"/>
      <c r="R11" s="1"/>
      <c r="S11" s="242"/>
      <c r="T11" s="1"/>
      <c r="U11" s="1"/>
      <c r="V11" s="1"/>
      <c r="W11" s="1"/>
      <c r="X11" s="1"/>
      <c r="Y11" s="1"/>
      <c r="Z11" s="1"/>
    </row>
    <row r="12" spans="1:26">
      <c r="A12" s="4" t="s">
        <v>20</v>
      </c>
      <c r="B12" s="5">
        <v>1</v>
      </c>
      <c r="C12" s="5"/>
      <c r="D12" s="5"/>
      <c r="E12" s="5"/>
      <c r="F12" s="5"/>
      <c r="G12" s="5"/>
      <c r="H12" s="5"/>
      <c r="I12" s="5"/>
      <c r="J12" s="5"/>
      <c r="K12" s="5">
        <v>1</v>
      </c>
      <c r="L12" s="5"/>
      <c r="M12" s="5"/>
      <c r="N12" s="6">
        <f t="shared" si="0"/>
        <v>2</v>
      </c>
      <c r="O12" s="3"/>
      <c r="P12" s="246"/>
      <c r="Q12" s="247"/>
      <c r="R12" s="1"/>
      <c r="S12" s="242"/>
      <c r="T12" s="1"/>
      <c r="U12" s="1"/>
      <c r="V12" s="1"/>
      <c r="W12" s="1"/>
      <c r="X12" s="1"/>
      <c r="Y12" s="1"/>
      <c r="Z12" s="1"/>
    </row>
    <row r="13" spans="1:26">
      <c r="A13" s="8" t="s">
        <v>21</v>
      </c>
      <c r="B13" s="9">
        <v>2</v>
      </c>
      <c r="C13" s="10"/>
      <c r="D13" s="10"/>
      <c r="E13" s="10"/>
      <c r="F13" s="10"/>
      <c r="G13" s="10"/>
      <c r="H13" s="10"/>
      <c r="I13" s="10"/>
      <c r="J13" s="10"/>
      <c r="K13" s="10">
        <v>1</v>
      </c>
      <c r="L13" s="10"/>
      <c r="M13" s="10">
        <v>1</v>
      </c>
      <c r="N13" s="11">
        <f t="shared" si="0"/>
        <v>4</v>
      </c>
      <c r="O13" s="3"/>
      <c r="P13" s="248"/>
      <c r="Q13" s="249"/>
      <c r="R13" s="1"/>
      <c r="S13" s="242"/>
      <c r="T13" s="1"/>
      <c r="U13" s="1"/>
      <c r="V13" s="1"/>
      <c r="W13" s="1"/>
      <c r="X13" s="1"/>
      <c r="Y13" s="1"/>
      <c r="Z13" s="1"/>
    </row>
    <row r="14" spans="1:26">
      <c r="A14" s="12" t="s">
        <v>22</v>
      </c>
      <c r="B14" s="13"/>
      <c r="C14" s="14"/>
      <c r="D14" s="14">
        <v>1</v>
      </c>
      <c r="E14" s="14"/>
      <c r="F14" s="14"/>
      <c r="G14" s="14"/>
      <c r="H14" s="14"/>
      <c r="I14" s="14"/>
      <c r="J14" s="14"/>
      <c r="K14" s="14">
        <v>1</v>
      </c>
      <c r="L14" s="14"/>
      <c r="M14" s="14"/>
      <c r="N14" s="15">
        <f t="shared" si="0"/>
        <v>2</v>
      </c>
      <c r="O14" s="3"/>
      <c r="P14" s="250"/>
      <c r="Q14" s="251"/>
      <c r="R14" s="1"/>
      <c r="S14" s="242"/>
      <c r="T14" s="1"/>
      <c r="U14" s="1"/>
      <c r="V14" s="1"/>
      <c r="W14" s="1"/>
      <c r="X14" s="1"/>
      <c r="Y14" s="1"/>
      <c r="Z14" s="1"/>
    </row>
    <row r="15" spans="1:26">
      <c r="A15" s="12" t="s">
        <v>23</v>
      </c>
      <c r="B15" s="13">
        <v>1</v>
      </c>
      <c r="C15" s="14"/>
      <c r="D15" s="14"/>
      <c r="E15" s="14"/>
      <c r="F15" s="14"/>
      <c r="G15" s="14"/>
      <c r="H15" s="14"/>
      <c r="I15" s="14"/>
      <c r="J15" s="14"/>
      <c r="K15" s="14">
        <v>0</v>
      </c>
      <c r="L15" s="14"/>
      <c r="M15" s="14"/>
      <c r="N15" s="15">
        <f t="shared" si="0"/>
        <v>1</v>
      </c>
      <c r="O15" s="3"/>
      <c r="P15" s="250"/>
      <c r="Q15" s="251"/>
      <c r="R15" s="1"/>
      <c r="S15" s="242"/>
      <c r="T15" s="1"/>
      <c r="U15" s="1"/>
      <c r="V15" s="1"/>
      <c r="W15" s="1"/>
      <c r="X15" s="1"/>
      <c r="Y15" s="1"/>
      <c r="Z15" s="1"/>
    </row>
    <row r="16" spans="1:26">
      <c r="A16" s="12" t="s">
        <v>24</v>
      </c>
      <c r="B16" s="13"/>
      <c r="C16" s="14"/>
      <c r="D16" s="14">
        <v>2</v>
      </c>
      <c r="E16" s="14"/>
      <c r="F16" s="14"/>
      <c r="G16" s="14"/>
      <c r="H16" s="14"/>
      <c r="I16" s="14"/>
      <c r="J16" s="14"/>
      <c r="K16" s="14">
        <v>0</v>
      </c>
      <c r="L16" s="14"/>
      <c r="M16" s="14"/>
      <c r="N16" s="15">
        <f t="shared" si="0"/>
        <v>2</v>
      </c>
      <c r="O16" s="3"/>
      <c r="P16" s="250"/>
      <c r="Q16" s="251"/>
      <c r="R16" s="1"/>
      <c r="S16" s="242"/>
      <c r="T16" s="1"/>
      <c r="U16" s="1"/>
      <c r="V16" s="1"/>
      <c r="W16" s="1"/>
      <c r="X16" s="1"/>
      <c r="Y16" s="1"/>
      <c r="Z16" s="1"/>
    </row>
    <row r="17" spans="1:26">
      <c r="A17" s="12" t="s">
        <v>25</v>
      </c>
      <c r="B17" s="13"/>
      <c r="C17" s="14"/>
      <c r="D17" s="14"/>
      <c r="E17" s="14"/>
      <c r="F17" s="14"/>
      <c r="G17" s="14">
        <v>2</v>
      </c>
      <c r="H17" s="14"/>
      <c r="I17" s="14"/>
      <c r="J17" s="14"/>
      <c r="K17" s="14">
        <v>1</v>
      </c>
      <c r="L17" s="14"/>
      <c r="M17" s="14"/>
      <c r="N17" s="15">
        <f t="shared" si="0"/>
        <v>3</v>
      </c>
      <c r="O17" s="3"/>
      <c r="P17" s="250"/>
      <c r="Q17" s="251"/>
      <c r="R17" s="1"/>
      <c r="S17" s="242"/>
      <c r="T17" s="1"/>
      <c r="U17" s="1"/>
      <c r="V17" s="1"/>
      <c r="W17" s="1"/>
      <c r="X17" s="1"/>
      <c r="Y17" s="1"/>
      <c r="Z17" s="1"/>
    </row>
    <row r="18" spans="1:26" ht="15.75" customHeight="1">
      <c r="A18" s="12" t="s">
        <v>26</v>
      </c>
      <c r="B18" s="13"/>
      <c r="C18" s="14"/>
      <c r="D18" s="14"/>
      <c r="E18" s="14"/>
      <c r="F18" s="14"/>
      <c r="G18" s="14"/>
      <c r="H18" s="14"/>
      <c r="I18" s="14"/>
      <c r="J18" s="14"/>
      <c r="K18" s="14">
        <v>1</v>
      </c>
      <c r="L18" s="14"/>
      <c r="M18" s="14"/>
      <c r="N18" s="15">
        <f t="shared" si="0"/>
        <v>1</v>
      </c>
      <c r="O18" s="3"/>
      <c r="P18" s="250"/>
      <c r="Q18" s="251"/>
      <c r="R18" s="1"/>
      <c r="S18" s="242"/>
      <c r="T18" s="1"/>
      <c r="U18" s="1"/>
      <c r="V18" s="1"/>
      <c r="W18" s="1"/>
      <c r="X18" s="1"/>
      <c r="Y18" s="1"/>
      <c r="Z18" s="1"/>
    </row>
    <row r="19" spans="1:26">
      <c r="A19" s="12" t="s">
        <v>27</v>
      </c>
      <c r="B19" s="13">
        <v>2</v>
      </c>
      <c r="C19" s="14"/>
      <c r="D19" s="14"/>
      <c r="E19" s="14"/>
      <c r="F19" s="14">
        <v>2</v>
      </c>
      <c r="G19" s="14"/>
      <c r="H19" s="14"/>
      <c r="I19" s="14"/>
      <c r="J19" s="14"/>
      <c r="K19" s="14">
        <v>3</v>
      </c>
      <c r="L19" s="14"/>
      <c r="M19" s="14"/>
      <c r="N19" s="15">
        <f t="shared" si="0"/>
        <v>7</v>
      </c>
      <c r="O19" s="3"/>
      <c r="P19" s="250"/>
      <c r="Q19" s="251"/>
      <c r="R19" s="1"/>
      <c r="S19" s="242"/>
      <c r="T19" s="1"/>
      <c r="U19" s="1"/>
      <c r="V19" s="1"/>
      <c r="W19" s="1"/>
      <c r="X19" s="1"/>
      <c r="Y19" s="1"/>
      <c r="Z19" s="1"/>
    </row>
    <row r="20" spans="1:26">
      <c r="A20" s="12" t="s">
        <v>28</v>
      </c>
      <c r="B20" s="13">
        <v>1</v>
      </c>
      <c r="C20" s="14"/>
      <c r="D20" s="14"/>
      <c r="E20" s="14"/>
      <c r="F20" s="14"/>
      <c r="G20" s="14"/>
      <c r="H20" s="14"/>
      <c r="I20" s="14"/>
      <c r="J20" s="14"/>
      <c r="K20" s="14">
        <v>1</v>
      </c>
      <c r="L20" s="14"/>
      <c r="M20" s="14"/>
      <c r="N20" s="15">
        <f t="shared" si="0"/>
        <v>2</v>
      </c>
      <c r="O20" s="3"/>
      <c r="P20" s="250"/>
      <c r="Q20" s="251"/>
      <c r="R20" s="1"/>
      <c r="S20" s="242"/>
      <c r="T20" s="1"/>
      <c r="U20" s="1"/>
      <c r="V20" s="1"/>
      <c r="W20" s="1"/>
      <c r="X20" s="1"/>
      <c r="Y20" s="1"/>
      <c r="Z20" s="1"/>
    </row>
    <row r="21" spans="1:26" ht="15.75" customHeight="1">
      <c r="A21" s="12" t="s">
        <v>29</v>
      </c>
      <c r="B21" s="13"/>
      <c r="C21" s="14"/>
      <c r="D21" s="14"/>
      <c r="E21" s="14"/>
      <c r="F21" s="14"/>
      <c r="G21" s="14"/>
      <c r="H21" s="14"/>
      <c r="I21" s="14">
        <v>3</v>
      </c>
      <c r="J21" s="14"/>
      <c r="K21" s="14">
        <v>0</v>
      </c>
      <c r="L21" s="14"/>
      <c r="M21" s="14"/>
      <c r="N21" s="15">
        <f t="shared" si="0"/>
        <v>3</v>
      </c>
      <c r="O21" s="3"/>
      <c r="P21" s="250"/>
      <c r="Q21" s="251"/>
      <c r="R21" s="1"/>
      <c r="S21" s="242"/>
      <c r="T21" s="1"/>
      <c r="U21" s="1"/>
      <c r="V21" s="1"/>
      <c r="W21" s="1"/>
      <c r="X21" s="1"/>
      <c r="Y21" s="1"/>
      <c r="Z21" s="1"/>
    </row>
    <row r="22" spans="1:26" ht="15.75" customHeight="1">
      <c r="A22" s="16" t="s">
        <v>30</v>
      </c>
      <c r="B22" s="17"/>
      <c r="C22" s="18"/>
      <c r="D22" s="18"/>
      <c r="E22" s="18">
        <v>1</v>
      </c>
      <c r="F22" s="18"/>
      <c r="G22" s="18"/>
      <c r="H22" s="18"/>
      <c r="I22" s="18"/>
      <c r="J22" s="18"/>
      <c r="K22" s="18">
        <v>0</v>
      </c>
      <c r="L22" s="18"/>
      <c r="M22" s="18"/>
      <c r="N22" s="19">
        <f t="shared" si="0"/>
        <v>1</v>
      </c>
      <c r="O22" s="3"/>
      <c r="P22" s="252"/>
      <c r="Q22" s="253"/>
      <c r="R22" s="1"/>
      <c r="S22" s="242"/>
      <c r="T22" s="1"/>
      <c r="U22" s="1"/>
      <c r="V22" s="1"/>
      <c r="W22" s="1"/>
      <c r="X22" s="1"/>
      <c r="Y22" s="1"/>
      <c r="Z22" s="1"/>
    </row>
    <row r="23" spans="1:26" ht="15.75" customHeight="1">
      <c r="A23" s="16" t="s">
        <v>31</v>
      </c>
      <c r="B23" s="17"/>
      <c r="C23" s="18"/>
      <c r="D23" s="18"/>
      <c r="E23" s="18"/>
      <c r="F23" s="18"/>
      <c r="G23" s="18"/>
      <c r="H23" s="18">
        <v>1</v>
      </c>
      <c r="I23" s="18"/>
      <c r="J23" s="18"/>
      <c r="K23" s="18">
        <v>1</v>
      </c>
      <c r="L23" s="18"/>
      <c r="M23" s="18"/>
      <c r="N23" s="19">
        <f t="shared" si="0"/>
        <v>2</v>
      </c>
      <c r="O23" s="3"/>
      <c r="P23" s="252"/>
      <c r="Q23" s="253"/>
      <c r="R23" s="1"/>
      <c r="S23" s="242"/>
      <c r="T23" s="1"/>
      <c r="U23" s="1"/>
      <c r="V23" s="1"/>
      <c r="W23" s="1"/>
      <c r="X23" s="1"/>
      <c r="Y23" s="1"/>
      <c r="Z23" s="1"/>
    </row>
    <row r="24" spans="1:26" ht="15.75" customHeight="1">
      <c r="A24" s="20" t="s">
        <v>17</v>
      </c>
      <c r="B24" s="21">
        <f t="shared" ref="B24:N24" si="1">SUM(B10:B23)</f>
        <v>9</v>
      </c>
      <c r="C24" s="21">
        <f t="shared" si="1"/>
        <v>2</v>
      </c>
      <c r="D24" s="21">
        <f t="shared" si="1"/>
        <v>3</v>
      </c>
      <c r="E24" s="21">
        <f t="shared" si="1"/>
        <v>1</v>
      </c>
      <c r="F24" s="21">
        <f t="shared" si="1"/>
        <v>2</v>
      </c>
      <c r="G24" s="21">
        <f t="shared" si="1"/>
        <v>2</v>
      </c>
      <c r="H24" s="21">
        <f t="shared" si="1"/>
        <v>1</v>
      </c>
      <c r="I24" s="21">
        <f t="shared" si="1"/>
        <v>3</v>
      </c>
      <c r="J24" s="21">
        <f t="shared" si="1"/>
        <v>0</v>
      </c>
      <c r="K24" s="21">
        <f t="shared" si="1"/>
        <v>11</v>
      </c>
      <c r="L24" s="21">
        <f t="shared" si="1"/>
        <v>0</v>
      </c>
      <c r="M24" s="21">
        <f t="shared" si="1"/>
        <v>1</v>
      </c>
      <c r="N24" s="21">
        <f t="shared" si="1"/>
        <v>35</v>
      </c>
      <c r="O24" s="3"/>
      <c r="P24" s="254"/>
      <c r="Q24" s="254"/>
      <c r="R24" s="1"/>
      <c r="S24" s="1"/>
      <c r="T24" s="1"/>
      <c r="U24" s="1"/>
      <c r="V24" s="1"/>
      <c r="W24" s="1"/>
      <c r="X24" s="1"/>
      <c r="Y24" s="1"/>
      <c r="Z24" s="1"/>
    </row>
    <row r="25" spans="1:26" ht="15.75" customHeight="1">
      <c r="A25" s="3"/>
      <c r="B25" s="3"/>
      <c r="C25" s="3"/>
      <c r="D25" s="3"/>
      <c r="E25" s="3"/>
      <c r="F25" s="3"/>
      <c r="G25" s="3"/>
      <c r="H25" s="3"/>
      <c r="I25" s="3"/>
      <c r="J25" s="3"/>
      <c r="K25" s="3"/>
      <c r="L25" s="3"/>
      <c r="M25" s="3"/>
      <c r="N25" s="3"/>
      <c r="O25" s="3"/>
      <c r="P25" s="254"/>
      <c r="Q25" s="254"/>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2"/>
      <c r="B47" s="22"/>
      <c r="C47" s="22"/>
      <c r="D47" s="22"/>
      <c r="E47" s="22"/>
      <c r="F47" s="23"/>
      <c r="G47" s="23"/>
      <c r="H47" s="1"/>
      <c r="I47" s="1"/>
      <c r="J47" s="1"/>
      <c r="K47" s="1"/>
      <c r="L47" s="1"/>
      <c r="M47" s="1"/>
      <c r="N47" s="1"/>
      <c r="O47" s="1"/>
      <c r="P47" s="1"/>
      <c r="Q47" s="1"/>
      <c r="R47" s="1"/>
      <c r="S47" s="1"/>
      <c r="T47" s="1"/>
      <c r="U47" s="1"/>
      <c r="V47" s="1"/>
      <c r="W47" s="1"/>
      <c r="X47" s="1"/>
      <c r="Y47" s="1"/>
      <c r="Z47" s="1"/>
    </row>
    <row r="48" spans="1:26" ht="15.75" customHeight="1">
      <c r="A48" s="22"/>
      <c r="B48" s="22"/>
      <c r="C48" s="22"/>
      <c r="D48" s="22"/>
      <c r="E48" s="22"/>
      <c r="F48" s="24"/>
      <c r="G48" s="24"/>
      <c r="H48" s="1"/>
      <c r="I48" s="1"/>
      <c r="J48" s="1"/>
      <c r="K48" s="1"/>
      <c r="L48" s="1"/>
      <c r="M48" s="1"/>
      <c r="N48" s="1"/>
      <c r="O48" s="1"/>
      <c r="P48" s="1"/>
      <c r="Q48" s="1"/>
      <c r="R48" s="1"/>
      <c r="S48" s="1"/>
      <c r="T48" s="1"/>
      <c r="U48" s="1"/>
      <c r="V48" s="1"/>
      <c r="W48" s="1"/>
      <c r="X48" s="1"/>
      <c r="Y48" s="1"/>
      <c r="Z48" s="1"/>
    </row>
    <row r="49" spans="1:26" ht="15.75" customHeight="1">
      <c r="A49" s="22"/>
      <c r="B49" s="22"/>
      <c r="C49" s="22"/>
      <c r="D49" s="22"/>
      <c r="E49" s="22"/>
      <c r="F49" s="24"/>
      <c r="G49" s="24"/>
      <c r="H49" s="1"/>
      <c r="I49" s="1"/>
      <c r="J49" s="1"/>
      <c r="K49" s="1"/>
      <c r="L49" s="1"/>
      <c r="M49" s="1"/>
      <c r="N49" s="1"/>
      <c r="O49" s="1"/>
      <c r="P49" s="1"/>
      <c r="Q49" s="1"/>
      <c r="R49" s="1"/>
      <c r="S49" s="1"/>
      <c r="T49" s="1"/>
      <c r="U49" s="1"/>
      <c r="V49" s="1"/>
      <c r="W49" s="1"/>
      <c r="X49" s="1"/>
      <c r="Y49" s="1"/>
      <c r="Z49" s="1"/>
    </row>
    <row r="50" spans="1:26" ht="15.75" customHeight="1">
      <c r="A50" s="22"/>
      <c r="B50" s="22"/>
      <c r="C50" s="22"/>
      <c r="D50" s="22"/>
      <c r="E50" s="22"/>
      <c r="F50" s="24"/>
      <c r="G50" s="24"/>
      <c r="H50" s="1"/>
      <c r="I50" s="1"/>
      <c r="J50" s="1"/>
      <c r="K50" s="1"/>
      <c r="L50" s="1"/>
      <c r="M50" s="1"/>
      <c r="N50" s="1"/>
      <c r="O50" s="1"/>
      <c r="P50" s="1"/>
      <c r="Q50" s="1"/>
      <c r="R50" s="1"/>
      <c r="S50" s="1"/>
      <c r="T50" s="1"/>
      <c r="U50" s="1"/>
      <c r="V50" s="1"/>
      <c r="W50" s="1"/>
      <c r="X50" s="1"/>
      <c r="Y50" s="1"/>
      <c r="Z50" s="1"/>
    </row>
    <row r="51" spans="1:26" ht="15.75" customHeight="1">
      <c r="A51" s="22"/>
      <c r="B51" s="22"/>
      <c r="C51" s="22"/>
      <c r="D51" s="22"/>
      <c r="E51" s="22"/>
      <c r="F51" s="24"/>
      <c r="G51" s="24"/>
      <c r="H51" s="1"/>
      <c r="I51" s="1"/>
      <c r="J51" s="1"/>
      <c r="K51" s="1"/>
      <c r="L51" s="1"/>
      <c r="M51" s="1"/>
      <c r="N51" s="1"/>
      <c r="O51" s="1"/>
      <c r="P51" s="1"/>
      <c r="Q51" s="1"/>
      <c r="R51" s="1"/>
      <c r="S51" s="1"/>
      <c r="T51" s="1"/>
      <c r="U51" s="1"/>
      <c r="V51" s="1"/>
      <c r="W51" s="1"/>
      <c r="X51" s="1"/>
      <c r="Y51" s="1"/>
      <c r="Z51" s="1"/>
    </row>
    <row r="52" spans="1:26" ht="15.75" customHeight="1">
      <c r="A52" s="22"/>
      <c r="B52" s="22"/>
      <c r="C52" s="22"/>
      <c r="D52" s="22"/>
      <c r="E52" s="22"/>
      <c r="F52" s="24"/>
      <c r="G52" s="24"/>
      <c r="H52" s="1"/>
      <c r="I52" s="1"/>
      <c r="J52" s="1"/>
      <c r="K52" s="1"/>
      <c r="L52" s="1"/>
      <c r="M52" s="1"/>
      <c r="N52" s="1"/>
      <c r="O52" s="1"/>
      <c r="P52" s="1"/>
      <c r="Q52" s="1"/>
      <c r="R52" s="1"/>
      <c r="S52" s="1"/>
      <c r="T52" s="1"/>
      <c r="U52" s="1"/>
      <c r="V52" s="1"/>
      <c r="W52" s="1"/>
      <c r="X52" s="1"/>
      <c r="Y52" s="1"/>
      <c r="Z52" s="1"/>
    </row>
    <row r="53" spans="1:26" ht="15.75" customHeight="1">
      <c r="A53" s="22"/>
      <c r="B53" s="22"/>
      <c r="C53" s="22"/>
      <c r="D53" s="22"/>
      <c r="E53" s="22"/>
      <c r="F53" s="24"/>
      <c r="G53" s="24"/>
      <c r="H53" s="1"/>
      <c r="I53" s="1"/>
      <c r="J53" s="1"/>
      <c r="K53" s="1"/>
      <c r="L53" s="1"/>
      <c r="M53" s="1"/>
      <c r="N53" s="1"/>
      <c r="O53" s="1"/>
      <c r="P53" s="1"/>
      <c r="Q53" s="1"/>
      <c r="R53" s="1"/>
      <c r="S53" s="1"/>
      <c r="T53" s="1"/>
      <c r="U53" s="1"/>
      <c r="V53" s="1"/>
      <c r="W53" s="1"/>
      <c r="X53" s="1"/>
      <c r="Y53" s="1"/>
      <c r="Z53" s="1"/>
    </row>
    <row r="54" spans="1:26" ht="15.75" customHeight="1">
      <c r="A54" s="22"/>
      <c r="B54" s="22"/>
      <c r="C54" s="22"/>
      <c r="D54" s="22"/>
      <c r="E54" s="22"/>
      <c r="F54" s="24"/>
      <c r="G54" s="24"/>
      <c r="H54" s="1"/>
      <c r="I54" s="1"/>
      <c r="J54" s="1"/>
      <c r="K54" s="1"/>
      <c r="L54" s="1"/>
      <c r="M54" s="1"/>
      <c r="N54" s="1"/>
      <c r="O54" s="1"/>
      <c r="P54" s="1"/>
      <c r="Q54" s="1"/>
      <c r="R54" s="1"/>
      <c r="S54" s="1"/>
      <c r="T54" s="1"/>
      <c r="U54" s="1"/>
      <c r="V54" s="1"/>
      <c r="W54" s="1"/>
      <c r="X54" s="1"/>
      <c r="Y54" s="1"/>
      <c r="Z54" s="1"/>
    </row>
    <row r="55" spans="1:26" ht="15.75" customHeight="1">
      <c r="A55" s="22"/>
      <c r="B55" s="22"/>
      <c r="C55" s="22"/>
      <c r="D55" s="22"/>
      <c r="E55" s="22"/>
      <c r="F55" s="24"/>
      <c r="G55" s="24"/>
      <c r="H55" s="1"/>
      <c r="I55" s="1"/>
      <c r="J55" s="1"/>
      <c r="K55" s="1"/>
      <c r="L55" s="1"/>
      <c r="M55" s="1"/>
      <c r="N55" s="1"/>
      <c r="O55" s="1"/>
      <c r="P55" s="1"/>
      <c r="Q55" s="1"/>
      <c r="R55" s="1"/>
      <c r="S55" s="1"/>
      <c r="T55" s="1"/>
      <c r="U55" s="1"/>
      <c r="V55" s="1"/>
      <c r="W55" s="1"/>
      <c r="X55" s="1"/>
      <c r="Y55" s="1"/>
      <c r="Z55" s="1"/>
    </row>
    <row r="56" spans="1:26" ht="15.75" customHeight="1">
      <c r="A56" s="442"/>
      <c r="B56" s="443"/>
      <c r="C56" s="443"/>
      <c r="D56" s="443"/>
      <c r="E56" s="443"/>
      <c r="F56" s="443"/>
      <c r="G56" s="443"/>
      <c r="H56" s="443"/>
      <c r="I56" s="443"/>
      <c r="J56" s="443"/>
      <c r="K56" s="443"/>
      <c r="L56" s="443"/>
      <c r="M56" s="443"/>
      <c r="N56" s="443"/>
      <c r="O56" s="443"/>
      <c r="P56" s="443"/>
      <c r="Q56" s="1"/>
      <c r="R56" s="1"/>
      <c r="S56" s="1"/>
      <c r="T56" s="1"/>
      <c r="U56" s="1"/>
      <c r="V56" s="1"/>
      <c r="W56" s="1"/>
      <c r="X56" s="1"/>
      <c r="Y56" s="1"/>
      <c r="Z56" s="1"/>
    </row>
    <row r="57" spans="1:26" ht="15.75" customHeight="1">
      <c r="A57" s="443"/>
      <c r="B57" s="443"/>
      <c r="C57" s="443"/>
      <c r="D57" s="443"/>
      <c r="E57" s="443"/>
      <c r="F57" s="443"/>
      <c r="G57" s="443"/>
      <c r="H57" s="443"/>
      <c r="I57" s="443"/>
      <c r="J57" s="443"/>
      <c r="K57" s="443"/>
      <c r="L57" s="443"/>
      <c r="M57" s="443"/>
      <c r="N57" s="443"/>
      <c r="O57" s="443"/>
      <c r="P57" s="443"/>
      <c r="Q57" s="1"/>
      <c r="R57" s="1"/>
      <c r="S57" s="1"/>
      <c r="T57" s="1"/>
      <c r="U57" s="1"/>
      <c r="V57" s="1"/>
      <c r="W57" s="1"/>
      <c r="X57" s="1"/>
      <c r="Y57" s="1"/>
      <c r="Z57" s="1"/>
    </row>
    <row r="58" spans="1:26" ht="15.75" customHeight="1">
      <c r="A58" s="443"/>
      <c r="B58" s="443"/>
      <c r="C58" s="443"/>
      <c r="D58" s="443"/>
      <c r="E58" s="443"/>
      <c r="F58" s="443"/>
      <c r="G58" s="443"/>
      <c r="H58" s="443"/>
      <c r="I58" s="443"/>
      <c r="J58" s="443"/>
      <c r="K58" s="443"/>
      <c r="L58" s="443"/>
      <c r="M58" s="443"/>
      <c r="N58" s="443"/>
      <c r="O58" s="443"/>
      <c r="P58" s="443"/>
      <c r="Q58" s="1"/>
      <c r="R58" s="1"/>
      <c r="S58" s="1"/>
      <c r="T58" s="1"/>
      <c r="U58" s="1"/>
      <c r="V58" s="1"/>
      <c r="W58" s="1"/>
      <c r="X58" s="1"/>
      <c r="Y58" s="1"/>
      <c r="Z58" s="1"/>
    </row>
    <row r="59" spans="1:26" ht="15.75" customHeight="1">
      <c r="A59" s="443"/>
      <c r="B59" s="443"/>
      <c r="C59" s="443"/>
      <c r="D59" s="443"/>
      <c r="E59" s="443"/>
      <c r="F59" s="443"/>
      <c r="G59" s="443"/>
      <c r="H59" s="443"/>
      <c r="I59" s="443"/>
      <c r="J59" s="443"/>
      <c r="K59" s="443"/>
      <c r="L59" s="443"/>
      <c r="M59" s="443"/>
      <c r="N59" s="443"/>
      <c r="O59" s="443"/>
      <c r="P59" s="443"/>
      <c r="Q59" s="1"/>
      <c r="R59" s="1"/>
      <c r="S59" s="1"/>
      <c r="T59" s="1"/>
      <c r="U59" s="1"/>
      <c r="V59" s="1"/>
      <c r="W59" s="1"/>
      <c r="X59" s="1"/>
      <c r="Y59" s="1"/>
      <c r="Z59" s="1"/>
    </row>
    <row r="60" spans="1:26" ht="15.75" customHeight="1">
      <c r="A60" s="443"/>
      <c r="B60" s="443"/>
      <c r="C60" s="443"/>
      <c r="D60" s="443"/>
      <c r="E60" s="443"/>
      <c r="F60" s="443"/>
      <c r="G60" s="443"/>
      <c r="H60" s="443"/>
      <c r="I60" s="443"/>
      <c r="J60" s="443"/>
      <c r="K60" s="443"/>
      <c r="L60" s="443"/>
      <c r="M60" s="443"/>
      <c r="N60" s="443"/>
      <c r="O60" s="443"/>
      <c r="P60" s="443"/>
      <c r="Q60" s="1"/>
      <c r="R60" s="1"/>
      <c r="S60" s="1"/>
      <c r="T60" s="1"/>
      <c r="U60" s="1"/>
      <c r="V60" s="1"/>
      <c r="W60" s="1"/>
      <c r="X60" s="1"/>
      <c r="Y60" s="1"/>
      <c r="Z60" s="1"/>
    </row>
    <row r="61" spans="1:26" ht="15.75" customHeight="1">
      <c r="A61" s="443"/>
      <c r="B61" s="443"/>
      <c r="C61" s="443"/>
      <c r="D61" s="443"/>
      <c r="E61" s="443"/>
      <c r="F61" s="443"/>
      <c r="G61" s="443"/>
      <c r="H61" s="443"/>
      <c r="I61" s="443"/>
      <c r="J61" s="443"/>
      <c r="K61" s="443"/>
      <c r="L61" s="443"/>
      <c r="M61" s="443"/>
      <c r="N61" s="443"/>
      <c r="O61" s="443"/>
      <c r="P61" s="443"/>
      <c r="Q61" s="1"/>
      <c r="R61" s="1"/>
      <c r="S61" s="1"/>
      <c r="T61" s="1"/>
      <c r="U61" s="1"/>
      <c r="V61" s="1"/>
      <c r="W61" s="1"/>
      <c r="X61" s="1"/>
      <c r="Y61" s="1"/>
      <c r="Z61" s="1"/>
    </row>
    <row r="62" spans="1:26" ht="15.75" customHeight="1">
      <c r="A62" s="443"/>
      <c r="B62" s="443"/>
      <c r="C62" s="443"/>
      <c r="D62" s="443"/>
      <c r="E62" s="443"/>
      <c r="F62" s="443"/>
      <c r="G62" s="443"/>
      <c r="H62" s="443"/>
      <c r="I62" s="443"/>
      <c r="J62" s="443"/>
      <c r="K62" s="443"/>
      <c r="L62" s="443"/>
      <c r="M62" s="443"/>
      <c r="N62" s="443"/>
      <c r="O62" s="443"/>
      <c r="P62" s="443"/>
      <c r="Q62" s="1"/>
      <c r="R62" s="1"/>
      <c r="S62" s="1"/>
      <c r="T62" s="1"/>
      <c r="U62" s="1"/>
      <c r="V62" s="1"/>
      <c r="W62" s="1"/>
      <c r="X62" s="1"/>
      <c r="Y62" s="1"/>
      <c r="Z62" s="1"/>
    </row>
    <row r="63" spans="1:26" ht="15.75" customHeight="1">
      <c r="A63" s="443"/>
      <c r="B63" s="443"/>
      <c r="C63" s="443"/>
      <c r="D63" s="443"/>
      <c r="E63" s="443"/>
      <c r="F63" s="443"/>
      <c r="G63" s="443"/>
      <c r="H63" s="443"/>
      <c r="I63" s="443"/>
      <c r="J63" s="443"/>
      <c r="K63" s="443"/>
      <c r="L63" s="443"/>
      <c r="M63" s="443"/>
      <c r="N63" s="443"/>
      <c r="O63" s="443"/>
      <c r="P63" s="443"/>
      <c r="Q63" s="1"/>
      <c r="R63" s="1"/>
      <c r="S63" s="1"/>
      <c r="T63" s="1"/>
      <c r="U63" s="1"/>
      <c r="V63" s="1"/>
      <c r="W63" s="1"/>
      <c r="X63" s="1"/>
      <c r="Y63" s="1"/>
      <c r="Z63" s="1"/>
    </row>
    <row r="64" spans="1:26" ht="15.75" customHeight="1">
      <c r="A64" s="443"/>
      <c r="B64" s="443"/>
      <c r="C64" s="443"/>
      <c r="D64" s="443"/>
      <c r="E64" s="443"/>
      <c r="F64" s="443"/>
      <c r="G64" s="443"/>
      <c r="H64" s="443"/>
      <c r="I64" s="443"/>
      <c r="J64" s="443"/>
      <c r="K64" s="443"/>
      <c r="L64" s="443"/>
      <c r="M64" s="443"/>
      <c r="N64" s="443"/>
      <c r="O64" s="443"/>
      <c r="P64" s="443"/>
      <c r="Q64" s="1"/>
      <c r="R64" s="1"/>
      <c r="S64" s="1"/>
      <c r="T64" s="1"/>
      <c r="U64" s="1"/>
      <c r="V64" s="1"/>
      <c r="W64" s="1"/>
      <c r="X64" s="1"/>
      <c r="Y64" s="1"/>
      <c r="Z64" s="1"/>
    </row>
    <row r="65" spans="1:26" ht="15.75" customHeight="1">
      <c r="A65" s="443"/>
      <c r="B65" s="443"/>
      <c r="C65" s="443"/>
      <c r="D65" s="443"/>
      <c r="E65" s="443"/>
      <c r="F65" s="443"/>
      <c r="G65" s="443"/>
      <c r="H65" s="443"/>
      <c r="I65" s="443"/>
      <c r="J65" s="443"/>
      <c r="K65" s="443"/>
      <c r="L65" s="443"/>
      <c r="M65" s="443"/>
      <c r="N65" s="443"/>
      <c r="O65" s="443"/>
      <c r="P65" s="443"/>
      <c r="Q65" s="1"/>
      <c r="R65" s="1"/>
      <c r="S65" s="1"/>
      <c r="T65" s="1"/>
      <c r="U65" s="1"/>
      <c r="V65" s="1"/>
      <c r="W65" s="1"/>
      <c r="X65" s="1"/>
      <c r="Y65" s="1"/>
      <c r="Z65" s="1"/>
    </row>
    <row r="66" spans="1:26" ht="15.75" customHeight="1">
      <c r="A66" s="443"/>
      <c r="B66" s="443"/>
      <c r="C66" s="443"/>
      <c r="D66" s="443"/>
      <c r="E66" s="443"/>
      <c r="F66" s="443"/>
      <c r="G66" s="443"/>
      <c r="H66" s="443"/>
      <c r="I66" s="443"/>
      <c r="J66" s="443"/>
      <c r="K66" s="443"/>
      <c r="L66" s="443"/>
      <c r="M66" s="443"/>
      <c r="N66" s="443"/>
      <c r="O66" s="443"/>
      <c r="P66" s="443"/>
      <c r="Q66" s="1"/>
      <c r="R66" s="1"/>
      <c r="S66" s="1"/>
      <c r="T66" s="1"/>
      <c r="U66" s="1"/>
      <c r="V66" s="1"/>
      <c r="W66" s="1"/>
      <c r="X66" s="1"/>
      <c r="Y66" s="1"/>
      <c r="Z66" s="1"/>
    </row>
    <row r="67" spans="1:26" ht="15.75" customHeight="1">
      <c r="A67" s="443"/>
      <c r="B67" s="443"/>
      <c r="C67" s="443"/>
      <c r="D67" s="443"/>
      <c r="E67" s="443"/>
      <c r="F67" s="443"/>
      <c r="G67" s="443"/>
      <c r="H67" s="443"/>
      <c r="I67" s="443"/>
      <c r="J67" s="443"/>
      <c r="K67" s="443"/>
      <c r="L67" s="443"/>
      <c r="M67" s="443"/>
      <c r="N67" s="443"/>
      <c r="O67" s="443"/>
      <c r="P67" s="443"/>
      <c r="Q67" s="1"/>
      <c r="R67" s="1"/>
      <c r="S67" s="1"/>
      <c r="T67" s="1"/>
      <c r="U67" s="1"/>
      <c r="V67" s="1"/>
      <c r="W67" s="1"/>
      <c r="X67" s="1"/>
      <c r="Y67" s="1"/>
      <c r="Z67" s="1"/>
    </row>
    <row r="68" spans="1:26" ht="15.75" customHeight="1">
      <c r="A68" s="443"/>
      <c r="B68" s="443"/>
      <c r="C68" s="443"/>
      <c r="D68" s="443"/>
      <c r="E68" s="443"/>
      <c r="F68" s="443"/>
      <c r="G68" s="443"/>
      <c r="H68" s="443"/>
      <c r="I68" s="443"/>
      <c r="J68" s="443"/>
      <c r="K68" s="443"/>
      <c r="L68" s="443"/>
      <c r="M68" s="443"/>
      <c r="N68" s="443"/>
      <c r="O68" s="443"/>
      <c r="P68" s="443"/>
      <c r="Q68" s="1"/>
      <c r="R68" s="1"/>
      <c r="S68" s="1"/>
      <c r="T68" s="1"/>
      <c r="U68" s="1"/>
      <c r="V68" s="1"/>
      <c r="W68" s="1"/>
      <c r="X68" s="1"/>
      <c r="Y68" s="1"/>
      <c r="Z68" s="1"/>
    </row>
    <row r="69" spans="1:26" ht="15.75" customHeight="1" thickBot="1">
      <c r="A69" s="443"/>
      <c r="B69" s="443"/>
      <c r="C69" s="443"/>
      <c r="D69" s="443"/>
      <c r="E69" s="443"/>
      <c r="F69" s="443"/>
      <c r="G69" s="443"/>
      <c r="H69" s="443"/>
      <c r="I69" s="443"/>
      <c r="J69" s="443"/>
      <c r="K69" s="443"/>
      <c r="L69" s="443"/>
      <c r="M69" s="443"/>
      <c r="N69" s="443"/>
      <c r="O69" s="443"/>
      <c r="P69" s="443"/>
      <c r="Q69" s="1"/>
      <c r="R69" s="1"/>
      <c r="S69" s="1"/>
      <c r="T69" s="1"/>
      <c r="U69" s="1"/>
      <c r="V69" s="1"/>
      <c r="W69" s="1"/>
      <c r="X69" s="1"/>
      <c r="Y69" s="1"/>
      <c r="Z69" s="1"/>
    </row>
    <row r="70" spans="1:26" ht="15.75" customHeight="1" thickBot="1">
      <c r="A70" s="25"/>
      <c r="B70" s="26"/>
      <c r="C70" s="26"/>
      <c r="D70" s="26"/>
      <c r="E70" s="26"/>
      <c r="F70" s="26"/>
      <c r="G70" s="26"/>
      <c r="H70" s="26"/>
      <c r="I70" s="26"/>
      <c r="J70" s="26"/>
      <c r="K70" s="26"/>
      <c r="L70" s="26"/>
      <c r="M70" s="26"/>
      <c r="N70" s="26"/>
      <c r="O70" s="26"/>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8:N8"/>
    <mergeCell ref="A56:P69"/>
    <mergeCell ref="A1:Q1"/>
    <mergeCell ref="A2:N6"/>
    <mergeCell ref="O2:P3"/>
    <mergeCell ref="Q2:Q3"/>
    <mergeCell ref="O4:P5"/>
    <mergeCell ref="Q4:Q5"/>
    <mergeCell ref="O6:P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1000"/>
  <sheetViews>
    <sheetView topLeftCell="B1" zoomScale="70" zoomScaleNormal="70" workbookViewId="0">
      <selection activeCell="L24" sqref="L24"/>
    </sheetView>
  </sheetViews>
  <sheetFormatPr baseColWidth="10" defaultColWidth="14.42578125" defaultRowHeight="15" customHeight="1"/>
  <cols>
    <col min="1" max="1" width="4" hidden="1" customWidth="1"/>
    <col min="2" max="2" width="15.42578125" customWidth="1"/>
    <col min="3" max="3" width="11.140625" customWidth="1"/>
    <col min="4" max="4" width="15.7109375" customWidth="1"/>
    <col min="5" max="5" width="14" customWidth="1"/>
    <col min="6" max="6" width="48.140625" customWidth="1"/>
    <col min="7" max="7" width="19" customWidth="1"/>
    <col min="8" max="8" width="32" customWidth="1"/>
    <col min="9" max="9" width="16.5703125" customWidth="1"/>
    <col min="10" max="10" width="12.140625" customWidth="1"/>
    <col min="11" max="11" width="37.7109375" customWidth="1"/>
    <col min="12" max="12" width="30.5703125" customWidth="1"/>
    <col min="13" max="13" width="17.5703125" customWidth="1"/>
    <col min="14" max="14" width="7.42578125" customWidth="1"/>
    <col min="15" max="15" width="16" customWidth="1"/>
    <col min="16" max="16" width="5.85546875" customWidth="1"/>
    <col min="17" max="17" width="42" style="274" customWidth="1"/>
    <col min="18" max="18" width="15.140625" customWidth="1"/>
    <col min="19" max="19" width="6.85546875" customWidth="1"/>
    <col min="20" max="20" width="5" customWidth="1"/>
    <col min="21" max="21" width="5.5703125" customWidth="1"/>
    <col min="22" max="22" width="7.140625" customWidth="1"/>
    <col min="23" max="23" width="6.7109375" customWidth="1"/>
    <col min="24" max="24" width="7.5703125" customWidth="1"/>
    <col min="25" max="25" width="14.28515625" customWidth="1"/>
    <col min="26" max="26" width="8.7109375" customWidth="1"/>
    <col min="27" max="27" width="10.28515625" customWidth="1"/>
    <col min="28" max="28" width="9.5703125" customWidth="1"/>
    <col min="29" max="29" width="9.140625" customWidth="1"/>
    <col min="30" max="30" width="27.28515625" customWidth="1"/>
    <col min="31" max="31" width="7.140625" customWidth="1"/>
    <col min="32" max="32" width="79.28515625" customWidth="1"/>
    <col min="33" max="33" width="18.85546875" customWidth="1"/>
    <col min="34" max="34" width="16.85546875" customWidth="1"/>
    <col min="35" max="35" width="14.85546875" customWidth="1"/>
    <col min="36" max="36" width="74.42578125" customWidth="1"/>
    <col min="37" max="37" width="8.28515625" customWidth="1"/>
    <col min="38" max="38" width="61" customWidth="1"/>
    <col min="39" max="39" width="4.28515625" customWidth="1"/>
    <col min="40" max="40" width="60.140625" customWidth="1"/>
    <col min="41" max="41" width="4.140625" customWidth="1"/>
    <col min="42" max="42" width="62.7109375" customWidth="1"/>
    <col min="43" max="43" width="46.140625" customWidth="1"/>
    <col min="44" max="44" width="32.140625" customWidth="1"/>
    <col min="45" max="45" width="48.7109375" customWidth="1"/>
    <col min="46" max="46" width="48.7109375" style="255" customWidth="1"/>
    <col min="47" max="47" width="91.85546875" customWidth="1"/>
    <col min="48" max="48" width="28.5703125" customWidth="1"/>
    <col min="49" max="49" width="47.5703125" customWidth="1"/>
    <col min="50" max="50" width="77.140625" style="208" customWidth="1"/>
    <col min="51" max="51" width="71" customWidth="1"/>
    <col min="52" max="52" width="11.7109375" customWidth="1"/>
    <col min="53" max="53" width="22.85546875" style="217" customWidth="1"/>
    <col min="54" max="54" width="74.28515625" style="217" customWidth="1"/>
  </cols>
  <sheetData>
    <row r="1" spans="1:67" ht="21" customHeight="1">
      <c r="A1" s="491"/>
      <c r="B1" s="492"/>
      <c r="C1" s="496" t="s">
        <v>32</v>
      </c>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94"/>
      <c r="AN1" s="497" t="s">
        <v>33</v>
      </c>
      <c r="AO1" s="498"/>
      <c r="AP1" s="499"/>
    </row>
    <row r="2" spans="1:67" ht="12" customHeight="1">
      <c r="A2" s="493"/>
      <c r="B2" s="494"/>
      <c r="C2" s="49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94"/>
      <c r="AN2" s="500" t="s">
        <v>556</v>
      </c>
      <c r="AO2" s="501"/>
      <c r="AP2" s="502"/>
    </row>
    <row r="3" spans="1:67" ht="11.25" customHeight="1">
      <c r="A3" s="493"/>
      <c r="B3" s="494"/>
      <c r="C3" s="49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94"/>
      <c r="AN3" s="497" t="s">
        <v>555</v>
      </c>
      <c r="AO3" s="498"/>
      <c r="AP3" s="499"/>
    </row>
    <row r="4" spans="1:67" ht="16.5" customHeight="1">
      <c r="A4" s="495"/>
      <c r="B4" s="463"/>
      <c r="C4" s="495"/>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63"/>
      <c r="AN4" s="497" t="s">
        <v>34</v>
      </c>
      <c r="AO4" s="498"/>
      <c r="AP4" s="499"/>
    </row>
    <row r="5" spans="1:67" ht="23.25" customHeight="1">
      <c r="A5" s="486" t="s">
        <v>35</v>
      </c>
      <c r="B5" s="487"/>
      <c r="C5" s="469" t="s">
        <v>36</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1"/>
      <c r="AQ5" s="27"/>
      <c r="AR5" s="27"/>
      <c r="AS5" s="27"/>
      <c r="AT5" s="349"/>
      <c r="AU5" s="27"/>
      <c r="AV5" s="27"/>
      <c r="AW5" s="27"/>
      <c r="AX5" s="209"/>
      <c r="AY5" s="27"/>
      <c r="AZ5" s="27"/>
      <c r="BA5" s="207"/>
      <c r="BB5" s="207"/>
      <c r="BC5" s="27"/>
      <c r="BD5" s="27"/>
      <c r="BE5" s="27"/>
      <c r="BF5" s="28"/>
      <c r="BG5" s="28"/>
      <c r="BH5" s="28"/>
      <c r="BI5" s="28"/>
      <c r="BJ5" s="28"/>
      <c r="BK5" s="28"/>
    </row>
    <row r="6" spans="1:67" ht="25.5" customHeight="1">
      <c r="A6" s="486" t="s">
        <v>37</v>
      </c>
      <c r="B6" s="487"/>
      <c r="C6" s="469" t="s">
        <v>38</v>
      </c>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1"/>
      <c r="AQ6" s="27"/>
      <c r="AR6" s="27"/>
      <c r="AS6" s="27"/>
      <c r="AT6" s="349"/>
      <c r="AU6" s="27"/>
      <c r="AV6" s="27"/>
      <c r="AW6" s="27"/>
      <c r="AX6" s="209"/>
      <c r="AY6" s="27"/>
      <c r="AZ6" s="27"/>
      <c r="BA6" s="207"/>
      <c r="BB6" s="207"/>
      <c r="BC6" s="27"/>
      <c r="BD6" s="27"/>
      <c r="BE6" s="27"/>
      <c r="BF6" s="28"/>
      <c r="BG6" s="28"/>
      <c r="BH6" s="28"/>
      <c r="BI6" s="28"/>
      <c r="BJ6" s="28"/>
      <c r="BK6" s="28"/>
    </row>
    <row r="7" spans="1:67" ht="43.5" customHeight="1">
      <c r="A7" s="488" t="s">
        <v>39</v>
      </c>
      <c r="B7" s="489"/>
      <c r="C7" s="472" t="s">
        <v>40</v>
      </c>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349"/>
      <c r="AR7" s="349"/>
      <c r="AS7" s="349"/>
      <c r="AT7" s="349"/>
      <c r="AU7" s="349"/>
      <c r="AV7" s="349"/>
      <c r="AW7" s="349"/>
      <c r="AX7" s="209"/>
      <c r="AY7" s="349"/>
      <c r="AZ7" s="349"/>
      <c r="BA7" s="350"/>
      <c r="BB7" s="350"/>
      <c r="BC7" s="27"/>
      <c r="BD7" s="27"/>
      <c r="BE7" s="27"/>
      <c r="BF7" s="28"/>
      <c r="BG7" s="28"/>
      <c r="BH7" s="28"/>
      <c r="BI7" s="28"/>
      <c r="BJ7" s="28"/>
      <c r="BK7" s="28"/>
    </row>
    <row r="8" spans="1:67" ht="43.5" customHeight="1">
      <c r="A8" s="490" t="s">
        <v>41</v>
      </c>
      <c r="B8" s="475"/>
      <c r="C8" s="474" t="s">
        <v>557</v>
      </c>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82" t="s">
        <v>532</v>
      </c>
      <c r="AR8" s="483"/>
      <c r="AS8" s="484"/>
      <c r="AT8" s="485"/>
      <c r="AU8" s="479" t="s">
        <v>534</v>
      </c>
      <c r="AV8" s="479"/>
      <c r="AW8" s="479"/>
      <c r="AX8" s="479"/>
      <c r="AY8" s="478" t="s">
        <v>523</v>
      </c>
      <c r="AZ8" s="478"/>
      <c r="BA8" s="478"/>
      <c r="BB8" s="478"/>
      <c r="BC8" s="27"/>
      <c r="BD8" s="27"/>
      <c r="BE8" s="27"/>
      <c r="BF8" s="28"/>
      <c r="BG8" s="28"/>
      <c r="BH8" s="28"/>
      <c r="BI8" s="28"/>
      <c r="BJ8" s="28"/>
      <c r="BK8" s="28"/>
    </row>
    <row r="9" spans="1:67" ht="59.25" customHeight="1" thickBot="1">
      <c r="A9" s="351" t="s">
        <v>43</v>
      </c>
      <c r="B9" s="352" t="s">
        <v>44</v>
      </c>
      <c r="C9" s="353" t="s">
        <v>45</v>
      </c>
      <c r="D9" s="352" t="s">
        <v>46</v>
      </c>
      <c r="E9" s="352" t="s">
        <v>47</v>
      </c>
      <c r="F9" s="480" t="s">
        <v>48</v>
      </c>
      <c r="G9" s="352" t="s">
        <v>49</v>
      </c>
      <c r="H9" s="354" t="s">
        <v>50</v>
      </c>
      <c r="I9" s="352" t="s">
        <v>51</v>
      </c>
      <c r="J9" s="355" t="s">
        <v>52</v>
      </c>
      <c r="K9" s="356" t="s">
        <v>53</v>
      </c>
      <c r="L9" s="356" t="s">
        <v>54</v>
      </c>
      <c r="M9" s="352" t="s">
        <v>55</v>
      </c>
      <c r="N9" s="353" t="s">
        <v>52</v>
      </c>
      <c r="O9" s="352" t="s">
        <v>56</v>
      </c>
      <c r="P9" s="357" t="s">
        <v>57</v>
      </c>
      <c r="Q9" s="352" t="s">
        <v>58</v>
      </c>
      <c r="R9" s="356" t="s">
        <v>59</v>
      </c>
      <c r="S9" s="476" t="s">
        <v>60</v>
      </c>
      <c r="T9" s="477"/>
      <c r="U9" s="477"/>
      <c r="V9" s="477"/>
      <c r="W9" s="477"/>
      <c r="X9" s="463"/>
      <c r="Y9" s="357" t="s">
        <v>61</v>
      </c>
      <c r="Z9" s="357" t="s">
        <v>62</v>
      </c>
      <c r="AA9" s="357" t="s">
        <v>52</v>
      </c>
      <c r="AB9" s="357" t="s">
        <v>63</v>
      </c>
      <c r="AC9" s="357" t="s">
        <v>52</v>
      </c>
      <c r="AD9" s="357" t="s">
        <v>64</v>
      </c>
      <c r="AE9" s="357" t="s">
        <v>65</v>
      </c>
      <c r="AF9" s="354" t="s">
        <v>66</v>
      </c>
      <c r="AG9" s="354" t="s">
        <v>67</v>
      </c>
      <c r="AH9" s="356" t="s">
        <v>68</v>
      </c>
      <c r="AI9" s="356" t="s">
        <v>69</v>
      </c>
      <c r="AJ9" s="354" t="s">
        <v>70</v>
      </c>
      <c r="AK9" s="462" t="s">
        <v>71</v>
      </c>
      <c r="AL9" s="463"/>
      <c r="AM9" s="464" t="s">
        <v>72</v>
      </c>
      <c r="AN9" s="463"/>
      <c r="AO9" s="465" t="s">
        <v>73</v>
      </c>
      <c r="AP9" s="463"/>
      <c r="AQ9" s="466" t="s">
        <v>533</v>
      </c>
      <c r="AR9" s="453"/>
      <c r="AS9" s="437" t="s">
        <v>74</v>
      </c>
      <c r="AT9" s="438" t="s">
        <v>468</v>
      </c>
      <c r="AU9" s="467" t="s">
        <v>534</v>
      </c>
      <c r="AV9" s="454"/>
      <c r="AW9" s="358" t="s">
        <v>74</v>
      </c>
      <c r="AX9" s="433" t="s">
        <v>468</v>
      </c>
      <c r="AY9" s="468" t="s">
        <v>524</v>
      </c>
      <c r="AZ9" s="454"/>
      <c r="BA9" s="359" t="s">
        <v>74</v>
      </c>
      <c r="BB9" s="360" t="s">
        <v>467</v>
      </c>
      <c r="BC9" s="287"/>
      <c r="BD9" s="287"/>
      <c r="BE9" s="287"/>
      <c r="BF9" s="287"/>
      <c r="BG9" s="287"/>
      <c r="BH9" s="287"/>
      <c r="BI9" s="287"/>
      <c r="BJ9" s="287"/>
      <c r="BK9" s="287"/>
      <c r="BL9" s="287"/>
      <c r="BM9" s="287"/>
      <c r="BN9" s="287"/>
      <c r="BO9" s="287"/>
    </row>
    <row r="10" spans="1:67" ht="46.5" customHeight="1">
      <c r="A10" s="292"/>
      <c r="B10" s="364"/>
      <c r="C10" s="293"/>
      <c r="D10" s="293"/>
      <c r="E10" s="293"/>
      <c r="F10" s="481"/>
      <c r="G10" s="293"/>
      <c r="H10" s="294"/>
      <c r="I10" s="293"/>
      <c r="J10" s="293"/>
      <c r="K10" s="293"/>
      <c r="L10" s="293"/>
      <c r="M10" s="293"/>
      <c r="N10" s="293"/>
      <c r="O10" s="293"/>
      <c r="P10" s="293"/>
      <c r="Q10" s="295"/>
      <c r="R10" s="293"/>
      <c r="S10" s="296" t="s">
        <v>75</v>
      </c>
      <c r="T10" s="296" t="s">
        <v>76</v>
      </c>
      <c r="U10" s="296" t="s">
        <v>77</v>
      </c>
      <c r="V10" s="296" t="s">
        <v>78</v>
      </c>
      <c r="W10" s="296" t="s">
        <v>79</v>
      </c>
      <c r="X10" s="296" t="s">
        <v>80</v>
      </c>
      <c r="Y10" s="293"/>
      <c r="Z10" s="293"/>
      <c r="AA10" s="293"/>
      <c r="AB10" s="293"/>
      <c r="AC10" s="293"/>
      <c r="AD10" s="293"/>
      <c r="AE10" s="293"/>
      <c r="AF10" s="294"/>
      <c r="AG10" s="294"/>
      <c r="AH10" s="293"/>
      <c r="AI10" s="293"/>
      <c r="AJ10" s="294"/>
      <c r="AK10" s="297" t="s">
        <v>81</v>
      </c>
      <c r="AL10" s="298" t="s">
        <v>82</v>
      </c>
      <c r="AM10" s="297" t="s">
        <v>81</v>
      </c>
      <c r="AN10" s="298" t="s">
        <v>82</v>
      </c>
      <c r="AO10" s="299" t="s">
        <v>81</v>
      </c>
      <c r="AP10" s="300" t="s">
        <v>82</v>
      </c>
      <c r="AQ10" s="32" t="s">
        <v>83</v>
      </c>
      <c r="AR10" s="434" t="s">
        <v>84</v>
      </c>
      <c r="AS10" s="437" t="s">
        <v>83</v>
      </c>
      <c r="AT10" s="438" t="s">
        <v>83</v>
      </c>
      <c r="AU10" s="435" t="s">
        <v>83</v>
      </c>
      <c r="AV10" s="33" t="s">
        <v>84</v>
      </c>
      <c r="AW10" s="34" t="s">
        <v>83</v>
      </c>
      <c r="AX10" s="216" t="s">
        <v>83</v>
      </c>
      <c r="AY10" s="35" t="s">
        <v>83</v>
      </c>
      <c r="AZ10" s="36" t="s">
        <v>84</v>
      </c>
      <c r="BA10" s="37" t="s">
        <v>83</v>
      </c>
      <c r="BB10" s="301" t="s">
        <v>83</v>
      </c>
    </row>
    <row r="11" spans="1:67" ht="363">
      <c r="A11" s="302">
        <v>1</v>
      </c>
      <c r="B11" s="365" t="s">
        <v>85</v>
      </c>
      <c r="C11" s="38" t="s">
        <v>86</v>
      </c>
      <c r="D11" s="38" t="s">
        <v>474</v>
      </c>
      <c r="E11" s="38" t="s">
        <v>473</v>
      </c>
      <c r="F11" s="38" t="s">
        <v>472</v>
      </c>
      <c r="G11" s="38" t="s">
        <v>87</v>
      </c>
      <c r="H11" s="39">
        <v>12</v>
      </c>
      <c r="I11" s="40" t="str">
        <f>IF(H11&lt;=0,"",IF(H11&lt;=2,"Muy Baja",IF(H11&lt;=24,"Baja",IF(H11&lt;=500,"Media",IF(H11&lt;=5000,"Alta","Muy Alta")))))</f>
        <v>Baja</v>
      </c>
      <c r="J11" s="41">
        <f>IF(I11="","",IF(I11="Muy Baja",0.2,IF(I11="Baja",0.4,IF(I11="Media",0.6,IF(I11="Alta",0.8,IF(I11="Muy Alta",1,))))))</f>
        <v>0.4</v>
      </c>
      <c r="K11" s="41" t="s">
        <v>88</v>
      </c>
      <c r="L11" s="41" t="str">
        <f ca="1">IF(NOT(ISERROR(MATCH(K11,'Tabla Impacto'!$B$152:$B$154,0))),'Tabla Impacto'!$F$154&amp;"Por favor no seleccionar los criterios de impacto(Afectación Económica o presupuestal y Pérdida Reputacional)",K11)</f>
        <v xml:space="preserve">     El riesgo afecta la imagen de la entidad con algunos usuarios de relevancia frente al logro de los objetivos</v>
      </c>
      <c r="M11" s="40" t="str">
        <f ca="1">IF(OR(L11='Tabla Impacto'!$C$11,L11='Tabla Impacto'!$D$11),"Leve",IF(OR(L11='Tabla Impacto'!$C$12,L11='Tabla Impacto'!$D$12),"Menor",IF(OR(L11='Tabla Impacto'!$C$13,L11='Tabla Impacto'!$D$13),"Moderado",IF(OR(#REF!='Tabla Impacto'!$C$14,L11='Tabla Impacto'!$D$14),"Mayor",IF(OR(L11='Tabla Impacto'!$C$15,L34='Tabla Impacto'!$D$15),"Catastrófico","")))))</f>
        <v>Moderado</v>
      </c>
      <c r="N11" s="41">
        <f ca="1">IF(M11="","",IF(M11="Leve",0.2,IF(M11="Menor",0.4,IF(M11="Moderado",0.6,IF(M11="Mayor",0.8,IF(M11="Catastrófico",1,))))))</f>
        <v>0.6</v>
      </c>
      <c r="O11" s="42" t="str">
        <f ca="1">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Moderado</v>
      </c>
      <c r="P11" s="39">
        <v>1</v>
      </c>
      <c r="Q11" s="265" t="s">
        <v>475</v>
      </c>
      <c r="R11" s="39" t="str">
        <f t="shared" ref="R11:R26" si="0">IF(OR(S11="Preventivo",S11="Detectivo"),"Probabilidad",IF(S11="Correctivo","Impacto",""))</f>
        <v>Probabilidad</v>
      </c>
      <c r="S11" s="44" t="s">
        <v>89</v>
      </c>
      <c r="T11" s="44" t="s">
        <v>90</v>
      </c>
      <c r="U11" s="45" t="str">
        <f t="shared" ref="U11:U58" si="1">IF(AND(S11="Preventivo",T11="Automático"),"50%",IF(AND(S11="Preventivo",T11="Manual"),"40%",IF(AND(S11="Detectivo",T11="Automático"),"40%",IF(AND(S11="Detectivo",T11="Manual"),"30%",IF(AND(S11="Correctivo",T11="Automático"),"35%",IF(AND(S11="Correctivo",T11="Manual"),"25%",""))))))</f>
        <v>40%</v>
      </c>
      <c r="V11" s="44" t="s">
        <v>91</v>
      </c>
      <c r="W11" s="44" t="s">
        <v>92</v>
      </c>
      <c r="X11" s="44" t="s">
        <v>93</v>
      </c>
      <c r="Y11" s="46">
        <f t="shared" ref="Y11:Y58" si="2">IFERROR(IF(R11="Probabilidad",(J11-(+J11*U11)),IF(R11="Impacto",J11,"")),"")</f>
        <v>0.24</v>
      </c>
      <c r="Z11" s="47" t="str">
        <f t="shared" ref="Z11:Z58" si="3">IFERROR(IF(Y11="","",IF(Y11&lt;=0.2,"Muy Baja",IF(Y11&lt;=0.4,"Baja",IF(Y11&lt;=0.6,"Media",IF(Y11&lt;=0.8,"Alta","Muy Alta"))))),"")</f>
        <v>Baja</v>
      </c>
      <c r="AA11" s="45">
        <f t="shared" ref="AA11:AA58" si="4">+Y11</f>
        <v>0.24</v>
      </c>
      <c r="AB11" s="47" t="str">
        <f t="shared" ref="AB11:AB58" ca="1" si="5">IFERROR(IF(AC11="","",IF(AC11&lt;=0.2,"Leve",IF(AC11&lt;=0.4,"Menor",IF(AC11&lt;=0.6,"Moderado",IF(AC11&lt;=0.8,"Mayor","Catastrófico"))))),"")</f>
        <v>Moderado</v>
      </c>
      <c r="AC11" s="45">
        <f t="shared" ref="AC11:AC58" ca="1" si="6">IFERROR(IF(R11="Impacto",(N11-(+N11*U11)),IF(R11="Probabilidad",N11,"")),"")</f>
        <v>0.6</v>
      </c>
      <c r="AD11" s="48" t="str">
        <f t="shared" ref="AD11:AD58" ca="1" si="7">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44" t="s">
        <v>94</v>
      </c>
      <c r="AF11" s="275" t="s">
        <v>490</v>
      </c>
      <c r="AG11" s="38" t="s">
        <v>95</v>
      </c>
      <c r="AH11" s="49">
        <v>44958</v>
      </c>
      <c r="AI11" s="282">
        <v>45291</v>
      </c>
      <c r="AJ11" s="50" t="s">
        <v>96</v>
      </c>
      <c r="AK11" s="39">
        <v>1</v>
      </c>
      <c r="AL11" s="362" t="s">
        <v>97</v>
      </c>
      <c r="AM11" s="39">
        <v>1</v>
      </c>
      <c r="AN11" s="363" t="s">
        <v>98</v>
      </c>
      <c r="AO11" s="39">
        <v>1</v>
      </c>
      <c r="AP11" s="127" t="s">
        <v>99</v>
      </c>
      <c r="AQ11" s="53"/>
      <c r="AR11" s="54"/>
      <c r="AS11" s="436"/>
      <c r="AT11" s="436"/>
      <c r="AU11" s="54"/>
      <c r="AV11" s="54"/>
      <c r="AW11" s="303"/>
      <c r="AX11" s="210"/>
      <c r="AY11" s="303"/>
      <c r="AZ11" s="65"/>
      <c r="BA11" s="221"/>
      <c r="BB11" s="304"/>
      <c r="BC11" s="1"/>
      <c r="BD11" s="1"/>
      <c r="BE11" s="1"/>
      <c r="BF11" s="1"/>
      <c r="BG11" s="1"/>
      <c r="BH11" s="1"/>
      <c r="BI11" s="1"/>
      <c r="BJ11" s="1"/>
      <c r="BK11" s="1"/>
    </row>
    <row r="12" spans="1:67" ht="177.75" customHeight="1">
      <c r="A12" s="302">
        <v>2</v>
      </c>
      <c r="B12" s="365" t="s">
        <v>85</v>
      </c>
      <c r="C12" s="38" t="s">
        <v>86</v>
      </c>
      <c r="D12" s="38" t="s">
        <v>100</v>
      </c>
      <c r="E12" s="38" t="s">
        <v>101</v>
      </c>
      <c r="F12" s="38" t="s">
        <v>102</v>
      </c>
      <c r="G12" s="38" t="s">
        <v>87</v>
      </c>
      <c r="H12" s="39">
        <v>4</v>
      </c>
      <c r="I12" s="40" t="str">
        <f>IF(H12&lt;=0,"",IF(H12&lt;=2,"Muy Baja",IF(H12&lt;=24,"Baja",IF(H12&lt;=500,"Media",IF(H12&lt;=5000,"Alta","Muy Alta")))))</f>
        <v>Baja</v>
      </c>
      <c r="J12" s="41">
        <f>IF(I12="","",IF(I12="Muy Baja",0.2,IF(I12="Baja",0.4,IF(I12="Media",0.6,IF(I12="Alta",0.8,IF(I12="Muy Alta",1,))))))</f>
        <v>0.4</v>
      </c>
      <c r="K12" s="41" t="s">
        <v>88</v>
      </c>
      <c r="L12" s="41" t="str">
        <f ca="1">IF(NOT(ISERROR(MATCH(K12,'Tabla Impacto'!$B$152:$B$154,0))),'Tabla Impacto'!$F$154&amp;"Por favor no seleccionar los criterios de impacto(Afectación Económica o presupuestal y Pérdida Reputacional)",K12)</f>
        <v xml:space="preserve">     El riesgo afecta la imagen de la entidad con algunos usuarios de relevancia frente al logro de los objetivos</v>
      </c>
      <c r="M12" s="40" t="str">
        <f ca="1">IF(OR(L12='Tabla Impacto'!$C$11,L12='Tabla Impacto'!$D$11),"Leve",IF(OR(L12='Tabla Impacto'!$C$12,L12='Tabla Impacto'!$D$12),"Menor",IF(OR(L12='Tabla Impacto'!$C$13,L12='Tabla Impacto'!$D$13),"Moderado",IF(OR(#REF!='Tabla Impacto'!$C$14,L12='Tabla Impacto'!$D$14),"Mayor",IF(OR(L12='Tabla Impacto'!$C$15,L37='Tabla Impacto'!$D$15),"Catastrófico","")))))</f>
        <v>Moderado</v>
      </c>
      <c r="N12" s="41">
        <f ca="1">IF(M12="","",IF(M12="Leve",0.2,IF(M12="Menor",0.4,IF(M12="Moderado",0.6,IF(M12="Mayor",0.8,IF(M12="Catastrófico",1,))))))</f>
        <v>0.6</v>
      </c>
      <c r="O12" s="42" t="str">
        <f ca="1">IF(OR(AND(I12="Muy Baja",M12="Leve"),AND(I12="Muy Baja",M12="Menor"),AND(I12="Baja",M12="Leve")),"Bajo",IF(OR(AND(I12="Muy baja",M12="Moderado"),AND(I12="Baja",M12="Menor"),AND(I12="Baja",M12="Moderado"),AND(I12="Media",M12="Leve"),AND(I12="Media",M12="Menor"),AND(I12="Media",M12="Moderado"),AND(I12="Alta",M12="Leve"),AND(I12="Alta",M12="Menor")),"Moderado",IF(OR(AND(I12="Muy Baja",M12="Mayor"),AND(I12="Baja",M12="Mayor"),AND(I12="Media",M12="Mayor"),AND(I12="Alta",M12="Moderado"),AND(I12="Alta",M12="Mayor"),AND(I12="Muy Alta",M12="Leve"),AND(I12="Muy Alta",M12="Menor"),AND(I12="Muy Alta",M12="Moderado"),AND(I12="Muy Alta",M12="Mayor")),"Alto",IF(OR(AND(I12="Muy Baja",M12="Catastrófico"),AND(I12="Baja",M12="Catastrófico"),AND(I12="Media",M12="Catastrófico"),AND(I12="Alta",M12="Catastrófico"),AND(I12="Muy Alta",M12="Catastrófico")),"Extremo",""))))</f>
        <v>Moderado</v>
      </c>
      <c r="P12" s="39">
        <v>1</v>
      </c>
      <c r="Q12" s="266" t="s">
        <v>103</v>
      </c>
      <c r="R12" s="39" t="str">
        <f t="shared" si="0"/>
        <v>Probabilidad</v>
      </c>
      <c r="S12" s="44" t="s">
        <v>89</v>
      </c>
      <c r="T12" s="44" t="s">
        <v>90</v>
      </c>
      <c r="U12" s="45" t="str">
        <f t="shared" si="1"/>
        <v>40%</v>
      </c>
      <c r="V12" s="44" t="s">
        <v>91</v>
      </c>
      <c r="W12" s="44" t="s">
        <v>92</v>
      </c>
      <c r="X12" s="44" t="s">
        <v>93</v>
      </c>
      <c r="Y12" s="46">
        <f t="shared" si="2"/>
        <v>0.24</v>
      </c>
      <c r="Z12" s="47" t="str">
        <f t="shared" si="3"/>
        <v>Baja</v>
      </c>
      <c r="AA12" s="45">
        <f t="shared" si="4"/>
        <v>0.24</v>
      </c>
      <c r="AB12" s="47" t="str">
        <f t="shared" ca="1" si="5"/>
        <v>Moderado</v>
      </c>
      <c r="AC12" s="45">
        <f t="shared" ca="1" si="6"/>
        <v>0.6</v>
      </c>
      <c r="AD12" s="48" t="str">
        <f t="shared" ca="1" si="7"/>
        <v>Moderado</v>
      </c>
      <c r="AE12" s="44" t="s">
        <v>94</v>
      </c>
      <c r="AF12" s="276" t="s">
        <v>104</v>
      </c>
      <c r="AG12" s="38" t="s">
        <v>105</v>
      </c>
      <c r="AH12" s="49">
        <v>44958</v>
      </c>
      <c r="AI12" s="282">
        <v>45291</v>
      </c>
      <c r="AJ12" s="50" t="s">
        <v>96</v>
      </c>
      <c r="AK12" s="39">
        <v>1</v>
      </c>
      <c r="AL12" s="285" t="s">
        <v>97</v>
      </c>
      <c r="AM12" s="39">
        <v>1</v>
      </c>
      <c r="AN12" s="363" t="s">
        <v>98</v>
      </c>
      <c r="AO12" s="39">
        <v>1</v>
      </c>
      <c r="AP12" s="52" t="s">
        <v>99</v>
      </c>
      <c r="AQ12" s="54"/>
      <c r="AR12" s="54"/>
      <c r="AS12" s="54"/>
      <c r="AT12" s="54"/>
      <c r="AU12" s="54"/>
      <c r="AV12" s="54"/>
      <c r="AW12" s="303"/>
      <c r="AX12" s="211"/>
      <c r="AY12" s="211"/>
      <c r="AZ12" s="190"/>
      <c r="BA12" s="221"/>
      <c r="BB12" s="304"/>
      <c r="BC12" s="1"/>
      <c r="BD12" s="1"/>
      <c r="BE12" s="1"/>
      <c r="BF12" s="1"/>
      <c r="BG12" s="1"/>
      <c r="BH12" s="1"/>
      <c r="BI12" s="1"/>
      <c r="BJ12" s="1"/>
      <c r="BK12" s="1"/>
    </row>
    <row r="13" spans="1:67" ht="75">
      <c r="A13" s="302">
        <v>3</v>
      </c>
      <c r="B13" s="515" t="s">
        <v>106</v>
      </c>
      <c r="C13" s="503" t="s">
        <v>107</v>
      </c>
      <c r="D13" s="503" t="s">
        <v>108</v>
      </c>
      <c r="E13" s="503" t="s">
        <v>109</v>
      </c>
      <c r="F13" s="503" t="s">
        <v>110</v>
      </c>
      <c r="G13" s="503" t="s">
        <v>87</v>
      </c>
      <c r="H13" s="506">
        <v>12</v>
      </c>
      <c r="I13" s="509" t="str">
        <f>IF(H13&lt;=0,"",IF(H13&lt;=2,"Muy Baja",IF(H13&lt;=24,"Baja",IF(H13&lt;=500,"Media",IF(H13&lt;=5000,"Alta","Muy Alta")))))</f>
        <v>Baja</v>
      </c>
      <c r="J13" s="512">
        <f>IF(I13="","",IF(I13="Muy Baja",0.2,IF(I13="Baja",0.4,IF(I13="Media",0.6,IF(I13="Alta",0.8,IF(I13="Muy Alta",1,))))))</f>
        <v>0.4</v>
      </c>
      <c r="K13" s="512" t="s">
        <v>88</v>
      </c>
      <c r="L13" s="512" t="str">
        <f ca="1">IF(NOT(ISERROR(MATCH(K13,'Tabla Impacto'!$B$152:$B$154,0))),'Tabla Impacto'!$F$154&amp;"Por favor no seleccionar los criterios de impacto(Afectación Económica o presupuestal y Pérdida Reputacional)",K13)</f>
        <v xml:space="preserve">     El riesgo afecta la imagen de la entidad con algunos usuarios de relevancia frente al logro de los objetivos</v>
      </c>
      <c r="M13" s="509" t="str">
        <f ca="1">IF(OR(L13='Tabla Impacto'!$C$11,L13='Tabla Impacto'!$D$11),"Leve",IF(OR(L13='Tabla Impacto'!$C$12,L13='Tabla Impacto'!$D$12),"Menor",IF(OR(L13='Tabla Impacto'!$C$13,L13='Tabla Impacto'!$D$13),"Moderado",IF(OR(#REF!='Tabla Impacto'!$C$14,L13='Tabla Impacto'!$D$14),"Mayor",IF(OR(L13='Tabla Impacto'!$C$15,L3='Tabla Impacto'!$D$15),"Catastrófico","")))))</f>
        <v>Moderado</v>
      </c>
      <c r="N13" s="512">
        <f ca="1">IF(M13="","",IF(M13="Leve",0.2,IF(M13="Menor",0.4,IF(M13="Moderado",0.6,IF(M13="Mayor",0.8,IF(M13="Catastrófico",1,))))))</f>
        <v>0.6</v>
      </c>
      <c r="O13" s="518" t="str">
        <f ca="1">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39">
        <v>1</v>
      </c>
      <c r="Q13" s="265" t="s">
        <v>111</v>
      </c>
      <c r="R13" s="39" t="str">
        <f t="shared" si="0"/>
        <v>Probabilidad</v>
      </c>
      <c r="S13" s="44" t="s">
        <v>89</v>
      </c>
      <c r="T13" s="44" t="s">
        <v>90</v>
      </c>
      <c r="U13" s="45" t="str">
        <f t="shared" si="1"/>
        <v>40%</v>
      </c>
      <c r="V13" s="44" t="s">
        <v>91</v>
      </c>
      <c r="W13" s="44" t="s">
        <v>92</v>
      </c>
      <c r="X13" s="44" t="s">
        <v>93</v>
      </c>
      <c r="Y13" s="46">
        <f t="shared" si="2"/>
        <v>0.24</v>
      </c>
      <c r="Z13" s="47" t="str">
        <f t="shared" si="3"/>
        <v>Baja</v>
      </c>
      <c r="AA13" s="45">
        <f t="shared" si="4"/>
        <v>0.24</v>
      </c>
      <c r="AB13" s="47" t="str">
        <f t="shared" ca="1" si="5"/>
        <v>Moderado</v>
      </c>
      <c r="AC13" s="45">
        <f t="shared" ca="1" si="6"/>
        <v>0.6</v>
      </c>
      <c r="AD13" s="48" t="str">
        <f t="shared" ca="1" si="7"/>
        <v>Moderado</v>
      </c>
      <c r="AE13" s="44" t="s">
        <v>94</v>
      </c>
      <c r="AF13" s="275" t="s">
        <v>112</v>
      </c>
      <c r="AG13" s="38" t="s">
        <v>113</v>
      </c>
      <c r="AH13" s="49">
        <v>44958</v>
      </c>
      <c r="AI13" s="282">
        <v>45275</v>
      </c>
      <c r="AJ13" s="50" t="s">
        <v>114</v>
      </c>
      <c r="AK13" s="39">
        <v>1</v>
      </c>
      <c r="AL13" s="285" t="s">
        <v>115</v>
      </c>
      <c r="AM13" s="39">
        <v>1</v>
      </c>
      <c r="AN13" s="363" t="s">
        <v>98</v>
      </c>
      <c r="AO13" s="39">
        <v>1</v>
      </c>
      <c r="AP13" s="52" t="s">
        <v>99</v>
      </c>
      <c r="AQ13" s="57"/>
      <c r="AR13" s="58"/>
      <c r="AS13" s="54"/>
      <c r="AT13" s="54"/>
      <c r="AU13" s="59"/>
      <c r="AV13" s="305"/>
      <c r="AW13" s="303"/>
      <c r="AX13" s="212"/>
      <c r="AY13" s="54"/>
      <c r="AZ13" s="306"/>
      <c r="BA13" s="219"/>
      <c r="BB13" s="304"/>
    </row>
    <row r="14" spans="1:67" ht="76.5">
      <c r="A14" s="307"/>
      <c r="B14" s="516"/>
      <c r="C14" s="504"/>
      <c r="D14" s="504"/>
      <c r="E14" s="504"/>
      <c r="F14" s="504"/>
      <c r="G14" s="504"/>
      <c r="H14" s="507"/>
      <c r="I14" s="510"/>
      <c r="J14" s="513"/>
      <c r="K14" s="513"/>
      <c r="L14" s="513"/>
      <c r="M14" s="510"/>
      <c r="N14" s="513"/>
      <c r="O14" s="519"/>
      <c r="P14" s="39">
        <v>2</v>
      </c>
      <c r="Q14" s="265" t="s">
        <v>476</v>
      </c>
      <c r="R14" s="39" t="str">
        <f t="shared" si="0"/>
        <v>Probabilidad</v>
      </c>
      <c r="S14" s="44" t="s">
        <v>116</v>
      </c>
      <c r="T14" s="44" t="s">
        <v>90</v>
      </c>
      <c r="U14" s="45" t="str">
        <f t="shared" si="1"/>
        <v>30%</v>
      </c>
      <c r="V14" s="44" t="s">
        <v>91</v>
      </c>
      <c r="W14" s="44" t="s">
        <v>92</v>
      </c>
      <c r="X14" s="44" t="s">
        <v>93</v>
      </c>
      <c r="Y14" s="46">
        <f t="shared" si="2"/>
        <v>0</v>
      </c>
      <c r="Z14" s="47" t="str">
        <f t="shared" si="3"/>
        <v>Muy Baja</v>
      </c>
      <c r="AA14" s="45">
        <f t="shared" si="4"/>
        <v>0</v>
      </c>
      <c r="AB14" s="47" t="str">
        <f t="shared" si="5"/>
        <v>Leve</v>
      </c>
      <c r="AC14" s="45">
        <f t="shared" si="6"/>
        <v>0</v>
      </c>
      <c r="AD14" s="48" t="str">
        <f t="shared" si="7"/>
        <v>Bajo</v>
      </c>
      <c r="AE14" s="44" t="s">
        <v>94</v>
      </c>
      <c r="AF14" s="275" t="s">
        <v>476</v>
      </c>
      <c r="AG14" s="38" t="s">
        <v>105</v>
      </c>
      <c r="AH14" s="49">
        <v>44958</v>
      </c>
      <c r="AI14" s="282">
        <v>45261</v>
      </c>
      <c r="AJ14" s="50" t="s">
        <v>117</v>
      </c>
      <c r="AK14" s="39">
        <v>2</v>
      </c>
      <c r="AL14" s="361" t="s">
        <v>535</v>
      </c>
      <c r="AM14" s="39">
        <v>2</v>
      </c>
      <c r="AN14" s="363" t="s">
        <v>98</v>
      </c>
      <c r="AO14" s="39">
        <v>2</v>
      </c>
      <c r="AP14" s="52" t="s">
        <v>99</v>
      </c>
      <c r="AQ14" s="53"/>
      <c r="AR14" s="58"/>
      <c r="AS14" s="54"/>
      <c r="AT14" s="54"/>
      <c r="AU14" s="54"/>
      <c r="AV14" s="60"/>
      <c r="AW14" s="303"/>
      <c r="AX14" s="213"/>
      <c r="AY14" s="54"/>
      <c r="AZ14" s="192"/>
      <c r="BA14" s="219"/>
      <c r="BB14" s="304"/>
    </row>
    <row r="15" spans="1:67" ht="134.25" customHeight="1">
      <c r="A15" s="292"/>
      <c r="B15" s="517"/>
      <c r="C15" s="505"/>
      <c r="D15" s="505"/>
      <c r="E15" s="505"/>
      <c r="F15" s="505"/>
      <c r="G15" s="505"/>
      <c r="H15" s="508"/>
      <c r="I15" s="511"/>
      <c r="J15" s="514"/>
      <c r="K15" s="514"/>
      <c r="L15" s="514"/>
      <c r="M15" s="511"/>
      <c r="N15" s="514"/>
      <c r="O15" s="520"/>
      <c r="P15" s="39">
        <v>3</v>
      </c>
      <c r="Q15" s="265" t="s">
        <v>477</v>
      </c>
      <c r="R15" s="39" t="str">
        <f t="shared" si="0"/>
        <v>Probabilidad</v>
      </c>
      <c r="S15" s="44" t="s">
        <v>89</v>
      </c>
      <c r="T15" s="44" t="s">
        <v>90</v>
      </c>
      <c r="U15" s="45" t="str">
        <f t="shared" si="1"/>
        <v>40%</v>
      </c>
      <c r="V15" s="44" t="s">
        <v>91</v>
      </c>
      <c r="W15" s="44" t="s">
        <v>92</v>
      </c>
      <c r="X15" s="44" t="s">
        <v>93</v>
      </c>
      <c r="Y15" s="46">
        <f t="shared" si="2"/>
        <v>0</v>
      </c>
      <c r="Z15" s="47" t="str">
        <f t="shared" si="3"/>
        <v>Muy Baja</v>
      </c>
      <c r="AA15" s="45">
        <f t="shared" si="4"/>
        <v>0</v>
      </c>
      <c r="AB15" s="47" t="str">
        <f t="shared" si="5"/>
        <v>Leve</v>
      </c>
      <c r="AC15" s="45">
        <f t="shared" si="6"/>
        <v>0</v>
      </c>
      <c r="AD15" s="48" t="str">
        <f t="shared" si="7"/>
        <v>Bajo</v>
      </c>
      <c r="AE15" s="44" t="s">
        <v>94</v>
      </c>
      <c r="AF15" s="275" t="s">
        <v>118</v>
      </c>
      <c r="AG15" s="38" t="s">
        <v>113</v>
      </c>
      <c r="AH15" s="49">
        <v>44958</v>
      </c>
      <c r="AI15" s="282">
        <v>45261</v>
      </c>
      <c r="AJ15" s="50" t="s">
        <v>119</v>
      </c>
      <c r="AK15" s="39">
        <v>3</v>
      </c>
      <c r="AL15" s="285" t="s">
        <v>535</v>
      </c>
      <c r="AM15" s="39">
        <v>3</v>
      </c>
      <c r="AN15" s="363" t="s">
        <v>98</v>
      </c>
      <c r="AO15" s="39">
        <v>3</v>
      </c>
      <c r="AP15" s="52" t="s">
        <v>99</v>
      </c>
      <c r="AQ15" s="57"/>
      <c r="AR15" s="58"/>
      <c r="AS15" s="54"/>
      <c r="AT15" s="54"/>
      <c r="AU15" s="62"/>
      <c r="AV15" s="63"/>
      <c r="AW15" s="303"/>
      <c r="AX15" s="214"/>
      <c r="AY15" s="194"/>
      <c r="AZ15" s="192"/>
      <c r="BA15" s="219"/>
      <c r="BB15" s="308"/>
    </row>
    <row r="16" spans="1:67" ht="101.25" customHeight="1">
      <c r="A16" s="309">
        <v>4</v>
      </c>
      <c r="B16" s="366" t="s">
        <v>19</v>
      </c>
      <c r="C16" s="38" t="s">
        <v>107</v>
      </c>
      <c r="D16" s="38" t="s">
        <v>120</v>
      </c>
      <c r="E16" s="38" t="s">
        <v>121</v>
      </c>
      <c r="F16" s="38" t="s">
        <v>122</v>
      </c>
      <c r="G16" s="38" t="s">
        <v>123</v>
      </c>
      <c r="H16" s="39">
        <v>12</v>
      </c>
      <c r="I16" s="40" t="str">
        <f>IF(H16&lt;=0,"",IF(H16&lt;=2,"Muy Baja",IF(H16&lt;=24,"Baja",IF(H16&lt;=500,"Media",IF(H16&lt;=5000,"Alta","Muy Alta")))))</f>
        <v>Baja</v>
      </c>
      <c r="J16" s="41">
        <f>IF(I16="","",IF(I16="Muy Baja",0.2,IF(I16="Baja",0.4,IF(I16="Media",0.6,IF(I16="Alta",0.8,IF(I16="Muy Alta",1,))))))</f>
        <v>0.4</v>
      </c>
      <c r="K16" s="38" t="s">
        <v>88</v>
      </c>
      <c r="L16" s="41" t="str">
        <f ca="1">IF(NOT(ISERROR(MATCH(K16,'Tabla Impacto'!$B$152:$B$154,0))),'Tabla Impacto'!$F$154&amp;"Por favor no seleccionar los criterios de impacto(Afectación Económica o presupuestal y Pérdida Reputacional)",K16)</f>
        <v xml:space="preserve">     El riesgo afecta la imagen de la entidad con algunos usuarios de relevancia frente al logro de los objetivos</v>
      </c>
      <c r="M16" s="40" t="str">
        <f ca="1">IF(OR(L16='Tabla Impacto'!$C$11,L16='Tabla Impacto'!$D$11),"Leve",IF(OR(L16='Tabla Impacto'!$C$12,L16='Tabla Impacto'!$D$12),"Menor",IF(OR(L16='Tabla Impacto'!$C$13,L16='Tabla Impacto'!$D$13),"Moderado",IF(OR(#REF!='Tabla Impacto'!$C$14,L16='Tabla Impacto'!$D$14),"Mayor",IF(OR(L16='Tabla Impacto'!$C$15,L40='Tabla Impacto'!$D$15),"Catastrófico","")))))</f>
        <v>Moderado</v>
      </c>
      <c r="N16" s="41">
        <f ca="1">IF(M16="","",IF(M16="Leve",0.2,IF(M16="Menor",0.4,IF(M16="Moderado",0.6,IF(M16="Mayor",0.8,IF(M16="Catastrófico",1,))))))</f>
        <v>0.6</v>
      </c>
      <c r="O16" s="42"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39">
        <v>1</v>
      </c>
      <c r="Q16" s="267" t="s">
        <v>124</v>
      </c>
      <c r="R16" s="39" t="str">
        <f t="shared" si="0"/>
        <v>Probabilidad</v>
      </c>
      <c r="S16" s="44" t="s">
        <v>89</v>
      </c>
      <c r="T16" s="44" t="s">
        <v>90</v>
      </c>
      <c r="U16" s="45" t="str">
        <f t="shared" si="1"/>
        <v>40%</v>
      </c>
      <c r="V16" s="44" t="s">
        <v>91</v>
      </c>
      <c r="W16" s="44" t="s">
        <v>92</v>
      </c>
      <c r="X16" s="44" t="s">
        <v>93</v>
      </c>
      <c r="Y16" s="46">
        <f t="shared" si="2"/>
        <v>0.24</v>
      </c>
      <c r="Z16" s="47" t="str">
        <f t="shared" si="3"/>
        <v>Baja</v>
      </c>
      <c r="AA16" s="45">
        <f t="shared" si="4"/>
        <v>0.24</v>
      </c>
      <c r="AB16" s="47" t="str">
        <f t="shared" ca="1" si="5"/>
        <v>Moderado</v>
      </c>
      <c r="AC16" s="45">
        <f t="shared" ca="1" si="6"/>
        <v>0.6</v>
      </c>
      <c r="AD16" s="48" t="str">
        <f t="shared" ca="1" si="7"/>
        <v>Moderado</v>
      </c>
      <c r="AE16" s="44" t="s">
        <v>94</v>
      </c>
      <c r="AF16" s="275" t="s">
        <v>491</v>
      </c>
      <c r="AG16" s="38" t="s">
        <v>113</v>
      </c>
      <c r="AH16" s="49">
        <v>44958</v>
      </c>
      <c r="AI16" s="282">
        <v>45261</v>
      </c>
      <c r="AJ16" s="64" t="s">
        <v>125</v>
      </c>
      <c r="AK16" s="39">
        <v>1</v>
      </c>
      <c r="AL16" s="285" t="s">
        <v>126</v>
      </c>
      <c r="AM16" s="39">
        <v>1</v>
      </c>
      <c r="AN16" s="363" t="s">
        <v>98</v>
      </c>
      <c r="AO16" s="39">
        <v>1</v>
      </c>
      <c r="AP16" s="52" t="s">
        <v>99</v>
      </c>
      <c r="AQ16" s="65"/>
      <c r="AR16" s="65"/>
      <c r="AS16" s="54"/>
      <c r="AT16" s="54"/>
      <c r="AU16" s="62"/>
      <c r="AV16" s="63"/>
      <c r="AW16" s="303"/>
      <c r="AX16" s="214"/>
      <c r="AY16" s="62"/>
      <c r="AZ16" s="195"/>
      <c r="BA16" s="219"/>
      <c r="BB16" s="308"/>
    </row>
    <row r="17" spans="1:63" ht="139.5" customHeight="1">
      <c r="A17" s="302">
        <v>5</v>
      </c>
      <c r="B17" s="515" t="s">
        <v>20</v>
      </c>
      <c r="C17" s="503" t="s">
        <v>107</v>
      </c>
      <c r="D17" s="503" t="s">
        <v>127</v>
      </c>
      <c r="E17" s="503" t="s">
        <v>128</v>
      </c>
      <c r="F17" s="503" t="s">
        <v>129</v>
      </c>
      <c r="G17" s="503" t="s">
        <v>87</v>
      </c>
      <c r="H17" s="506">
        <v>365</v>
      </c>
      <c r="I17" s="509" t="str">
        <f>IF(H17&lt;=0,"",IF(H17&lt;=2,"Muy Baja",IF(H17&lt;=24,"Baja",IF(H17&lt;=500,"Media",IF(H17&lt;=5000,"Alta","Muy Alta")))))</f>
        <v>Media</v>
      </c>
      <c r="J17" s="512">
        <f>IF(I17="","",IF(I17="Muy Baja",0.2,IF(I17="Baja",0.4,IF(I17="Media",0.6,IF(I17="Alta",0.8,IF(I17="Muy Alta",1,))))))</f>
        <v>0.6</v>
      </c>
      <c r="K17" s="512" t="s">
        <v>88</v>
      </c>
      <c r="L17" s="512" t="str">
        <f ca="1">IF(NOT(ISERROR(MATCH(K17,'Tabla Impacto'!$B$152:$B$154,0))),'Tabla Impacto'!$F$154&amp;"Por favor no seleccionar los criterios de impacto(Afectación Económica o presupuestal y Pérdida Reputacional)",K17)</f>
        <v xml:space="preserve">     El riesgo afecta la imagen de la entidad con algunos usuarios de relevancia frente al logro de los objetivos</v>
      </c>
      <c r="M17" s="509" t="str">
        <f ca="1">IF(OR(L17='Tabla Impacto'!$C$11,L17='Tabla Impacto'!$D$11),"Leve",IF(OR(L17='Tabla Impacto'!$C$12,L17='Tabla Impacto'!$D$12),"Menor",IF(OR(L17='Tabla Impacto'!$C$13,L17='Tabla Impacto'!$D$13),"Moderado",IF(OR(L13='Tabla Impacto'!$C$14,L17='Tabla Impacto'!$D$14),"Mayor",IF(OR(L17='Tabla Impacto'!$C$15,#REF!='Tabla Impacto'!$D$15),"Catastrófico","")))))</f>
        <v>Moderado</v>
      </c>
      <c r="N17" s="512">
        <f ca="1">IF(M17="","",IF(M17="Leve",0.2,IF(M17="Menor",0.4,IF(M17="Moderado",0.6,IF(M17="Mayor",0.8,IF(M17="Catastrófico",1,))))))</f>
        <v>0.6</v>
      </c>
      <c r="O17" s="518" t="str">
        <f ca="1">IF(OR(AND(I17="Muy Baja",M17="Leve"),AND(I17="Muy Baja",M17="Menor"),AND(I17="Baja",M17="Leve")),"Bajo",IF(OR(AND(I17="Muy baja",M17="Moderado"),AND(I17="Baja",M17="Menor"),AND(I17="Baja",M17="Moderado"),AND(I17="Media",M17="Leve"),AND(I17="Media",M17="Menor"),AND(I17="Media",M17="Moderado"),AND(I17="Alta",M17="Leve"),AND(I17="Alta",M17="Menor")),"Moderado",IF(OR(AND(I17="Muy Baja",M17="Mayor"),AND(I17="Baja",M17="Mayor"),AND(I17="Media",M17="Mayor"),AND(I17="Alta",M17="Moderado"),AND(I17="Alta",M17="Mayor"),AND(I17="Muy Alta",M17="Leve"),AND(I17="Muy Alta",M17="Menor"),AND(I17="Muy Alta",M17="Moderado"),AND(I17="Muy Alta",M17="Mayor")),"Alto",IF(OR(AND(I17="Muy Baja",M17="Catastrófico"),AND(I17="Baja",M17="Catastrófico"),AND(I17="Media",M17="Catastrófico"),AND(I17="Alta",M17="Catastrófico"),AND(I17="Muy Alta",M17="Catastrófico")),"Extremo",""))))</f>
        <v>Moderado</v>
      </c>
      <c r="P17" s="39">
        <v>1</v>
      </c>
      <c r="Q17" s="265" t="s">
        <v>478</v>
      </c>
      <c r="R17" s="39" t="str">
        <f t="shared" si="0"/>
        <v>Probabilidad</v>
      </c>
      <c r="S17" s="44" t="s">
        <v>89</v>
      </c>
      <c r="T17" s="44" t="s">
        <v>90</v>
      </c>
      <c r="U17" s="45" t="str">
        <f t="shared" si="1"/>
        <v>40%</v>
      </c>
      <c r="V17" s="44" t="s">
        <v>91</v>
      </c>
      <c r="W17" s="44" t="s">
        <v>92</v>
      </c>
      <c r="X17" s="44" t="s">
        <v>93</v>
      </c>
      <c r="Y17" s="46">
        <f t="shared" si="2"/>
        <v>0.36</v>
      </c>
      <c r="Z17" s="47" t="str">
        <f t="shared" si="3"/>
        <v>Baja</v>
      </c>
      <c r="AA17" s="45">
        <f t="shared" si="4"/>
        <v>0.36</v>
      </c>
      <c r="AB17" s="47" t="str">
        <f t="shared" ca="1" si="5"/>
        <v>Moderado</v>
      </c>
      <c r="AC17" s="45">
        <f t="shared" ca="1" si="6"/>
        <v>0.6</v>
      </c>
      <c r="AD17" s="48" t="str">
        <f t="shared" ca="1" si="7"/>
        <v>Moderado</v>
      </c>
      <c r="AE17" s="44" t="s">
        <v>94</v>
      </c>
      <c r="AF17" s="275" t="s">
        <v>492</v>
      </c>
      <c r="AG17" s="38" t="s">
        <v>113</v>
      </c>
      <c r="AH17" s="49">
        <v>44958</v>
      </c>
      <c r="AI17" s="282">
        <v>45261</v>
      </c>
      <c r="AJ17" s="43" t="s">
        <v>130</v>
      </c>
      <c r="AK17" s="39">
        <v>1</v>
      </c>
      <c r="AL17" s="285" t="s">
        <v>525</v>
      </c>
      <c r="AM17" s="39">
        <v>1</v>
      </c>
      <c r="AN17" s="363" t="s">
        <v>98</v>
      </c>
      <c r="AO17" s="39">
        <v>1</v>
      </c>
      <c r="AP17" s="52" t="s">
        <v>99</v>
      </c>
      <c r="AQ17" s="65"/>
      <c r="AR17" s="65"/>
      <c r="AS17" s="54"/>
      <c r="AT17" s="54"/>
      <c r="AU17" s="53"/>
      <c r="AV17" s="66"/>
      <c r="AW17" s="303"/>
      <c r="AX17" s="214"/>
      <c r="AY17" s="53"/>
      <c r="AZ17" s="196"/>
      <c r="BA17" s="221"/>
      <c r="BB17" s="308"/>
    </row>
    <row r="18" spans="1:63" ht="120.75" customHeight="1">
      <c r="A18" s="307"/>
      <c r="B18" s="516"/>
      <c r="C18" s="504"/>
      <c r="D18" s="504"/>
      <c r="E18" s="504"/>
      <c r="F18" s="504"/>
      <c r="G18" s="504"/>
      <c r="H18" s="507"/>
      <c r="I18" s="510"/>
      <c r="J18" s="513"/>
      <c r="K18" s="513"/>
      <c r="L18" s="513"/>
      <c r="M18" s="510"/>
      <c r="N18" s="513"/>
      <c r="O18" s="519"/>
      <c r="P18" s="39">
        <v>2</v>
      </c>
      <c r="Q18" s="265" t="s">
        <v>479</v>
      </c>
      <c r="R18" s="39" t="str">
        <f t="shared" si="0"/>
        <v>Probabilidad</v>
      </c>
      <c r="S18" s="44" t="s">
        <v>89</v>
      </c>
      <c r="T18" s="44" t="s">
        <v>90</v>
      </c>
      <c r="U18" s="45" t="str">
        <f t="shared" si="1"/>
        <v>40%</v>
      </c>
      <c r="V18" s="44" t="s">
        <v>91</v>
      </c>
      <c r="W18" s="44" t="s">
        <v>92</v>
      </c>
      <c r="X18" s="44" t="s">
        <v>93</v>
      </c>
      <c r="Y18" s="46">
        <f t="shared" si="2"/>
        <v>0</v>
      </c>
      <c r="Z18" s="47" t="str">
        <f t="shared" si="3"/>
        <v>Muy Baja</v>
      </c>
      <c r="AA18" s="45">
        <f t="shared" si="4"/>
        <v>0</v>
      </c>
      <c r="AB18" s="47" t="str">
        <f t="shared" si="5"/>
        <v>Leve</v>
      </c>
      <c r="AC18" s="45">
        <f t="shared" si="6"/>
        <v>0</v>
      </c>
      <c r="AD18" s="48" t="str">
        <f t="shared" si="7"/>
        <v>Bajo</v>
      </c>
      <c r="AE18" s="44" t="s">
        <v>94</v>
      </c>
      <c r="AF18" s="275" t="s">
        <v>493</v>
      </c>
      <c r="AG18" s="39" t="s">
        <v>131</v>
      </c>
      <c r="AH18" s="49">
        <v>44958</v>
      </c>
      <c r="AI18" s="282">
        <v>45261</v>
      </c>
      <c r="AJ18" s="67" t="s">
        <v>132</v>
      </c>
      <c r="AK18" s="39">
        <v>2</v>
      </c>
      <c r="AL18" s="285" t="s">
        <v>526</v>
      </c>
      <c r="AM18" s="39">
        <v>2</v>
      </c>
      <c r="AN18" s="363" t="s">
        <v>98</v>
      </c>
      <c r="AO18" s="39">
        <v>2</v>
      </c>
      <c r="AP18" s="52" t="s">
        <v>99</v>
      </c>
      <c r="AQ18" s="53"/>
      <c r="AR18" s="54"/>
      <c r="AS18" s="54"/>
      <c r="AT18" s="54"/>
      <c r="AU18" s="54"/>
      <c r="AV18" s="54"/>
      <c r="AW18" s="303"/>
      <c r="AX18" s="214"/>
      <c r="AY18" s="54"/>
      <c r="AZ18" s="54"/>
      <c r="BA18" s="219"/>
      <c r="BB18" s="308"/>
    </row>
    <row r="19" spans="1:63" ht="152.25" customHeight="1">
      <c r="A19" s="307"/>
      <c r="B19" s="516"/>
      <c r="C19" s="504"/>
      <c r="D19" s="504"/>
      <c r="E19" s="504"/>
      <c r="F19" s="504"/>
      <c r="G19" s="504"/>
      <c r="H19" s="507"/>
      <c r="I19" s="510"/>
      <c r="J19" s="513"/>
      <c r="K19" s="513"/>
      <c r="L19" s="513"/>
      <c r="M19" s="510"/>
      <c r="N19" s="513"/>
      <c r="O19" s="519"/>
      <c r="P19" s="39">
        <v>3</v>
      </c>
      <c r="Q19" s="265" t="s">
        <v>133</v>
      </c>
      <c r="R19" s="39" t="str">
        <f t="shared" si="0"/>
        <v>Probabilidad</v>
      </c>
      <c r="S19" s="44" t="s">
        <v>89</v>
      </c>
      <c r="T19" s="44" t="s">
        <v>90</v>
      </c>
      <c r="U19" s="45" t="str">
        <f t="shared" si="1"/>
        <v>40%</v>
      </c>
      <c r="V19" s="44" t="s">
        <v>91</v>
      </c>
      <c r="W19" s="44" t="s">
        <v>92</v>
      </c>
      <c r="X19" s="44" t="s">
        <v>93</v>
      </c>
      <c r="Y19" s="46">
        <f t="shared" si="2"/>
        <v>0</v>
      </c>
      <c r="Z19" s="47" t="str">
        <f t="shared" si="3"/>
        <v>Muy Baja</v>
      </c>
      <c r="AA19" s="45">
        <f t="shared" si="4"/>
        <v>0</v>
      </c>
      <c r="AB19" s="47" t="str">
        <f t="shared" si="5"/>
        <v>Leve</v>
      </c>
      <c r="AC19" s="45">
        <f t="shared" si="6"/>
        <v>0</v>
      </c>
      <c r="AD19" s="48" t="str">
        <f t="shared" si="7"/>
        <v>Bajo</v>
      </c>
      <c r="AE19" s="44" t="s">
        <v>94</v>
      </c>
      <c r="AF19" s="275" t="s">
        <v>133</v>
      </c>
      <c r="AG19" s="38" t="s">
        <v>113</v>
      </c>
      <c r="AH19" s="49">
        <v>44958</v>
      </c>
      <c r="AI19" s="282">
        <v>45261</v>
      </c>
      <c r="AJ19" s="67" t="s">
        <v>134</v>
      </c>
      <c r="AK19" s="39">
        <v>3</v>
      </c>
      <c r="AL19" s="285" t="s">
        <v>536</v>
      </c>
      <c r="AM19" s="39">
        <v>3</v>
      </c>
      <c r="AN19" s="363" t="s">
        <v>98</v>
      </c>
      <c r="AO19" s="39">
        <v>3</v>
      </c>
      <c r="AP19" s="52" t="s">
        <v>99</v>
      </c>
      <c r="AQ19" s="53"/>
      <c r="AR19" s="58"/>
      <c r="AS19" s="54"/>
      <c r="AT19" s="54"/>
      <c r="AU19" s="68"/>
      <c r="AV19" s="69"/>
      <c r="AW19" s="303"/>
      <c r="AX19" s="212"/>
      <c r="AY19" s="194"/>
      <c r="AZ19" s="197"/>
      <c r="BA19" s="219"/>
      <c r="BB19" s="304"/>
    </row>
    <row r="20" spans="1:63" ht="132.75" customHeight="1">
      <c r="A20" s="307"/>
      <c r="B20" s="516"/>
      <c r="C20" s="504"/>
      <c r="D20" s="504"/>
      <c r="E20" s="504"/>
      <c r="F20" s="504"/>
      <c r="G20" s="504"/>
      <c r="H20" s="507"/>
      <c r="I20" s="510"/>
      <c r="J20" s="513"/>
      <c r="K20" s="513"/>
      <c r="L20" s="513"/>
      <c r="M20" s="510"/>
      <c r="N20" s="513"/>
      <c r="O20" s="519"/>
      <c r="P20" s="39">
        <v>4</v>
      </c>
      <c r="Q20" s="265" t="s">
        <v>135</v>
      </c>
      <c r="R20" s="39" t="str">
        <f t="shared" si="0"/>
        <v>Probabilidad</v>
      </c>
      <c r="S20" s="44" t="s">
        <v>116</v>
      </c>
      <c r="T20" s="44" t="s">
        <v>90</v>
      </c>
      <c r="U20" s="45" t="str">
        <f t="shared" si="1"/>
        <v>30%</v>
      </c>
      <c r="V20" s="44" t="s">
        <v>91</v>
      </c>
      <c r="W20" s="44" t="s">
        <v>92</v>
      </c>
      <c r="X20" s="44" t="s">
        <v>93</v>
      </c>
      <c r="Y20" s="46">
        <f t="shared" si="2"/>
        <v>0</v>
      </c>
      <c r="Z20" s="47" t="str">
        <f t="shared" si="3"/>
        <v>Muy Baja</v>
      </c>
      <c r="AA20" s="45">
        <f t="shared" si="4"/>
        <v>0</v>
      </c>
      <c r="AB20" s="47" t="str">
        <f t="shared" si="5"/>
        <v>Leve</v>
      </c>
      <c r="AC20" s="45">
        <f t="shared" si="6"/>
        <v>0</v>
      </c>
      <c r="AD20" s="48" t="str">
        <f t="shared" si="7"/>
        <v>Bajo</v>
      </c>
      <c r="AE20" s="44" t="s">
        <v>94</v>
      </c>
      <c r="AF20" s="275" t="s">
        <v>494</v>
      </c>
      <c r="AG20" s="39" t="s">
        <v>105</v>
      </c>
      <c r="AH20" s="49">
        <v>44958</v>
      </c>
      <c r="AI20" s="282">
        <v>45261</v>
      </c>
      <c r="AJ20" s="70" t="s">
        <v>117</v>
      </c>
      <c r="AK20" s="39">
        <v>4</v>
      </c>
      <c r="AL20" s="285" t="s">
        <v>537</v>
      </c>
      <c r="AM20" s="39">
        <v>4</v>
      </c>
      <c r="AN20" s="363" t="s">
        <v>98</v>
      </c>
      <c r="AO20" s="39">
        <v>4</v>
      </c>
      <c r="AP20" s="52" t="s">
        <v>99</v>
      </c>
      <c r="AQ20" s="53"/>
      <c r="AR20" s="58"/>
      <c r="AS20" s="54"/>
      <c r="AT20" s="54"/>
      <c r="AU20" s="54"/>
      <c r="AV20" s="58"/>
      <c r="AW20" s="303"/>
      <c r="AX20" s="214"/>
      <c r="AY20" s="54"/>
      <c r="AZ20" s="192"/>
      <c r="BA20" s="219"/>
      <c r="BB20" s="310"/>
    </row>
    <row r="21" spans="1:63" ht="168.75" customHeight="1">
      <c r="A21" s="292"/>
      <c r="B21" s="517"/>
      <c r="C21" s="505"/>
      <c r="D21" s="505"/>
      <c r="E21" s="505"/>
      <c r="F21" s="505"/>
      <c r="G21" s="505"/>
      <c r="H21" s="508"/>
      <c r="I21" s="511"/>
      <c r="J21" s="514"/>
      <c r="K21" s="514"/>
      <c r="L21" s="514"/>
      <c r="M21" s="511"/>
      <c r="N21" s="514"/>
      <c r="O21" s="520"/>
      <c r="P21" s="39">
        <v>5</v>
      </c>
      <c r="Q21" s="265" t="s">
        <v>136</v>
      </c>
      <c r="R21" s="39" t="str">
        <f t="shared" si="0"/>
        <v>Impacto</v>
      </c>
      <c r="S21" s="44" t="s">
        <v>137</v>
      </c>
      <c r="T21" s="44" t="s">
        <v>90</v>
      </c>
      <c r="U21" s="45" t="str">
        <f t="shared" si="1"/>
        <v>25%</v>
      </c>
      <c r="V21" s="44" t="s">
        <v>91</v>
      </c>
      <c r="W21" s="44" t="s">
        <v>138</v>
      </c>
      <c r="X21" s="44" t="s">
        <v>93</v>
      </c>
      <c r="Y21" s="46">
        <f t="shared" si="2"/>
        <v>0</v>
      </c>
      <c r="Z21" s="47" t="str">
        <f t="shared" si="3"/>
        <v>Muy Baja</v>
      </c>
      <c r="AA21" s="45">
        <f t="shared" si="4"/>
        <v>0</v>
      </c>
      <c r="AB21" s="47" t="str">
        <f t="shared" si="5"/>
        <v>Leve</v>
      </c>
      <c r="AC21" s="45">
        <f t="shared" si="6"/>
        <v>0</v>
      </c>
      <c r="AD21" s="48" t="str">
        <f t="shared" si="7"/>
        <v>Bajo</v>
      </c>
      <c r="AE21" s="44" t="s">
        <v>94</v>
      </c>
      <c r="AF21" s="275" t="s">
        <v>495</v>
      </c>
      <c r="AG21" s="39" t="s">
        <v>139</v>
      </c>
      <c r="AH21" s="49">
        <v>44958</v>
      </c>
      <c r="AI21" s="282">
        <v>45291</v>
      </c>
      <c r="AJ21" s="70" t="s">
        <v>117</v>
      </c>
      <c r="AK21" s="39">
        <v>5</v>
      </c>
      <c r="AL21" s="285" t="s">
        <v>140</v>
      </c>
      <c r="AM21" s="39">
        <v>5</v>
      </c>
      <c r="AN21" s="363" t="s">
        <v>98</v>
      </c>
      <c r="AO21" s="39">
        <v>5</v>
      </c>
      <c r="AP21" s="52" t="s">
        <v>99</v>
      </c>
      <c r="AQ21" s="71"/>
      <c r="AR21" s="72"/>
      <c r="AS21" s="54"/>
      <c r="AT21" s="54"/>
      <c r="AU21" s="68"/>
      <c r="AV21" s="58"/>
      <c r="AW21" s="303"/>
      <c r="AX21" s="212"/>
      <c r="AY21" s="54"/>
      <c r="AZ21" s="193"/>
      <c r="BA21" s="219"/>
      <c r="BB21" s="310"/>
      <c r="BC21" s="1"/>
      <c r="BD21" s="1"/>
      <c r="BE21" s="1"/>
      <c r="BF21" s="1"/>
      <c r="BG21" s="1"/>
      <c r="BH21" s="1"/>
      <c r="BI21" s="1"/>
      <c r="BJ21" s="1"/>
      <c r="BK21" s="1"/>
    </row>
    <row r="22" spans="1:63" ht="165" customHeight="1">
      <c r="A22" s="302">
        <v>6</v>
      </c>
      <c r="B22" s="515" t="s">
        <v>141</v>
      </c>
      <c r="C22" s="503" t="s">
        <v>86</v>
      </c>
      <c r="D22" s="503" t="s">
        <v>142</v>
      </c>
      <c r="E22" s="503" t="s">
        <v>143</v>
      </c>
      <c r="F22" s="503" t="s">
        <v>144</v>
      </c>
      <c r="G22" s="503" t="s">
        <v>87</v>
      </c>
      <c r="H22" s="506">
        <v>3</v>
      </c>
      <c r="I22" s="509" t="str">
        <f>IF(H22&lt;=0,"",IF(H22&lt;=2,"Muy Baja",IF(H22&lt;=24,"Baja",IF(H22&lt;=500,"Media",IF(H22&lt;=5000,"Alta","Muy Alta")))))</f>
        <v>Baja</v>
      </c>
      <c r="J22" s="512">
        <f>IF(I22="","",IF(I22="Muy Baja",0.2,IF(I22="Baja",0.4,IF(I22="Media",0.6,IF(I22="Alta",0.8,IF(I22="Muy Alta",1,))))))</f>
        <v>0.4</v>
      </c>
      <c r="K22" s="512" t="s">
        <v>145</v>
      </c>
      <c r="L22" s="512" t="str">
        <f ca="1">IF(NOT(ISERROR(MATCH(K22,'Tabla Impacto'!$B$152:$B$154,0))),'Tabla Impacto'!$F$154&amp;"Por favor no seleccionar los criterios de impacto(Afectación Económica o presupuestal y Pérdida Reputacional)",K22)</f>
        <v xml:space="preserve">     Entre 100 y 500 SMLMV </v>
      </c>
      <c r="M22" s="509" t="s">
        <v>146</v>
      </c>
      <c r="N22" s="512">
        <f>IF(M22="","",IF(M22="Leve",0.2,IF(M22="Menor",0.4,IF(M22="Moderado",0.6,IF(M22="Mayor",0.8,IF(M22="Catastrófico",1,))))))</f>
        <v>0.6</v>
      </c>
      <c r="O22" s="518"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39">
        <v>1</v>
      </c>
      <c r="Q22" s="265" t="s">
        <v>147</v>
      </c>
      <c r="R22" s="39" t="str">
        <f t="shared" si="0"/>
        <v>Probabilidad</v>
      </c>
      <c r="S22" s="44" t="s">
        <v>89</v>
      </c>
      <c r="T22" s="44" t="s">
        <v>90</v>
      </c>
      <c r="U22" s="45" t="str">
        <f t="shared" si="1"/>
        <v>40%</v>
      </c>
      <c r="V22" s="44" t="s">
        <v>91</v>
      </c>
      <c r="W22" s="44" t="s">
        <v>92</v>
      </c>
      <c r="X22" s="44" t="s">
        <v>93</v>
      </c>
      <c r="Y22" s="46">
        <f t="shared" si="2"/>
        <v>0.24</v>
      </c>
      <c r="Z22" s="47" t="str">
        <f t="shared" si="3"/>
        <v>Baja</v>
      </c>
      <c r="AA22" s="45">
        <f t="shared" si="4"/>
        <v>0.24</v>
      </c>
      <c r="AB22" s="47" t="str">
        <f t="shared" si="5"/>
        <v>Moderado</v>
      </c>
      <c r="AC22" s="45">
        <f t="shared" si="6"/>
        <v>0.6</v>
      </c>
      <c r="AD22" s="48" t="str">
        <f t="shared" si="7"/>
        <v>Moderado</v>
      </c>
      <c r="AE22" s="44" t="s">
        <v>94</v>
      </c>
      <c r="AF22" s="275" t="s">
        <v>496</v>
      </c>
      <c r="AG22" s="38" t="s">
        <v>105</v>
      </c>
      <c r="AH22" s="49">
        <v>44958</v>
      </c>
      <c r="AI22" s="282">
        <v>45261</v>
      </c>
      <c r="AJ22" s="50" t="s">
        <v>148</v>
      </c>
      <c r="AK22" s="39">
        <v>1</v>
      </c>
      <c r="AL22" s="285" t="s">
        <v>538</v>
      </c>
      <c r="AM22" s="39">
        <v>1</v>
      </c>
      <c r="AN22" s="363" t="s">
        <v>98</v>
      </c>
      <c r="AO22" s="39">
        <v>1</v>
      </c>
      <c r="AP22" s="52" t="s">
        <v>99</v>
      </c>
      <c r="AQ22" s="53"/>
      <c r="AR22" s="53"/>
      <c r="AS22" s="54"/>
      <c r="AT22" s="54"/>
      <c r="AU22" s="68"/>
      <c r="AV22" s="58"/>
      <c r="AW22" s="303"/>
      <c r="AX22" s="212"/>
      <c r="AY22" s="198"/>
      <c r="AZ22" s="192"/>
      <c r="BA22" s="219"/>
      <c r="BB22" s="310"/>
    </row>
    <row r="23" spans="1:63" ht="102">
      <c r="A23" s="307"/>
      <c r="B23" s="517"/>
      <c r="C23" s="505"/>
      <c r="D23" s="505"/>
      <c r="E23" s="505"/>
      <c r="F23" s="505"/>
      <c r="G23" s="505"/>
      <c r="H23" s="508"/>
      <c r="I23" s="511"/>
      <c r="J23" s="514"/>
      <c r="K23" s="514"/>
      <c r="L23" s="514"/>
      <c r="M23" s="511"/>
      <c r="N23" s="514"/>
      <c r="O23" s="520"/>
      <c r="P23" s="39">
        <v>2</v>
      </c>
      <c r="Q23" s="265" t="s">
        <v>149</v>
      </c>
      <c r="R23" s="39" t="str">
        <f t="shared" si="0"/>
        <v>Probabilidad</v>
      </c>
      <c r="S23" s="44" t="s">
        <v>89</v>
      </c>
      <c r="T23" s="44" t="s">
        <v>90</v>
      </c>
      <c r="U23" s="45" t="str">
        <f t="shared" si="1"/>
        <v>40%</v>
      </c>
      <c r="V23" s="44" t="s">
        <v>91</v>
      </c>
      <c r="W23" s="44" t="s">
        <v>92</v>
      </c>
      <c r="X23" s="44" t="s">
        <v>93</v>
      </c>
      <c r="Y23" s="46">
        <f t="shared" si="2"/>
        <v>0</v>
      </c>
      <c r="Z23" s="47" t="str">
        <f t="shared" si="3"/>
        <v>Muy Baja</v>
      </c>
      <c r="AA23" s="45">
        <f t="shared" si="4"/>
        <v>0</v>
      </c>
      <c r="AB23" s="47" t="str">
        <f t="shared" si="5"/>
        <v>Leve</v>
      </c>
      <c r="AC23" s="45">
        <f t="shared" si="6"/>
        <v>0</v>
      </c>
      <c r="AD23" s="48" t="str">
        <f t="shared" si="7"/>
        <v>Bajo</v>
      </c>
      <c r="AE23" s="44" t="s">
        <v>94</v>
      </c>
      <c r="AF23" s="275" t="s">
        <v>497</v>
      </c>
      <c r="AG23" s="39" t="s">
        <v>131</v>
      </c>
      <c r="AH23" s="49">
        <v>44958</v>
      </c>
      <c r="AI23" s="282">
        <v>45261</v>
      </c>
      <c r="AJ23" s="67" t="s">
        <v>150</v>
      </c>
      <c r="AK23" s="39">
        <v>2</v>
      </c>
      <c r="AL23" s="285" t="s">
        <v>151</v>
      </c>
      <c r="AM23" s="39">
        <v>2</v>
      </c>
      <c r="AN23" s="363" t="s">
        <v>98</v>
      </c>
      <c r="AO23" s="39">
        <v>2</v>
      </c>
      <c r="AP23" s="52" t="s">
        <v>99</v>
      </c>
      <c r="AQ23" s="54"/>
      <c r="AR23" s="54"/>
      <c r="AS23" s="54"/>
      <c r="AT23" s="54"/>
      <c r="AU23" s="54"/>
      <c r="AV23" s="54"/>
      <c r="AW23" s="303"/>
      <c r="AX23" s="220"/>
      <c r="AY23" s="54"/>
      <c r="AZ23" s="54"/>
      <c r="BA23" s="221"/>
      <c r="BB23" s="308"/>
    </row>
    <row r="24" spans="1:63" ht="234" customHeight="1">
      <c r="A24" s="309">
        <v>7</v>
      </c>
      <c r="B24" s="367" t="s">
        <v>141</v>
      </c>
      <c r="C24" s="256" t="s">
        <v>107</v>
      </c>
      <c r="D24" s="256" t="s">
        <v>152</v>
      </c>
      <c r="E24" s="256" t="s">
        <v>153</v>
      </c>
      <c r="F24" s="256" t="s">
        <v>154</v>
      </c>
      <c r="G24" s="256" t="s">
        <v>87</v>
      </c>
      <c r="H24" s="257">
        <v>12</v>
      </c>
      <c r="I24" s="260" t="str">
        <f>IF(H24&lt;=0,"",IF(H24&lt;=2,"Muy Baja",IF(H24&lt;=24,"Baja",IF(H24&lt;=500,"Media",IF(H24&lt;=5000,"Alta","Muy Alta")))))</f>
        <v>Baja</v>
      </c>
      <c r="J24" s="261">
        <f>IF(I24="","",IF(I24="Muy Baja",0.2,IF(I24="Baja",0.4,IF(I24="Media",0.6,IF(I24="Alta",0.8,IF(I24="Muy Alta",1,))))))</f>
        <v>0.4</v>
      </c>
      <c r="K24" s="261" t="s">
        <v>88</v>
      </c>
      <c r="L24" s="261" t="str">
        <f>IF(NOT(ISERROR(MATCH(K24,'[1]Tabla Impacto'!$B$152:$B$154,0))),'[1]Tabla Impacto'!$F$154&amp;"Por favor no seleccionar los criterios de impacto(Afectación Económica o presupuestal y Pérdida Reputacional)",K24)</f>
        <v xml:space="preserve">     El riesgo afecta la imagen de la entidad con algunos usuarios de relevancia frente al logro de los objetivos</v>
      </c>
      <c r="M24" s="260" t="s">
        <v>146</v>
      </c>
      <c r="N24" s="261">
        <f>IF(M24="","",IF(M24="Leve",0.2,IF(M24="Menor",0.4,IF(M24="Moderado",0.6,IF(M24="Mayor",0.8,IF(M24="Catastrófico",1,))))))</f>
        <v>0.6</v>
      </c>
      <c r="O24" s="262"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Moderado</v>
      </c>
      <c r="P24" s="257">
        <v>1</v>
      </c>
      <c r="Q24" s="268" t="s">
        <v>162</v>
      </c>
      <c r="R24" s="39" t="str">
        <f t="shared" si="0"/>
        <v>Probabilidad</v>
      </c>
      <c r="S24" s="44" t="s">
        <v>89</v>
      </c>
      <c r="T24" s="44" t="s">
        <v>90</v>
      </c>
      <c r="U24" s="45" t="str">
        <f t="shared" si="1"/>
        <v>40%</v>
      </c>
      <c r="V24" s="44" t="s">
        <v>91</v>
      </c>
      <c r="W24" s="44" t="s">
        <v>92</v>
      </c>
      <c r="X24" s="44" t="s">
        <v>93</v>
      </c>
      <c r="Y24" s="46">
        <f t="shared" si="2"/>
        <v>0.24</v>
      </c>
      <c r="Z24" s="47" t="str">
        <f t="shared" si="3"/>
        <v>Baja</v>
      </c>
      <c r="AA24" s="45">
        <f t="shared" si="4"/>
        <v>0.24</v>
      </c>
      <c r="AB24" s="47" t="str">
        <f t="shared" si="5"/>
        <v>Moderado</v>
      </c>
      <c r="AC24" s="45">
        <f t="shared" si="6"/>
        <v>0.6</v>
      </c>
      <c r="AD24" s="48" t="str">
        <f t="shared" si="7"/>
        <v>Moderado</v>
      </c>
      <c r="AE24" s="44" t="s">
        <v>94</v>
      </c>
      <c r="AF24" s="275" t="s">
        <v>498</v>
      </c>
      <c r="AG24" s="38" t="s">
        <v>155</v>
      </c>
      <c r="AH24" s="49">
        <v>44958</v>
      </c>
      <c r="AI24" s="282">
        <v>45291</v>
      </c>
      <c r="AJ24" s="67" t="s">
        <v>156</v>
      </c>
      <c r="AK24" s="39">
        <v>1</v>
      </c>
      <c r="AL24" s="285" t="s">
        <v>539</v>
      </c>
      <c r="AM24" s="39">
        <v>1</v>
      </c>
      <c r="AN24" s="363" t="s">
        <v>98</v>
      </c>
      <c r="AO24" s="39">
        <v>1</v>
      </c>
      <c r="AP24" s="73" t="s">
        <v>99</v>
      </c>
      <c r="AQ24" s="51"/>
      <c r="AR24" s="74"/>
      <c r="AS24" s="54"/>
      <c r="AT24" s="54"/>
      <c r="AU24" s="51"/>
      <c r="AV24" s="74"/>
      <c r="AW24" s="303"/>
      <c r="AX24" s="214"/>
      <c r="AY24" s="59"/>
      <c r="AZ24" s="61"/>
      <c r="BA24" s="221"/>
      <c r="BB24" s="311"/>
      <c r="BC24" s="1"/>
      <c r="BD24" s="1"/>
      <c r="BE24" s="1"/>
      <c r="BF24" s="1"/>
      <c r="BG24" s="1"/>
      <c r="BH24" s="1"/>
      <c r="BI24" s="1"/>
      <c r="BJ24" s="1"/>
      <c r="BK24" s="1"/>
    </row>
    <row r="25" spans="1:63" ht="114.75">
      <c r="A25" s="302">
        <v>8</v>
      </c>
      <c r="B25" s="515" t="s">
        <v>141</v>
      </c>
      <c r="C25" s="503" t="s">
        <v>86</v>
      </c>
      <c r="D25" s="503" t="s">
        <v>157</v>
      </c>
      <c r="E25" s="503" t="s">
        <v>158</v>
      </c>
      <c r="F25" s="503" t="s">
        <v>159</v>
      </c>
      <c r="G25" s="503" t="s">
        <v>160</v>
      </c>
      <c r="H25" s="506">
        <v>180</v>
      </c>
      <c r="I25" s="509" t="str">
        <f>IF(H25&lt;=0,"",IF(H25&lt;=2,"Muy Baja",IF(H25&lt;=24,"Baja",IF(H25&lt;=500,"Media",IF(H25&lt;=5000,"Alta","Muy Alta")))))</f>
        <v>Media</v>
      </c>
      <c r="J25" s="512">
        <f>IF(I25="","",IF(I25="Muy Baja",0.2,IF(I25="Baja",0.4,IF(I25="Media",0.6,IF(I25="Alta",0.8,IF(I25="Muy Alta",1,))))))</f>
        <v>0.6</v>
      </c>
      <c r="K25" s="512" t="s">
        <v>161</v>
      </c>
      <c r="L25" s="512" t="str">
        <f ca="1">IF(NOT(ISERROR(MATCH(K25,'Tabla Impacto'!$B$152:$B$154,0))),'Tabla Impacto'!$F$154&amp;"Por favor no seleccionar los criterios de impacto(Afectación Económica o presupuestal y Pérdida Reputacional)",K25)</f>
        <v xml:space="preserve">     El riesgo afecta la imagen de de la entidad con efecto publicitario sostenido a nivel de sector administrativo, nivel departamental o municipal</v>
      </c>
      <c r="M25" s="509" t="str">
        <f ca="1">IF(OR(L25='Tabla Impacto'!$C$11,L25='Tabla Impacto'!$D$11),"Leve",IF(OR(L25='Tabla Impacto'!$C$12,L25='Tabla Impacto'!$D$12),"Menor",IF(OR(L25='Tabla Impacto'!$C$13,L25='Tabla Impacto'!$D$13),"Moderado",IF(OR(L28='Tabla Impacto'!$C$14,L25='Tabla Impacto'!$D$14),"Mayor",IF(OR(L25='Tabla Impacto'!$C$15,#REF!='Tabla Impacto'!$D$15),"Catastrófico","")))))</f>
        <v>Mayor</v>
      </c>
      <c r="N25" s="512">
        <f ca="1">IF(M25="","",IF(M25="Leve",0.2,IF(M25="Menor",0.4,IF(M25="Moderado",0.6,IF(M25="Mayor",0.8,IF(M25="Catastrófico",1,))))))</f>
        <v>0.8</v>
      </c>
      <c r="O25" s="518" t="str">
        <f ca="1">IF(OR(AND(I25="Muy Baja",M25="Leve"),AND(I25="Muy Baja",M25="Menor"),AND(I25="Baja",M25="Leve")),"Bajo",IF(OR(AND(I25="Muy baja",M25="Moderado"),AND(I25="Baja",M25="Menor"),AND(I25="Baja",M25="Moderado"),AND(I25="Media",M25="Leve"),AND(I25="Media",M25="Menor"),AND(I25="Media",M25="Moderado"),AND(I25="Alta",M25="Leve"),AND(I25="Alta",M25="Menor")),"Moderado",IF(OR(AND(I25="Muy Baja",M25="Mayor"),AND(I25="Baja",M25="Mayor"),AND(I25="Media",M25="Mayor"),AND(I25="Alta",M25="Moderado"),AND(I25="Alta",M25="Mayor"),AND(I25="Muy Alta",M25="Leve"),AND(I25="Muy Alta",M25="Menor"),AND(I25="Muy Alta",M25="Moderado"),AND(I25="Muy Alta",M25="Mayor")),"Alto",IF(OR(AND(I25="Muy Baja",M25="Catastrófico"),AND(I25="Baja",M25="Catastrófico"),AND(I25="Media",M25="Catastrófico"),AND(I25="Alta",M25="Catastrófico"),AND(I25="Muy Alta",M25="Catastrófico")),"Extremo",""))))</f>
        <v>Alto</v>
      </c>
      <c r="P25" s="39">
        <v>1</v>
      </c>
      <c r="Q25" s="268" t="s">
        <v>166</v>
      </c>
      <c r="R25" s="39" t="str">
        <f t="shared" si="0"/>
        <v>Probabilidad</v>
      </c>
      <c r="S25" s="44" t="s">
        <v>116</v>
      </c>
      <c r="T25" s="44" t="s">
        <v>163</v>
      </c>
      <c r="U25" s="45" t="str">
        <f t="shared" si="1"/>
        <v>40%</v>
      </c>
      <c r="V25" s="44" t="s">
        <v>91</v>
      </c>
      <c r="W25" s="44" t="s">
        <v>92</v>
      </c>
      <c r="X25" s="44" t="s">
        <v>93</v>
      </c>
      <c r="Y25" s="46">
        <f t="shared" si="2"/>
        <v>0.36</v>
      </c>
      <c r="Z25" s="47" t="str">
        <f t="shared" si="3"/>
        <v>Baja</v>
      </c>
      <c r="AA25" s="45">
        <f t="shared" si="4"/>
        <v>0.36</v>
      </c>
      <c r="AB25" s="47" t="str">
        <f t="shared" ca="1" si="5"/>
        <v>Mayor</v>
      </c>
      <c r="AC25" s="45">
        <f t="shared" ca="1" si="6"/>
        <v>0.8</v>
      </c>
      <c r="AD25" s="48" t="str">
        <f t="shared" ca="1" si="7"/>
        <v>Alto</v>
      </c>
      <c r="AE25" s="44" t="s">
        <v>94</v>
      </c>
      <c r="AF25" s="275" t="s">
        <v>499</v>
      </c>
      <c r="AG25" s="38" t="s">
        <v>155</v>
      </c>
      <c r="AH25" s="49">
        <v>44958</v>
      </c>
      <c r="AI25" s="282">
        <v>45261</v>
      </c>
      <c r="AJ25" s="67" t="s">
        <v>164</v>
      </c>
      <c r="AK25" s="39">
        <v>1</v>
      </c>
      <c r="AL25" s="285" t="s">
        <v>165</v>
      </c>
      <c r="AM25" s="39">
        <v>1</v>
      </c>
      <c r="AN25" s="363" t="s">
        <v>98</v>
      </c>
      <c r="AO25" s="39">
        <v>1</v>
      </c>
      <c r="AP25" s="52" t="s">
        <v>99</v>
      </c>
      <c r="AQ25" s="54"/>
      <c r="AR25" s="72"/>
      <c r="AS25" s="54"/>
      <c r="AT25" s="54"/>
      <c r="AU25" s="54"/>
      <c r="AV25" s="58"/>
      <c r="AW25" s="303"/>
      <c r="AX25" s="214"/>
      <c r="AY25" s="62"/>
      <c r="AZ25" s="61"/>
      <c r="BA25" s="221"/>
      <c r="BB25" s="308"/>
      <c r="BC25" s="1"/>
      <c r="BD25" s="1"/>
      <c r="BE25" s="1"/>
      <c r="BF25" s="1"/>
      <c r="BG25" s="1"/>
      <c r="BH25" s="1"/>
      <c r="BI25" s="1"/>
      <c r="BJ25" s="1"/>
      <c r="BK25" s="1"/>
    </row>
    <row r="26" spans="1:63" ht="89.25">
      <c r="A26" s="312"/>
      <c r="B26" s="517"/>
      <c r="C26" s="505"/>
      <c r="D26" s="505"/>
      <c r="E26" s="505"/>
      <c r="F26" s="505"/>
      <c r="G26" s="505"/>
      <c r="H26" s="508"/>
      <c r="I26" s="511"/>
      <c r="J26" s="514"/>
      <c r="K26" s="514"/>
      <c r="L26" s="514"/>
      <c r="M26" s="511"/>
      <c r="N26" s="514"/>
      <c r="O26" s="520"/>
      <c r="P26" s="39">
        <v>2</v>
      </c>
      <c r="Q26" s="266" t="s">
        <v>171</v>
      </c>
      <c r="R26" s="39" t="str">
        <f t="shared" si="0"/>
        <v>Probabilidad</v>
      </c>
      <c r="S26" s="44" t="s">
        <v>116</v>
      </c>
      <c r="T26" s="44" t="s">
        <v>90</v>
      </c>
      <c r="U26" s="45" t="str">
        <f t="shared" si="1"/>
        <v>30%</v>
      </c>
      <c r="V26" s="44" t="s">
        <v>91</v>
      </c>
      <c r="W26" s="44" t="s">
        <v>92</v>
      </c>
      <c r="X26" s="44" t="s">
        <v>93</v>
      </c>
      <c r="Y26" s="46">
        <f t="shared" si="2"/>
        <v>0</v>
      </c>
      <c r="Z26" s="47" t="str">
        <f t="shared" si="3"/>
        <v>Muy Baja</v>
      </c>
      <c r="AA26" s="45">
        <f t="shared" si="4"/>
        <v>0</v>
      </c>
      <c r="AB26" s="47" t="str">
        <f t="shared" si="5"/>
        <v>Leve</v>
      </c>
      <c r="AC26" s="45">
        <f t="shared" si="6"/>
        <v>0</v>
      </c>
      <c r="AD26" s="48" t="str">
        <f t="shared" si="7"/>
        <v>Bajo</v>
      </c>
      <c r="AE26" s="44" t="s">
        <v>94</v>
      </c>
      <c r="AF26" s="275" t="s">
        <v>173</v>
      </c>
      <c r="AG26" s="39" t="s">
        <v>131</v>
      </c>
      <c r="AH26" s="49">
        <v>44958</v>
      </c>
      <c r="AI26" s="282">
        <v>45261</v>
      </c>
      <c r="AJ26" s="67" t="s">
        <v>167</v>
      </c>
      <c r="AK26" s="39">
        <v>2</v>
      </c>
      <c r="AL26" s="285" t="s">
        <v>540</v>
      </c>
      <c r="AM26" s="39">
        <v>2</v>
      </c>
      <c r="AN26" s="363" t="s">
        <v>98</v>
      </c>
      <c r="AO26" s="39">
        <v>2</v>
      </c>
      <c r="AP26" s="52" t="s">
        <v>99</v>
      </c>
      <c r="AQ26" s="53"/>
      <c r="AR26" s="53"/>
      <c r="AS26" s="54"/>
      <c r="AT26" s="54"/>
      <c r="AU26" s="54"/>
      <c r="AV26" s="58"/>
      <c r="AW26" s="303"/>
      <c r="AX26" s="214"/>
      <c r="AY26" s="54"/>
      <c r="AZ26" s="58"/>
      <c r="BA26" s="221"/>
      <c r="BB26" s="313"/>
      <c r="BC26" s="1"/>
      <c r="BD26" s="1"/>
      <c r="BE26" s="1"/>
      <c r="BF26" s="1"/>
      <c r="BG26" s="1"/>
      <c r="BH26" s="1"/>
      <c r="BI26" s="1"/>
      <c r="BJ26" s="1"/>
      <c r="BK26" s="1"/>
    </row>
    <row r="27" spans="1:63" ht="144" customHeight="1">
      <c r="A27" s="302">
        <v>9</v>
      </c>
      <c r="B27" s="515" t="s">
        <v>22</v>
      </c>
      <c r="C27" s="503" t="s">
        <v>107</v>
      </c>
      <c r="D27" s="503" t="s">
        <v>168</v>
      </c>
      <c r="E27" s="503" t="s">
        <v>169</v>
      </c>
      <c r="F27" s="503" t="s">
        <v>170</v>
      </c>
      <c r="G27" s="503" t="s">
        <v>87</v>
      </c>
      <c r="H27" s="506">
        <v>12</v>
      </c>
      <c r="I27" s="509" t="str">
        <f>IF(H27&lt;=0,"",IF(H27&lt;=2,"Muy Baja",IF(H27&lt;=24,"Baja",IF(H27&lt;=500,"Media",IF(H27&lt;=5000,"Alta","Muy Alta")))))</f>
        <v>Baja</v>
      </c>
      <c r="J27" s="512">
        <f>IF(I27="","",IF(I27="Muy Baja",0.2,IF(I27="Baja",0.4,IF(I27="Media",0.6,IF(I27="Alta",0.8,IF(I27="Muy Alta",1,))))))</f>
        <v>0.4</v>
      </c>
      <c r="K27" s="512" t="s">
        <v>88</v>
      </c>
      <c r="L27" s="512" t="str">
        <f ca="1">IF(NOT(ISERROR(MATCH(K27,'Tabla Impacto'!$B$152:$B$154,0))),'Tabla Impacto'!$F$154&amp;"Por favor no seleccionar los criterios de impacto(Afectación Económica o presupuestal y Pérdida Reputacional)",K27)</f>
        <v xml:space="preserve">     El riesgo afecta la imagen de la entidad con algunos usuarios de relevancia frente al logro de los objetivos</v>
      </c>
      <c r="M27" s="509" t="str">
        <f ca="1">IF(OR(L27='Tabla Impacto'!$C$11,L27='Tabla Impacto'!$D$11),"Leve",IF(OR(L27='Tabla Impacto'!$C$12,L27='Tabla Impacto'!$D$12),"Menor",IF(OR(L27='Tabla Impacto'!$C$13,L27='Tabla Impacto'!$D$13),"Moderado",IF(OR(#REF!='Tabla Impacto'!$C$14,L27='Tabla Impacto'!$D$14),"Mayor",IF(OR(L27='Tabla Impacto'!$C$15,L3='Tabla Impacto'!$D$15),"Catastrófico","")))))</f>
        <v>Moderado</v>
      </c>
      <c r="N27" s="512">
        <f ca="1">IF(M27="","",IF(M27="Leve",0.2,IF(M27="Menor",0.4,IF(M27="Moderado",0.6,IF(M27="Mayor",0.8,IF(M27="Catastrófico",1,))))))</f>
        <v>0.6</v>
      </c>
      <c r="O27" s="518" t="str">
        <f ca="1">IF(OR(AND(I27="Muy Baja",M27="Leve"),AND(I27="Muy Baja",M27="Menor"),AND(I27="Baja",M27="Leve")),"Bajo",IF(OR(AND(I27="Muy baja",M27="Moderado"),AND(I27="Baja",M27="Menor"),AND(I27="Baja",M27="Moderado"),AND(I27="Media",M27="Leve"),AND(I27="Media",M27="Menor"),AND(I27="Media",M27="Moderado"),AND(I27="Alta",M27="Leve"),AND(I27="Alta",M27="Menor")),"Moderado",IF(OR(AND(I27="Muy Baja",M27="Mayor"),AND(I27="Baja",M27="Mayor"),AND(I27="Media",M27="Mayor"),AND(I27="Alta",M27="Moderado"),AND(I27="Alta",M27="Mayor"),AND(I27="Muy Alta",M27="Leve"),AND(I27="Muy Alta",M27="Menor"),AND(I27="Muy Alta",M27="Moderado"),AND(I27="Muy Alta",M27="Mayor")),"Alto",IF(OR(AND(I27="Muy Baja",M27="Catastrófico"),AND(I27="Baja",M27="Catastrófico"),AND(I27="Media",M27="Catastrófico"),AND(I27="Alta",M27="Catastrófico"),AND(I27="Muy Alta",M27="Catastrófico")),"Extremo",""))))</f>
        <v>Moderado</v>
      </c>
      <c r="P27" s="39">
        <v>1</v>
      </c>
      <c r="Q27" s="266" t="s">
        <v>175</v>
      </c>
      <c r="R27" s="39" t="s">
        <v>172</v>
      </c>
      <c r="S27" s="44" t="s">
        <v>89</v>
      </c>
      <c r="T27" s="44" t="s">
        <v>90</v>
      </c>
      <c r="U27" s="45" t="str">
        <f t="shared" si="1"/>
        <v>40%</v>
      </c>
      <c r="V27" s="44" t="s">
        <v>91</v>
      </c>
      <c r="W27" s="44" t="s">
        <v>92</v>
      </c>
      <c r="X27" s="44" t="s">
        <v>93</v>
      </c>
      <c r="Y27" s="46">
        <f t="shared" si="2"/>
        <v>0.24</v>
      </c>
      <c r="Z27" s="47" t="str">
        <f t="shared" si="3"/>
        <v>Baja</v>
      </c>
      <c r="AA27" s="45">
        <f t="shared" si="4"/>
        <v>0.24</v>
      </c>
      <c r="AB27" s="47" t="str">
        <f t="shared" ca="1" si="5"/>
        <v>Moderado</v>
      </c>
      <c r="AC27" s="45">
        <f t="shared" ca="1" si="6"/>
        <v>0.6</v>
      </c>
      <c r="AD27" s="48" t="str">
        <f t="shared" ca="1" si="7"/>
        <v>Moderado</v>
      </c>
      <c r="AE27" s="44" t="s">
        <v>94</v>
      </c>
      <c r="AF27" s="275" t="s">
        <v>500</v>
      </c>
      <c r="AG27" s="38" t="s">
        <v>139</v>
      </c>
      <c r="AH27" s="49">
        <v>44958</v>
      </c>
      <c r="AI27" s="282">
        <v>45261</v>
      </c>
      <c r="AJ27" s="38" t="s">
        <v>174</v>
      </c>
      <c r="AK27" s="39">
        <v>1</v>
      </c>
      <c r="AL27" s="264" t="s">
        <v>541</v>
      </c>
      <c r="AM27" s="39">
        <v>1</v>
      </c>
      <c r="AN27" s="363" t="s">
        <v>98</v>
      </c>
      <c r="AO27" s="39">
        <v>1</v>
      </c>
      <c r="AP27" s="52" t="s">
        <v>99</v>
      </c>
      <c r="AQ27" s="65"/>
      <c r="AR27" s="65"/>
      <c r="AS27" s="54"/>
      <c r="AT27" s="54"/>
      <c r="AU27" s="54"/>
      <c r="AV27" s="75"/>
      <c r="AW27" s="303"/>
      <c r="AX27" s="212"/>
      <c r="AY27" s="76"/>
      <c r="AZ27" s="198"/>
      <c r="BA27" s="221"/>
      <c r="BB27" s="308"/>
    </row>
    <row r="28" spans="1:63" ht="75">
      <c r="A28" s="307"/>
      <c r="B28" s="516"/>
      <c r="C28" s="504"/>
      <c r="D28" s="504"/>
      <c r="E28" s="504"/>
      <c r="F28" s="504"/>
      <c r="G28" s="504"/>
      <c r="H28" s="507"/>
      <c r="I28" s="510"/>
      <c r="J28" s="513"/>
      <c r="K28" s="513"/>
      <c r="L28" s="513"/>
      <c r="M28" s="510"/>
      <c r="N28" s="513"/>
      <c r="O28" s="519"/>
      <c r="P28" s="39">
        <v>2</v>
      </c>
      <c r="Q28" s="266" t="s">
        <v>177</v>
      </c>
      <c r="R28" s="39" t="s">
        <v>172</v>
      </c>
      <c r="S28" s="44" t="s">
        <v>89</v>
      </c>
      <c r="T28" s="44" t="s">
        <v>90</v>
      </c>
      <c r="U28" s="45" t="str">
        <f t="shared" si="1"/>
        <v>40%</v>
      </c>
      <c r="V28" s="44" t="s">
        <v>91</v>
      </c>
      <c r="W28" s="44" t="s">
        <v>92</v>
      </c>
      <c r="X28" s="44" t="s">
        <v>93</v>
      </c>
      <c r="Y28" s="46">
        <f t="shared" si="2"/>
        <v>0</v>
      </c>
      <c r="Z28" s="47" t="str">
        <f t="shared" si="3"/>
        <v>Muy Baja</v>
      </c>
      <c r="AA28" s="45">
        <f t="shared" si="4"/>
        <v>0</v>
      </c>
      <c r="AB28" s="47" t="str">
        <f t="shared" si="5"/>
        <v>Leve</v>
      </c>
      <c r="AC28" s="45">
        <f t="shared" si="6"/>
        <v>0</v>
      </c>
      <c r="AD28" s="48" t="str">
        <f t="shared" si="7"/>
        <v>Bajo</v>
      </c>
      <c r="AE28" s="44" t="s">
        <v>94</v>
      </c>
      <c r="AF28" s="275" t="s">
        <v>501</v>
      </c>
      <c r="AG28" s="39" t="s">
        <v>139</v>
      </c>
      <c r="AH28" s="49">
        <v>44958</v>
      </c>
      <c r="AI28" s="282">
        <v>45261</v>
      </c>
      <c r="AJ28" s="38" t="s">
        <v>176</v>
      </c>
      <c r="AK28" s="39">
        <v>2</v>
      </c>
      <c r="AL28" s="285" t="s">
        <v>542</v>
      </c>
      <c r="AM28" s="39">
        <v>2</v>
      </c>
      <c r="AN28" s="363" t="s">
        <v>98</v>
      </c>
      <c r="AO28" s="39">
        <v>2</v>
      </c>
      <c r="AP28" s="52" t="s">
        <v>99</v>
      </c>
      <c r="AQ28" s="65"/>
      <c r="AR28" s="65"/>
      <c r="AS28" s="54"/>
      <c r="AT28" s="54"/>
      <c r="AU28" s="77"/>
      <c r="AV28" s="63"/>
      <c r="AW28" s="303"/>
      <c r="AX28" s="212"/>
      <c r="AY28" s="54"/>
      <c r="AZ28" s="198"/>
      <c r="BA28" s="221"/>
      <c r="BB28" s="310"/>
    </row>
    <row r="29" spans="1:63" ht="270" customHeight="1">
      <c r="A29" s="292"/>
      <c r="B29" s="517"/>
      <c r="C29" s="505"/>
      <c r="D29" s="505"/>
      <c r="E29" s="505"/>
      <c r="F29" s="505"/>
      <c r="G29" s="505"/>
      <c r="H29" s="508"/>
      <c r="I29" s="511"/>
      <c r="J29" s="514"/>
      <c r="K29" s="514"/>
      <c r="L29" s="514"/>
      <c r="M29" s="511"/>
      <c r="N29" s="514"/>
      <c r="O29" s="520"/>
      <c r="P29" s="39">
        <v>3</v>
      </c>
      <c r="Q29" s="265" t="s">
        <v>184</v>
      </c>
      <c r="R29" s="39" t="s">
        <v>172</v>
      </c>
      <c r="S29" s="44" t="s">
        <v>116</v>
      </c>
      <c r="T29" s="44" t="s">
        <v>90</v>
      </c>
      <c r="U29" s="45" t="str">
        <f t="shared" si="1"/>
        <v>30%</v>
      </c>
      <c r="V29" s="44" t="s">
        <v>91</v>
      </c>
      <c r="W29" s="44" t="s">
        <v>92</v>
      </c>
      <c r="X29" s="44" t="s">
        <v>93</v>
      </c>
      <c r="Y29" s="46">
        <f t="shared" si="2"/>
        <v>0</v>
      </c>
      <c r="Z29" s="47" t="str">
        <f t="shared" si="3"/>
        <v>Muy Baja</v>
      </c>
      <c r="AA29" s="45">
        <f t="shared" si="4"/>
        <v>0</v>
      </c>
      <c r="AB29" s="47" t="str">
        <f t="shared" si="5"/>
        <v>Leve</v>
      </c>
      <c r="AC29" s="45">
        <f t="shared" si="6"/>
        <v>0</v>
      </c>
      <c r="AD29" s="48" t="str">
        <f t="shared" si="7"/>
        <v>Bajo</v>
      </c>
      <c r="AE29" s="44" t="s">
        <v>94</v>
      </c>
      <c r="AF29" s="275" t="s">
        <v>502</v>
      </c>
      <c r="AG29" s="39" t="s">
        <v>155</v>
      </c>
      <c r="AH29" s="49">
        <v>44958</v>
      </c>
      <c r="AI29" s="282">
        <v>45261</v>
      </c>
      <c r="AJ29" s="38" t="s">
        <v>178</v>
      </c>
      <c r="AK29" s="39">
        <v>3</v>
      </c>
      <c r="AL29" s="361" t="s">
        <v>543</v>
      </c>
      <c r="AM29" s="39">
        <v>3</v>
      </c>
      <c r="AN29" s="363" t="s">
        <v>98</v>
      </c>
      <c r="AO29" s="39">
        <v>3</v>
      </c>
      <c r="AP29" s="52" t="s">
        <v>99</v>
      </c>
      <c r="AQ29" s="65"/>
      <c r="AR29" s="65"/>
      <c r="AS29" s="54"/>
      <c r="AT29" s="54"/>
      <c r="AU29" s="74"/>
      <c r="AV29" s="57"/>
      <c r="AW29" s="303"/>
      <c r="AX29" s="214"/>
      <c r="AY29" s="76"/>
      <c r="AZ29" s="314"/>
      <c r="BA29" s="221"/>
      <c r="BB29" s="310"/>
    </row>
    <row r="30" spans="1:63" ht="112.5" customHeight="1">
      <c r="A30" s="302">
        <v>10</v>
      </c>
      <c r="B30" s="515" t="s">
        <v>23</v>
      </c>
      <c r="C30" s="503" t="s">
        <v>179</v>
      </c>
      <c r="D30" s="503" t="s">
        <v>180</v>
      </c>
      <c r="E30" s="503" t="s">
        <v>181</v>
      </c>
      <c r="F30" s="503" t="s">
        <v>182</v>
      </c>
      <c r="G30" s="503" t="s">
        <v>87</v>
      </c>
      <c r="H30" s="506">
        <v>16</v>
      </c>
      <c r="I30" s="509" t="str">
        <f>IF(H30&lt;=0,"",IF(H30&lt;=2,"Muy Baja",IF(H30&lt;=24,"Baja",IF(H30&lt;=500,"Media",IF(H30&lt;=5000,"Alta","Muy Alta")))))</f>
        <v>Baja</v>
      </c>
      <c r="J30" s="512">
        <f>IF(I30="","",IF(I30="Muy Baja",0.2,IF(I30="Baja",0.4,IF(I30="Media",0.6,IF(I30="Alta",0.8,IF(I30="Muy Alta",1,))))))</f>
        <v>0.4</v>
      </c>
      <c r="K30" s="512" t="s">
        <v>183</v>
      </c>
      <c r="L30" s="512" t="str">
        <f ca="1">IF(NOT(ISERROR(MATCH(K30,'Tabla Impacto'!$B$152:$B$154,0))),'Tabla Impacto'!$F$154&amp;"Por favor no seleccionar los criterios de impacto(Afectación Económica o presupuestal y Pérdida Reputacional)",K30)</f>
        <v xml:space="preserve">     Afectación menor a 10 SMLMV .</v>
      </c>
      <c r="M30" s="509" t="str">
        <f ca="1">IF(OR(L30='Tabla Impacto'!$C$11,L30='Tabla Impacto'!$D$11),"Leve",IF(OR(L30='Tabla Impacto'!$C$12,L30='Tabla Impacto'!$D$12),"Menor",IF(OR(L30='Tabla Impacto'!$C$13,L30='Tabla Impacto'!$D$13),"Moderado",IF(OR(#REF!='Tabla Impacto'!$C$14,L30='Tabla Impacto'!$D$14),"Mayor",IF(OR(L30='Tabla Impacto'!$C$15,#REF!='Tabla Impacto'!$D$15),"Catastrófico","")))))</f>
        <v>Leve</v>
      </c>
      <c r="N30" s="512">
        <f ca="1">IF(M30="","",IF(M30="Leve",0.2,IF(M30="Menor",0.4,IF(M30="Moderado",0.6,IF(M30="Mayor",0.8,IF(M30="Catastrófico",1,))))))</f>
        <v>0.2</v>
      </c>
      <c r="O30" s="518" t="str">
        <f ca="1">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Bajo</v>
      </c>
      <c r="P30" s="39">
        <v>1</v>
      </c>
      <c r="Q30" s="265" t="s">
        <v>186</v>
      </c>
      <c r="R30" s="39" t="str">
        <f t="shared" ref="R30:R58" si="8">IF(OR(S30="Preventivo",S30="Detectivo"),"Probabilidad",IF(S30="Correctivo","Impacto",""))</f>
        <v>Probabilidad</v>
      </c>
      <c r="S30" s="44" t="s">
        <v>116</v>
      </c>
      <c r="T30" s="44" t="s">
        <v>90</v>
      </c>
      <c r="U30" s="45" t="str">
        <f t="shared" si="1"/>
        <v>30%</v>
      </c>
      <c r="V30" s="44" t="s">
        <v>91</v>
      </c>
      <c r="W30" s="44" t="s">
        <v>92</v>
      </c>
      <c r="X30" s="44" t="s">
        <v>93</v>
      </c>
      <c r="Y30" s="46">
        <f t="shared" si="2"/>
        <v>0.28000000000000003</v>
      </c>
      <c r="Z30" s="47" t="str">
        <f t="shared" si="3"/>
        <v>Baja</v>
      </c>
      <c r="AA30" s="45">
        <f t="shared" si="4"/>
        <v>0.28000000000000003</v>
      </c>
      <c r="AB30" s="47" t="str">
        <f t="shared" ca="1" si="5"/>
        <v>Leve</v>
      </c>
      <c r="AC30" s="45">
        <f t="shared" ca="1" si="6"/>
        <v>0.2</v>
      </c>
      <c r="AD30" s="48" t="str">
        <f t="shared" ca="1" si="7"/>
        <v>Bajo</v>
      </c>
      <c r="AE30" s="44" t="s">
        <v>94</v>
      </c>
      <c r="AF30" s="275" t="s">
        <v>503</v>
      </c>
      <c r="AG30" s="38" t="s">
        <v>95</v>
      </c>
      <c r="AH30" s="49">
        <v>44958</v>
      </c>
      <c r="AI30" s="282">
        <v>45261</v>
      </c>
      <c r="AJ30" s="50" t="s">
        <v>185</v>
      </c>
      <c r="AK30" s="39">
        <v>1</v>
      </c>
      <c r="AL30" s="264" t="s">
        <v>544</v>
      </c>
      <c r="AM30" s="39">
        <v>1</v>
      </c>
      <c r="AN30" s="363" t="s">
        <v>98</v>
      </c>
      <c r="AO30" s="39">
        <v>1</v>
      </c>
      <c r="AP30" s="52" t="s">
        <v>99</v>
      </c>
      <c r="AQ30" s="65"/>
      <c r="AR30" s="77"/>
      <c r="AS30" s="54"/>
      <c r="AT30" s="431"/>
      <c r="AU30" s="315"/>
      <c r="AV30" s="63"/>
      <c r="AW30" s="303"/>
      <c r="AX30" s="212"/>
      <c r="AY30" s="303"/>
      <c r="AZ30" s="303"/>
      <c r="BA30" s="221"/>
      <c r="BB30" s="313"/>
    </row>
    <row r="31" spans="1:63" ht="186.75" customHeight="1">
      <c r="A31" s="307"/>
      <c r="B31" s="516"/>
      <c r="C31" s="504"/>
      <c r="D31" s="504"/>
      <c r="E31" s="504"/>
      <c r="F31" s="504"/>
      <c r="G31" s="504"/>
      <c r="H31" s="507"/>
      <c r="I31" s="510"/>
      <c r="J31" s="513"/>
      <c r="K31" s="513"/>
      <c r="L31" s="513"/>
      <c r="M31" s="510"/>
      <c r="N31" s="513"/>
      <c r="O31" s="519"/>
      <c r="P31" s="39">
        <v>2</v>
      </c>
      <c r="Q31" s="269" t="s">
        <v>188</v>
      </c>
      <c r="R31" s="39" t="str">
        <f t="shared" si="8"/>
        <v>Probabilidad</v>
      </c>
      <c r="S31" s="44" t="s">
        <v>89</v>
      </c>
      <c r="T31" s="44" t="s">
        <v>90</v>
      </c>
      <c r="U31" s="45" t="str">
        <f t="shared" si="1"/>
        <v>40%</v>
      </c>
      <c r="V31" s="44" t="s">
        <v>91</v>
      </c>
      <c r="W31" s="44" t="s">
        <v>92</v>
      </c>
      <c r="X31" s="44" t="s">
        <v>93</v>
      </c>
      <c r="Y31" s="46">
        <f t="shared" si="2"/>
        <v>0</v>
      </c>
      <c r="Z31" s="47" t="str">
        <f t="shared" si="3"/>
        <v>Muy Baja</v>
      </c>
      <c r="AA31" s="45">
        <f t="shared" si="4"/>
        <v>0</v>
      </c>
      <c r="AB31" s="47" t="str">
        <f t="shared" si="5"/>
        <v>Leve</v>
      </c>
      <c r="AC31" s="45">
        <f t="shared" si="6"/>
        <v>0</v>
      </c>
      <c r="AD31" s="48" t="str">
        <f t="shared" si="7"/>
        <v>Bajo</v>
      </c>
      <c r="AE31" s="44" t="s">
        <v>94</v>
      </c>
      <c r="AF31" s="275" t="s">
        <v>504</v>
      </c>
      <c r="AG31" s="38" t="s">
        <v>95</v>
      </c>
      <c r="AH31" s="49">
        <v>44958</v>
      </c>
      <c r="AI31" s="282">
        <v>45261</v>
      </c>
      <c r="AJ31" s="50" t="s">
        <v>187</v>
      </c>
      <c r="AK31" s="39">
        <v>2</v>
      </c>
      <c r="AL31" s="361" t="s">
        <v>545</v>
      </c>
      <c r="AM31" s="39">
        <v>2</v>
      </c>
      <c r="AN31" s="363" t="s">
        <v>98</v>
      </c>
      <c r="AO31" s="39">
        <v>2</v>
      </c>
      <c r="AP31" s="52" t="s">
        <v>99</v>
      </c>
      <c r="AQ31" s="54"/>
      <c r="AR31" s="77"/>
      <c r="AS31" s="54"/>
      <c r="AT31" s="54"/>
      <c r="AU31" s="54"/>
      <c r="AV31" s="77"/>
      <c r="AW31" s="316"/>
      <c r="AX31" s="214"/>
      <c r="AY31" s="191"/>
      <c r="AZ31" s="192"/>
      <c r="BA31" s="219"/>
      <c r="BB31" s="308"/>
    </row>
    <row r="32" spans="1:63" ht="195.75" customHeight="1">
      <c r="A32" s="292"/>
      <c r="B32" s="517"/>
      <c r="C32" s="505"/>
      <c r="D32" s="505"/>
      <c r="E32" s="505"/>
      <c r="F32" s="505"/>
      <c r="G32" s="505"/>
      <c r="H32" s="508"/>
      <c r="I32" s="511"/>
      <c r="J32" s="514"/>
      <c r="K32" s="514"/>
      <c r="L32" s="514"/>
      <c r="M32" s="511"/>
      <c r="N32" s="514"/>
      <c r="O32" s="520"/>
      <c r="P32" s="39">
        <v>3</v>
      </c>
      <c r="Q32" s="265" t="s">
        <v>195</v>
      </c>
      <c r="R32" s="39" t="str">
        <f t="shared" si="8"/>
        <v>Probabilidad</v>
      </c>
      <c r="S32" s="44" t="s">
        <v>89</v>
      </c>
      <c r="T32" s="44" t="s">
        <v>90</v>
      </c>
      <c r="U32" s="45" t="str">
        <f t="shared" si="1"/>
        <v>40%</v>
      </c>
      <c r="V32" s="44" t="s">
        <v>91</v>
      </c>
      <c r="W32" s="44" t="s">
        <v>92</v>
      </c>
      <c r="X32" s="44" t="s">
        <v>93</v>
      </c>
      <c r="Y32" s="46">
        <f t="shared" si="2"/>
        <v>0</v>
      </c>
      <c r="Z32" s="47" t="str">
        <f t="shared" si="3"/>
        <v>Muy Baja</v>
      </c>
      <c r="AA32" s="45">
        <f t="shared" si="4"/>
        <v>0</v>
      </c>
      <c r="AB32" s="47" t="str">
        <f t="shared" si="5"/>
        <v>Leve</v>
      </c>
      <c r="AC32" s="45">
        <f t="shared" si="6"/>
        <v>0</v>
      </c>
      <c r="AD32" s="48" t="str">
        <f t="shared" si="7"/>
        <v>Bajo</v>
      </c>
      <c r="AE32" s="44" t="s">
        <v>94</v>
      </c>
      <c r="AF32" s="275" t="s">
        <v>505</v>
      </c>
      <c r="AG32" s="38" t="s">
        <v>95</v>
      </c>
      <c r="AH32" s="49">
        <v>44958</v>
      </c>
      <c r="AI32" s="282">
        <v>45261</v>
      </c>
      <c r="AJ32" s="50" t="s">
        <v>189</v>
      </c>
      <c r="AK32" s="39">
        <v>3</v>
      </c>
      <c r="AL32" s="285" t="s">
        <v>545</v>
      </c>
      <c r="AM32" s="39">
        <v>3</v>
      </c>
      <c r="AN32" s="363" t="s">
        <v>98</v>
      </c>
      <c r="AO32" s="39">
        <v>3</v>
      </c>
      <c r="AP32" s="52" t="s">
        <v>99</v>
      </c>
      <c r="AQ32" s="54"/>
      <c r="AR32" s="77"/>
      <c r="AS32" s="54"/>
      <c r="AT32" s="54"/>
      <c r="AU32" s="54"/>
      <c r="AV32" s="77"/>
      <c r="AW32" s="316"/>
      <c r="AX32" s="212"/>
      <c r="AY32" s="317"/>
      <c r="AZ32" s="79"/>
      <c r="BA32" s="219"/>
      <c r="BB32" s="318"/>
    </row>
    <row r="33" spans="1:63" ht="156.75" customHeight="1">
      <c r="A33" s="319">
        <v>11</v>
      </c>
      <c r="B33" s="515" t="s">
        <v>190</v>
      </c>
      <c r="C33" s="530" t="s">
        <v>179</v>
      </c>
      <c r="D33" s="530" t="s">
        <v>191</v>
      </c>
      <c r="E33" s="530" t="s">
        <v>192</v>
      </c>
      <c r="F33" s="530" t="s">
        <v>193</v>
      </c>
      <c r="G33" s="530" t="s">
        <v>194</v>
      </c>
      <c r="H33" s="533">
        <v>10</v>
      </c>
      <c r="I33" s="527" t="str">
        <f>IF(H33&lt;=0,"",IF(H33&lt;=2,"Muy Baja",IF(H33&lt;=24,"Baja",IF(H33&lt;=500,"Media",IF(H33&lt;=5000,"Alta","Muy Alta")))))</f>
        <v>Baja</v>
      </c>
      <c r="J33" s="521">
        <f>IF(I33="","",IF(I33="Muy Baja",0.2,IF(I33="Baja",0.4,IF(I33="Media",0.6,IF(I33="Alta",0.8,IF(I33="Muy Alta",1,))))))</f>
        <v>0.4</v>
      </c>
      <c r="K33" s="521" t="s">
        <v>183</v>
      </c>
      <c r="L33" s="521" t="str">
        <f ca="1">IF(NOT(ISERROR(MATCH(K33,'Tabla Impacto'!$B$152:$B$154,0))),'Tabla Impacto'!$F$154&amp;"Por favor no seleccionar los criterios de impacto(Afectación Económica o presupuestal y Pérdida Reputacional)",K33)</f>
        <v xml:space="preserve">     Afectación menor a 10 SMLMV .</v>
      </c>
      <c r="M33" s="527" t="str">
        <f ca="1">IF(OR(L33='Tabla Impacto'!$C$11,L33='Tabla Impacto'!$D$11),"Leve",IF(OR(L33='Tabla Impacto'!$C$12,L33='Tabla Impacto'!$D$12),"Menor",IF(OR(L33='Tabla Impacto'!$C$13,L33='Tabla Impacto'!$D$13),"Moderado",IF(OR(L45='Tabla Impacto'!$C$14,L33='Tabla Impacto'!$D$14),"Mayor",IF(OR(L33='Tabla Impacto'!$C$15,#REF!='Tabla Impacto'!$D$15),"Catastrófico","")))))</f>
        <v>Leve</v>
      </c>
      <c r="N33" s="521">
        <f ca="1">IF(M33="","",IF(M33="Leve",0.2,IF(M33="Menor",0.4,IF(M33="Moderado",0.6,IF(M33="Mayor",0.8,IF(M33="Catastrófico",1,))))))</f>
        <v>0.2</v>
      </c>
      <c r="O33" s="524" t="str">
        <f ca="1">IF(OR(AND(I33="Muy Baja",M33="Leve"),AND(I33="Muy Baja",M33="Menor"),AND(I33="Baja",M33="Leve")),"Bajo",IF(OR(AND(I33="Muy baja",M33="Moderado"),AND(I33="Baja",M33="Menor"),AND(I33="Baja",M33="Moderado"),AND(I33="Media",M33="Leve"),AND(I33="Media",M33="Menor"),AND(I33="Media",M33="Moderado"),AND(I33="Alta",M33="Leve"),AND(I33="Alta",M33="Menor")),"Moderado",IF(OR(AND(I33="Muy Baja",M33="Mayor"),AND(I33="Baja",M33="Mayor"),AND(I33="Media",M33="Mayor"),AND(I33="Alta",M33="Moderado"),AND(I33="Alta",M33="Mayor"),AND(I33="Muy Alta",M33="Leve"),AND(I33="Muy Alta",M33="Menor"),AND(I33="Muy Alta",M33="Moderado"),AND(I33="Muy Alta",M33="Mayor")),"Alto",IF(OR(AND(I33="Muy Baja",M33="Catastrófico"),AND(I33="Baja",M33="Catastrófico"),AND(I33="Media",M33="Catastrófico"),AND(I33="Alta",M33="Catastrófico"),AND(I33="Muy Alta",M33="Catastrófico")),"Extremo",""))))</f>
        <v>Bajo</v>
      </c>
      <c r="P33" s="80">
        <v>1</v>
      </c>
      <c r="Q33" s="265" t="s">
        <v>197</v>
      </c>
      <c r="R33" s="80" t="str">
        <f t="shared" si="8"/>
        <v>Probabilidad</v>
      </c>
      <c r="S33" s="81" t="s">
        <v>89</v>
      </c>
      <c r="T33" s="81" t="s">
        <v>90</v>
      </c>
      <c r="U33" s="82" t="str">
        <f t="shared" si="1"/>
        <v>40%</v>
      </c>
      <c r="V33" s="81" t="s">
        <v>91</v>
      </c>
      <c r="W33" s="81" t="s">
        <v>92</v>
      </c>
      <c r="X33" s="81" t="s">
        <v>93</v>
      </c>
      <c r="Y33" s="83">
        <f t="shared" si="2"/>
        <v>0.24</v>
      </c>
      <c r="Z33" s="84" t="str">
        <f t="shared" si="3"/>
        <v>Baja</v>
      </c>
      <c r="AA33" s="82">
        <f t="shared" si="4"/>
        <v>0.24</v>
      </c>
      <c r="AB33" s="84" t="str">
        <f t="shared" ca="1" si="5"/>
        <v>Leve</v>
      </c>
      <c r="AC33" s="82">
        <f t="shared" ca="1" si="6"/>
        <v>0.2</v>
      </c>
      <c r="AD33" s="85" t="str">
        <f t="shared" ca="1" si="7"/>
        <v>Bajo</v>
      </c>
      <c r="AE33" s="81" t="s">
        <v>94</v>
      </c>
      <c r="AF33" s="275" t="s">
        <v>506</v>
      </c>
      <c r="AG33" s="86" t="s">
        <v>95</v>
      </c>
      <c r="AH33" s="49">
        <v>44958</v>
      </c>
      <c r="AI33" s="282">
        <v>45261</v>
      </c>
      <c r="AJ33" s="87" t="s">
        <v>196</v>
      </c>
      <c r="AK33" s="80">
        <v>1</v>
      </c>
      <c r="AL33" s="263" t="s">
        <v>546</v>
      </c>
      <c r="AM33" s="80">
        <v>1</v>
      </c>
      <c r="AN33" s="363" t="s">
        <v>98</v>
      </c>
      <c r="AO33" s="80">
        <v>1</v>
      </c>
      <c r="AP33" s="52" t="s">
        <v>99</v>
      </c>
      <c r="AQ33" s="88"/>
      <c r="AR33" s="88"/>
      <c r="AS33" s="89"/>
      <c r="AT33" s="89"/>
      <c r="AU33" s="90"/>
      <c r="AV33" s="60"/>
      <c r="AW33" s="303"/>
      <c r="AX33" s="215"/>
      <c r="AY33" s="90"/>
      <c r="AZ33" s="91"/>
      <c r="BA33" s="240"/>
      <c r="BB33" s="308"/>
      <c r="BC33" s="92"/>
      <c r="BD33" s="92"/>
      <c r="BE33" s="92"/>
      <c r="BF33" s="92"/>
      <c r="BG33" s="92"/>
      <c r="BH33" s="92"/>
      <c r="BI33" s="92"/>
      <c r="BJ33" s="92"/>
      <c r="BK33" s="92"/>
    </row>
    <row r="34" spans="1:63" ht="253.5" customHeight="1">
      <c r="A34" s="307"/>
      <c r="B34" s="516"/>
      <c r="C34" s="531"/>
      <c r="D34" s="531"/>
      <c r="E34" s="531"/>
      <c r="F34" s="531"/>
      <c r="G34" s="531"/>
      <c r="H34" s="534"/>
      <c r="I34" s="528"/>
      <c r="J34" s="522"/>
      <c r="K34" s="522"/>
      <c r="L34" s="522"/>
      <c r="M34" s="528"/>
      <c r="N34" s="522"/>
      <c r="O34" s="525"/>
      <c r="P34" s="80">
        <v>2</v>
      </c>
      <c r="Q34" s="265" t="s">
        <v>199</v>
      </c>
      <c r="R34" s="80" t="str">
        <f t="shared" si="8"/>
        <v>Probabilidad</v>
      </c>
      <c r="S34" s="81" t="s">
        <v>89</v>
      </c>
      <c r="T34" s="81" t="s">
        <v>90</v>
      </c>
      <c r="U34" s="82" t="str">
        <f t="shared" si="1"/>
        <v>40%</v>
      </c>
      <c r="V34" s="81" t="s">
        <v>91</v>
      </c>
      <c r="W34" s="81" t="s">
        <v>92</v>
      </c>
      <c r="X34" s="81" t="s">
        <v>93</v>
      </c>
      <c r="Y34" s="83">
        <f t="shared" si="2"/>
        <v>0</v>
      </c>
      <c r="Z34" s="84" t="str">
        <f t="shared" si="3"/>
        <v>Muy Baja</v>
      </c>
      <c r="AA34" s="82">
        <f t="shared" si="4"/>
        <v>0</v>
      </c>
      <c r="AB34" s="84" t="str">
        <f t="shared" si="5"/>
        <v>Leve</v>
      </c>
      <c r="AC34" s="82">
        <f t="shared" si="6"/>
        <v>0</v>
      </c>
      <c r="AD34" s="85" t="str">
        <f t="shared" si="7"/>
        <v>Bajo</v>
      </c>
      <c r="AE34" s="81" t="s">
        <v>94</v>
      </c>
      <c r="AF34" s="275" t="s">
        <v>507</v>
      </c>
      <c r="AG34" s="80" t="s">
        <v>131</v>
      </c>
      <c r="AH34" s="49">
        <v>44958</v>
      </c>
      <c r="AI34" s="282">
        <v>45261</v>
      </c>
      <c r="AJ34" s="87" t="s">
        <v>198</v>
      </c>
      <c r="AK34" s="80">
        <v>2</v>
      </c>
      <c r="AL34" s="263" t="s">
        <v>547</v>
      </c>
      <c r="AM34" s="80">
        <v>2</v>
      </c>
      <c r="AN34" s="363" t="s">
        <v>98</v>
      </c>
      <c r="AO34" s="80">
        <v>2</v>
      </c>
      <c r="AP34" s="52" t="s">
        <v>99</v>
      </c>
      <c r="AQ34" s="88"/>
      <c r="AR34" s="88"/>
      <c r="AS34" s="89"/>
      <c r="AT34" s="432"/>
      <c r="AU34" s="320"/>
      <c r="AV34" s="192"/>
      <c r="AW34" s="303"/>
      <c r="AX34" s="215"/>
      <c r="AY34" s="321"/>
      <c r="AZ34" s="201"/>
      <c r="BA34" s="221"/>
      <c r="BB34" s="308"/>
      <c r="BC34" s="92"/>
      <c r="BD34" s="92"/>
      <c r="BE34" s="92"/>
      <c r="BF34" s="92"/>
      <c r="BG34" s="92"/>
      <c r="BH34" s="92"/>
      <c r="BI34" s="92"/>
      <c r="BJ34" s="92"/>
      <c r="BK34" s="92"/>
    </row>
    <row r="35" spans="1:63" ht="135" customHeight="1">
      <c r="A35" s="292"/>
      <c r="B35" s="517"/>
      <c r="C35" s="532"/>
      <c r="D35" s="532"/>
      <c r="E35" s="532"/>
      <c r="F35" s="532"/>
      <c r="G35" s="532"/>
      <c r="H35" s="535"/>
      <c r="I35" s="529"/>
      <c r="J35" s="523"/>
      <c r="K35" s="523"/>
      <c r="L35" s="523"/>
      <c r="M35" s="529"/>
      <c r="N35" s="523"/>
      <c r="O35" s="526"/>
      <c r="P35" s="80">
        <v>3</v>
      </c>
      <c r="Q35" s="266" t="s">
        <v>488</v>
      </c>
      <c r="R35" s="80" t="str">
        <f t="shared" si="8"/>
        <v>Probabilidad</v>
      </c>
      <c r="S35" s="81" t="s">
        <v>116</v>
      </c>
      <c r="T35" s="81" t="s">
        <v>90</v>
      </c>
      <c r="U35" s="82" t="str">
        <f t="shared" si="1"/>
        <v>30%</v>
      </c>
      <c r="V35" s="81" t="s">
        <v>91</v>
      </c>
      <c r="W35" s="81" t="s">
        <v>92</v>
      </c>
      <c r="X35" s="81" t="s">
        <v>93</v>
      </c>
      <c r="Y35" s="83">
        <f t="shared" si="2"/>
        <v>0</v>
      </c>
      <c r="Z35" s="84" t="str">
        <f t="shared" si="3"/>
        <v>Muy Baja</v>
      </c>
      <c r="AA35" s="82">
        <f t="shared" si="4"/>
        <v>0</v>
      </c>
      <c r="AB35" s="84" t="str">
        <f t="shared" si="5"/>
        <v>Leve</v>
      </c>
      <c r="AC35" s="82">
        <f t="shared" si="6"/>
        <v>0</v>
      </c>
      <c r="AD35" s="85" t="str">
        <f t="shared" si="7"/>
        <v>Bajo</v>
      </c>
      <c r="AE35" s="81" t="s">
        <v>94</v>
      </c>
      <c r="AF35" s="275" t="s">
        <v>508</v>
      </c>
      <c r="AG35" s="80" t="s">
        <v>95</v>
      </c>
      <c r="AH35" s="49">
        <v>44958</v>
      </c>
      <c r="AI35" s="282">
        <v>45261</v>
      </c>
      <c r="AJ35" s="87" t="s">
        <v>200</v>
      </c>
      <c r="AK35" s="80">
        <v>3</v>
      </c>
      <c r="AL35" s="263" t="s">
        <v>547</v>
      </c>
      <c r="AM35" s="80">
        <v>3</v>
      </c>
      <c r="AN35" s="363" t="s">
        <v>98</v>
      </c>
      <c r="AO35" s="80">
        <v>3</v>
      </c>
      <c r="AP35" s="52" t="s">
        <v>99</v>
      </c>
      <c r="AQ35" s="88"/>
      <c r="AR35" s="93"/>
      <c r="AS35" s="89"/>
      <c r="AT35" s="432"/>
      <c r="AU35" s="320"/>
      <c r="AV35" s="60"/>
      <c r="AW35" s="303"/>
      <c r="AX35" s="215"/>
      <c r="AY35" s="320"/>
      <c r="AZ35" s="202"/>
      <c r="BA35" s="241"/>
      <c r="BB35" s="322"/>
      <c r="BC35" s="92"/>
      <c r="BD35" s="92"/>
      <c r="BE35" s="92"/>
      <c r="BF35" s="92"/>
      <c r="BG35" s="92"/>
      <c r="BH35" s="92"/>
      <c r="BI35" s="92"/>
      <c r="BJ35" s="92"/>
      <c r="BK35" s="92"/>
    </row>
    <row r="36" spans="1:63" ht="310.5" customHeight="1">
      <c r="A36" s="319">
        <v>12</v>
      </c>
      <c r="B36" s="515" t="s">
        <v>190</v>
      </c>
      <c r="C36" s="530" t="s">
        <v>179</v>
      </c>
      <c r="D36" s="530" t="s">
        <v>201</v>
      </c>
      <c r="E36" s="530" t="s">
        <v>202</v>
      </c>
      <c r="F36" s="530" t="s">
        <v>203</v>
      </c>
      <c r="G36" s="530" t="s">
        <v>194</v>
      </c>
      <c r="H36" s="533">
        <v>365</v>
      </c>
      <c r="I36" s="527" t="str">
        <f>IF(H36&lt;=0,"",IF(H36&lt;=2,"Muy Baja",IF(H36&lt;=24,"Baja",IF(H36&lt;=500,"Media",IF(H36&lt;=5000,"Alta","Muy Alta")))))</f>
        <v>Media</v>
      </c>
      <c r="J36" s="521">
        <f>IF(I36="","",IF(I36="Muy Baja",0.2,IF(I36="Baja",0.4,IF(I36="Media",0.6,IF(I36="Alta",0.8,IF(I36="Muy Alta",1,))))))</f>
        <v>0.6</v>
      </c>
      <c r="K36" s="521" t="s">
        <v>204</v>
      </c>
      <c r="L36" s="521" t="str">
        <f ca="1">IF(NOT(ISERROR(MATCH(K36,'Tabla Impacto'!$B$152:$B$154,0))),'Tabla Impacto'!$F$154&amp;"Por favor no seleccionar los criterios de impacto(Afectación Económica o presupuestal y Pérdida Reputacional)",K36)</f>
        <v xml:space="preserve">     Entre 50 y 100 SMLMV </v>
      </c>
      <c r="M36" s="527" t="str">
        <f ca="1">IF(OR(L36='Tabla Impacto'!$C$11,L36='Tabla Impacto'!$D$11),"Leve",IF(OR(L36='Tabla Impacto'!$C$12,L36='Tabla Impacto'!$D$12),"Menor",IF(OR(L36='Tabla Impacto'!$C$13,L36='Tabla Impacto'!$D$13),"Moderado",IF(OR(#REF!='Tabla Impacto'!$C$14,L36='Tabla Impacto'!$D$14),"Mayor",IF(OR(L36='Tabla Impacto'!$C$15,#REF!='Tabla Impacto'!$D$15),"Catastrófico","")))))</f>
        <v>Moderado</v>
      </c>
      <c r="N36" s="521">
        <f ca="1">IF(M36="","",IF(M36="Leve",0.2,IF(M36="Menor",0.4,IF(M36="Moderado",0.6,IF(M36="Mayor",0.8,IF(M36="Catastrófico",1,))))))</f>
        <v>0.6</v>
      </c>
      <c r="O36" s="524" t="str">
        <f ca="1">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Moderado</v>
      </c>
      <c r="P36" s="80">
        <v>1</v>
      </c>
      <c r="Q36" s="265" t="s">
        <v>207</v>
      </c>
      <c r="R36" s="80" t="str">
        <f t="shared" si="8"/>
        <v>Probabilidad</v>
      </c>
      <c r="S36" s="81" t="s">
        <v>116</v>
      </c>
      <c r="T36" s="81" t="s">
        <v>90</v>
      </c>
      <c r="U36" s="82" t="str">
        <f t="shared" si="1"/>
        <v>30%</v>
      </c>
      <c r="V36" s="81" t="s">
        <v>91</v>
      </c>
      <c r="W36" s="81" t="s">
        <v>92</v>
      </c>
      <c r="X36" s="81" t="s">
        <v>93</v>
      </c>
      <c r="Y36" s="83">
        <f t="shared" si="2"/>
        <v>0.42</v>
      </c>
      <c r="Z36" s="84" t="str">
        <f t="shared" si="3"/>
        <v>Media</v>
      </c>
      <c r="AA36" s="82">
        <f t="shared" si="4"/>
        <v>0.42</v>
      </c>
      <c r="AB36" s="84" t="str">
        <f t="shared" ca="1" si="5"/>
        <v>Moderado</v>
      </c>
      <c r="AC36" s="82">
        <f t="shared" ca="1" si="6"/>
        <v>0.6</v>
      </c>
      <c r="AD36" s="85" t="str">
        <f t="shared" ca="1" si="7"/>
        <v>Moderado</v>
      </c>
      <c r="AE36" s="81" t="s">
        <v>94</v>
      </c>
      <c r="AF36" s="275" t="s">
        <v>509</v>
      </c>
      <c r="AG36" s="86" t="s">
        <v>155</v>
      </c>
      <c r="AH36" s="49">
        <v>44958</v>
      </c>
      <c r="AI36" s="282">
        <v>45261</v>
      </c>
      <c r="AJ36" s="87" t="s">
        <v>205</v>
      </c>
      <c r="AK36" s="80">
        <v>1</v>
      </c>
      <c r="AL36" s="263" t="s">
        <v>206</v>
      </c>
      <c r="AM36" s="80">
        <v>1</v>
      </c>
      <c r="AN36" s="363" t="s">
        <v>98</v>
      </c>
      <c r="AO36" s="80">
        <v>1</v>
      </c>
      <c r="AP36" s="52" t="s">
        <v>99</v>
      </c>
      <c r="AQ36" s="93"/>
      <c r="AR36" s="89"/>
      <c r="AS36" s="89"/>
      <c r="AT36" s="432"/>
      <c r="AU36" s="320"/>
      <c r="AV36" s="60"/>
      <c r="AW36" s="303"/>
      <c r="AX36" s="215"/>
      <c r="AY36" s="320"/>
      <c r="AZ36" s="222"/>
      <c r="BA36" s="240"/>
      <c r="BB36" s="308"/>
      <c r="BC36" s="92"/>
      <c r="BD36" s="92"/>
      <c r="BE36" s="92"/>
      <c r="BF36" s="92"/>
      <c r="BG36" s="92"/>
      <c r="BH36" s="92"/>
      <c r="BI36" s="92"/>
      <c r="BJ36" s="92"/>
      <c r="BK36" s="92"/>
    </row>
    <row r="37" spans="1:63" ht="278.25" customHeight="1">
      <c r="A37" s="307"/>
      <c r="B37" s="516"/>
      <c r="C37" s="531"/>
      <c r="D37" s="531"/>
      <c r="E37" s="531"/>
      <c r="F37" s="531"/>
      <c r="G37" s="531"/>
      <c r="H37" s="534"/>
      <c r="I37" s="528"/>
      <c r="J37" s="522"/>
      <c r="K37" s="522"/>
      <c r="L37" s="522"/>
      <c r="M37" s="528"/>
      <c r="N37" s="522"/>
      <c r="O37" s="525"/>
      <c r="P37" s="80">
        <v>2</v>
      </c>
      <c r="Q37" s="265" t="s">
        <v>209</v>
      </c>
      <c r="R37" s="80" t="str">
        <f t="shared" si="8"/>
        <v>Probabilidad</v>
      </c>
      <c r="S37" s="81" t="s">
        <v>89</v>
      </c>
      <c r="T37" s="81" t="s">
        <v>90</v>
      </c>
      <c r="U37" s="82" t="str">
        <f t="shared" si="1"/>
        <v>40%</v>
      </c>
      <c r="V37" s="81" t="s">
        <v>91</v>
      </c>
      <c r="W37" s="81" t="s">
        <v>92</v>
      </c>
      <c r="X37" s="81" t="s">
        <v>93</v>
      </c>
      <c r="Y37" s="83">
        <f t="shared" si="2"/>
        <v>0</v>
      </c>
      <c r="Z37" s="84" t="str">
        <f t="shared" si="3"/>
        <v>Muy Baja</v>
      </c>
      <c r="AA37" s="82">
        <f t="shared" si="4"/>
        <v>0</v>
      </c>
      <c r="AB37" s="84" t="str">
        <f t="shared" si="5"/>
        <v>Leve</v>
      </c>
      <c r="AC37" s="82">
        <f t="shared" si="6"/>
        <v>0</v>
      </c>
      <c r="AD37" s="85" t="str">
        <f t="shared" si="7"/>
        <v>Bajo</v>
      </c>
      <c r="AE37" s="81" t="s">
        <v>94</v>
      </c>
      <c r="AF37" s="275" t="s">
        <v>510</v>
      </c>
      <c r="AG37" s="80" t="s">
        <v>95</v>
      </c>
      <c r="AH37" s="49">
        <v>44958</v>
      </c>
      <c r="AI37" s="282">
        <v>45261</v>
      </c>
      <c r="AJ37" s="87" t="s">
        <v>208</v>
      </c>
      <c r="AK37" s="80">
        <v>2</v>
      </c>
      <c r="AL37" s="263" t="s">
        <v>547</v>
      </c>
      <c r="AM37" s="80">
        <v>2</v>
      </c>
      <c r="AN37" s="363" t="s">
        <v>98</v>
      </c>
      <c r="AO37" s="80">
        <v>2</v>
      </c>
      <c r="AP37" s="52" t="s">
        <v>99</v>
      </c>
      <c r="AQ37" s="93"/>
      <c r="AR37" s="89"/>
      <c r="AS37" s="89"/>
      <c r="AT37" s="432"/>
      <c r="AU37" s="320"/>
      <c r="AV37" s="192"/>
      <c r="AW37" s="303"/>
      <c r="AX37" s="215"/>
      <c r="AY37" s="320"/>
      <c r="AZ37" s="201"/>
      <c r="BA37" s="240"/>
      <c r="BB37" s="308"/>
      <c r="BC37" s="92"/>
      <c r="BD37" s="92"/>
      <c r="BE37" s="92"/>
      <c r="BF37" s="92"/>
      <c r="BG37" s="92"/>
      <c r="BH37" s="92"/>
      <c r="BI37" s="92"/>
      <c r="BJ37" s="92"/>
      <c r="BK37" s="92"/>
    </row>
    <row r="38" spans="1:63" ht="178.5" customHeight="1">
      <c r="A38" s="292"/>
      <c r="B38" s="517"/>
      <c r="C38" s="532"/>
      <c r="D38" s="532"/>
      <c r="E38" s="532"/>
      <c r="F38" s="532"/>
      <c r="G38" s="532"/>
      <c r="H38" s="535"/>
      <c r="I38" s="529"/>
      <c r="J38" s="523"/>
      <c r="K38" s="523"/>
      <c r="L38" s="523"/>
      <c r="M38" s="529"/>
      <c r="N38" s="523"/>
      <c r="O38" s="526"/>
      <c r="P38" s="39">
        <v>3</v>
      </c>
      <c r="Q38" s="265" t="s">
        <v>489</v>
      </c>
      <c r="R38" s="39" t="str">
        <f t="shared" si="8"/>
        <v>Probabilidad</v>
      </c>
      <c r="S38" s="44" t="s">
        <v>89</v>
      </c>
      <c r="T38" s="44" t="s">
        <v>90</v>
      </c>
      <c r="U38" s="45" t="str">
        <f t="shared" si="1"/>
        <v>40%</v>
      </c>
      <c r="V38" s="44" t="s">
        <v>91</v>
      </c>
      <c r="W38" s="44" t="s">
        <v>92</v>
      </c>
      <c r="X38" s="44" t="s">
        <v>93</v>
      </c>
      <c r="Y38" s="46">
        <f t="shared" si="2"/>
        <v>0</v>
      </c>
      <c r="Z38" s="47" t="str">
        <f t="shared" si="3"/>
        <v>Muy Baja</v>
      </c>
      <c r="AA38" s="45">
        <f t="shared" si="4"/>
        <v>0</v>
      </c>
      <c r="AB38" s="47" t="str">
        <f t="shared" si="5"/>
        <v>Leve</v>
      </c>
      <c r="AC38" s="45">
        <f t="shared" si="6"/>
        <v>0</v>
      </c>
      <c r="AD38" s="48" t="str">
        <f t="shared" si="7"/>
        <v>Bajo</v>
      </c>
      <c r="AE38" s="44" t="s">
        <v>94</v>
      </c>
      <c r="AF38" s="275" t="s">
        <v>216</v>
      </c>
      <c r="AG38" s="39" t="s">
        <v>95</v>
      </c>
      <c r="AH38" s="49">
        <v>44958</v>
      </c>
      <c r="AI38" s="282">
        <v>45261</v>
      </c>
      <c r="AJ38" s="50" t="s">
        <v>210</v>
      </c>
      <c r="AK38" s="39">
        <v>3</v>
      </c>
      <c r="AL38" s="263" t="s">
        <v>547</v>
      </c>
      <c r="AM38" s="39">
        <v>3</v>
      </c>
      <c r="AN38" s="363" t="s">
        <v>98</v>
      </c>
      <c r="AO38" s="39">
        <v>3</v>
      </c>
      <c r="AP38" s="52" t="s">
        <v>99</v>
      </c>
      <c r="AQ38" s="53"/>
      <c r="AR38" s="54"/>
      <c r="AS38" s="54"/>
      <c r="AT38" s="54"/>
      <c r="AU38" s="76"/>
      <c r="AV38" s="60"/>
      <c r="AW38" s="303"/>
      <c r="AX38" s="212"/>
      <c r="AY38" s="76"/>
      <c r="AZ38" s="201"/>
      <c r="BA38" s="240"/>
      <c r="BB38" s="308"/>
    </row>
    <row r="39" spans="1:63" ht="176.25" customHeight="1">
      <c r="A39" s="302">
        <v>13</v>
      </c>
      <c r="B39" s="515" t="s">
        <v>211</v>
      </c>
      <c r="C39" s="503" t="s">
        <v>86</v>
      </c>
      <c r="D39" s="503" t="s">
        <v>212</v>
      </c>
      <c r="E39" s="503" t="s">
        <v>213</v>
      </c>
      <c r="F39" s="503" t="s">
        <v>214</v>
      </c>
      <c r="G39" s="503" t="s">
        <v>87</v>
      </c>
      <c r="H39" s="506">
        <v>365</v>
      </c>
      <c r="I39" s="509" t="str">
        <f>IF(H39&lt;=0,"",IF(H39&lt;=2,"Muy Baja",IF(H39&lt;=24,"Baja",IF(H39&lt;=500,"Media",IF(H39&lt;=5000,"Alta","Muy Alta")))))</f>
        <v>Media</v>
      </c>
      <c r="J39" s="512">
        <f>IF(I39="","",IF(I39="Muy Baja",0.2,IF(I39="Baja",0.4,IF(I39="Media",0.6,IF(I39="Alta",0.8,IF(I39="Muy Alta",1,))))))</f>
        <v>0.6</v>
      </c>
      <c r="K39" s="512" t="s">
        <v>204</v>
      </c>
      <c r="L39" s="512" t="str">
        <f ca="1">IF(NOT(ISERROR(MATCH(K39,'Tabla Impacto'!$B$152:$B$154,0))),'Tabla Impacto'!$F$154&amp;"Por favor no seleccionar los criterios de impacto(Afectación Económica o presupuestal y Pérdida Reputacional)",K39)</f>
        <v xml:space="preserve">     Entre 50 y 100 SMLMV </v>
      </c>
      <c r="M39" s="509" t="str">
        <f ca="1">IF(OR(L39='Tabla Impacto'!$C$11,L39='Tabla Impacto'!$D$11),"Leve",IF(OR(L39='Tabla Impacto'!$C$12,L39='Tabla Impacto'!$D$12),"Menor",IF(OR(L39='Tabla Impacto'!$C$13,L39='Tabla Impacto'!$D$13),"Moderado",IF(OR(L39='Tabla Impacto'!$C$14,L39='Tabla Impacto'!$D$14),"Mayor",IF(OR(L39='Tabla Impacto'!$C$15,L39='Tabla Impacto'!$D$15),"Catastrófico","")))))</f>
        <v>Moderado</v>
      </c>
      <c r="N39" s="512">
        <f ca="1">IF(M39="","",IF(M39="Leve",0.2,IF(M39="Menor",0.4,IF(M39="Moderado",0.6,IF(M39="Mayor",0.8,IF(M39="Catastrófico",1,))))))</f>
        <v>0.6</v>
      </c>
      <c r="O39" s="518" t="str">
        <f ca="1">IF(OR(AND(I39="Muy Baja",M39="Leve"),AND(I39="Muy Baja",M39="Menor"),AND(I39="Baja",M39="Leve")),"Bajo",IF(OR(AND(I39="Muy baja",M39="Moderado"),AND(I39="Baja",M39="Menor"),AND(I39="Baja",M39="Moderado"),AND(I39="Media",M39="Leve"),AND(I39="Media",M39="Menor"),AND(I39="Media",M39="Moderado"),AND(I39="Alta",M39="Leve"),AND(I39="Alta",M39="Menor")),"Moderado",IF(OR(AND(I39="Muy Baja",M39="Mayor"),AND(I39="Baja",M39="Mayor"),AND(I39="Media",M39="Mayor"),AND(I39="Alta",M39="Moderado"),AND(I39="Alta",M39="Mayor"),AND(I39="Muy Alta",M39="Leve"),AND(I39="Muy Alta",M39="Menor"),AND(I39="Muy Alta",M39="Moderado"),AND(I39="Muy Alta",M39="Mayor")),"Alto",IF(OR(AND(I39="Muy Baja",M39="Catastrófico"),AND(I39="Baja",M39="Catastrófico"),AND(I39="Media",M39="Catastrófico"),AND(I39="Alta",M39="Catastrófico"),AND(I39="Muy Alta",M39="Catastrófico")),"Extremo",""))))</f>
        <v>Moderado</v>
      </c>
      <c r="P39" s="39">
        <v>1</v>
      </c>
      <c r="Q39" s="265" t="s">
        <v>480</v>
      </c>
      <c r="R39" s="39" t="str">
        <f t="shared" si="8"/>
        <v>Probabilidad</v>
      </c>
      <c r="S39" s="44" t="s">
        <v>89</v>
      </c>
      <c r="T39" s="44" t="s">
        <v>90</v>
      </c>
      <c r="U39" s="45" t="str">
        <f t="shared" si="1"/>
        <v>40%</v>
      </c>
      <c r="V39" s="44" t="s">
        <v>91</v>
      </c>
      <c r="W39" s="44" t="s">
        <v>92</v>
      </c>
      <c r="X39" s="44" t="s">
        <v>93</v>
      </c>
      <c r="Y39" s="46">
        <f t="shared" si="2"/>
        <v>0.36</v>
      </c>
      <c r="Z39" s="47" t="str">
        <f t="shared" si="3"/>
        <v>Baja</v>
      </c>
      <c r="AA39" s="45">
        <f t="shared" si="4"/>
        <v>0.36</v>
      </c>
      <c r="AB39" s="47" t="str">
        <f t="shared" ca="1" si="5"/>
        <v>Moderado</v>
      </c>
      <c r="AC39" s="45">
        <f t="shared" ca="1" si="6"/>
        <v>0.6</v>
      </c>
      <c r="AD39" s="48" t="str">
        <f t="shared" ca="1" si="7"/>
        <v>Moderado</v>
      </c>
      <c r="AE39" s="44" t="s">
        <v>94</v>
      </c>
      <c r="AF39" s="275" t="s">
        <v>511</v>
      </c>
      <c r="AG39" s="38" t="s">
        <v>217</v>
      </c>
      <c r="AH39" s="49">
        <v>44958</v>
      </c>
      <c r="AI39" s="282">
        <v>45261</v>
      </c>
      <c r="AJ39" s="50" t="s">
        <v>218</v>
      </c>
      <c r="AK39" s="39">
        <v>1</v>
      </c>
      <c r="AL39" s="263" t="s">
        <v>219</v>
      </c>
      <c r="AM39" s="39">
        <v>1</v>
      </c>
      <c r="AN39" s="363" t="s">
        <v>98</v>
      </c>
      <c r="AO39" s="39">
        <v>1</v>
      </c>
      <c r="AP39" s="52" t="s">
        <v>99</v>
      </c>
      <c r="AQ39" s="94"/>
      <c r="AR39" s="54"/>
      <c r="AS39" s="54"/>
      <c r="AT39" s="54"/>
      <c r="AU39" s="76"/>
      <c r="AV39" s="60"/>
      <c r="AW39" s="303"/>
      <c r="AX39" s="214"/>
      <c r="AY39" s="76"/>
      <c r="AZ39" s="60"/>
      <c r="BA39" s="221"/>
      <c r="BB39" s="308"/>
    </row>
    <row r="40" spans="1:63" ht="248.25" customHeight="1">
      <c r="A40" s="307"/>
      <c r="B40" s="516"/>
      <c r="C40" s="504"/>
      <c r="D40" s="504"/>
      <c r="E40" s="504"/>
      <c r="F40" s="504"/>
      <c r="G40" s="504"/>
      <c r="H40" s="507"/>
      <c r="I40" s="510"/>
      <c r="J40" s="513"/>
      <c r="K40" s="513"/>
      <c r="L40" s="513"/>
      <c r="M40" s="510"/>
      <c r="N40" s="513"/>
      <c r="O40" s="519"/>
      <c r="P40" s="39">
        <v>2</v>
      </c>
      <c r="Q40" s="265" t="s">
        <v>221</v>
      </c>
      <c r="R40" s="39" t="str">
        <f t="shared" si="8"/>
        <v>Probabilidad</v>
      </c>
      <c r="S40" s="44" t="s">
        <v>89</v>
      </c>
      <c r="T40" s="44" t="s">
        <v>90</v>
      </c>
      <c r="U40" s="45" t="str">
        <f t="shared" si="1"/>
        <v>40%</v>
      </c>
      <c r="V40" s="44" t="s">
        <v>91</v>
      </c>
      <c r="W40" s="44" t="s">
        <v>92</v>
      </c>
      <c r="X40" s="44" t="s">
        <v>93</v>
      </c>
      <c r="Y40" s="46">
        <f t="shared" si="2"/>
        <v>0</v>
      </c>
      <c r="Z40" s="47" t="str">
        <f t="shared" si="3"/>
        <v>Muy Baja</v>
      </c>
      <c r="AA40" s="45">
        <f t="shared" si="4"/>
        <v>0</v>
      </c>
      <c r="AB40" s="47" t="str">
        <f t="shared" si="5"/>
        <v>Leve</v>
      </c>
      <c r="AC40" s="45">
        <f t="shared" si="6"/>
        <v>0</v>
      </c>
      <c r="AD40" s="48" t="str">
        <f t="shared" si="7"/>
        <v>Bajo</v>
      </c>
      <c r="AE40" s="44" t="s">
        <v>94</v>
      </c>
      <c r="AF40" s="275" t="s">
        <v>512</v>
      </c>
      <c r="AG40" s="39" t="s">
        <v>95</v>
      </c>
      <c r="AH40" s="49">
        <v>44958</v>
      </c>
      <c r="AI40" s="282">
        <v>45261</v>
      </c>
      <c r="AJ40" s="50" t="s">
        <v>220</v>
      </c>
      <c r="AK40" s="39">
        <v>2</v>
      </c>
      <c r="AL40" s="263" t="s">
        <v>548</v>
      </c>
      <c r="AM40" s="39">
        <v>2</v>
      </c>
      <c r="AN40" s="363" t="s">
        <v>98</v>
      </c>
      <c r="AO40" s="39">
        <v>2</v>
      </c>
      <c r="AP40" s="52" t="s">
        <v>99</v>
      </c>
      <c r="AQ40" s="94"/>
      <c r="AR40" s="54"/>
      <c r="AS40" s="54"/>
      <c r="AT40" s="54"/>
      <c r="AU40" s="76"/>
      <c r="AV40" s="60"/>
      <c r="AW40" s="303"/>
      <c r="AX40" s="214"/>
      <c r="AY40" s="76"/>
      <c r="AZ40" s="223"/>
      <c r="BA40" s="219"/>
      <c r="BB40" s="308"/>
    </row>
    <row r="41" spans="1:63" ht="66.75" customHeight="1">
      <c r="A41" s="292"/>
      <c r="B41" s="517"/>
      <c r="C41" s="505"/>
      <c r="D41" s="505"/>
      <c r="E41" s="505"/>
      <c r="F41" s="505"/>
      <c r="G41" s="505"/>
      <c r="H41" s="508"/>
      <c r="I41" s="511"/>
      <c r="J41" s="514"/>
      <c r="K41" s="514"/>
      <c r="L41" s="514"/>
      <c r="M41" s="511"/>
      <c r="N41" s="514"/>
      <c r="O41" s="520"/>
      <c r="P41" s="39">
        <v>3</v>
      </c>
      <c r="Q41" s="269" t="s">
        <v>225</v>
      </c>
      <c r="R41" s="39" t="str">
        <f t="shared" si="8"/>
        <v>Probabilidad</v>
      </c>
      <c r="S41" s="44" t="s">
        <v>116</v>
      </c>
      <c r="T41" s="44" t="s">
        <v>90</v>
      </c>
      <c r="U41" s="45" t="str">
        <f t="shared" si="1"/>
        <v>30%</v>
      </c>
      <c r="V41" s="44" t="s">
        <v>91</v>
      </c>
      <c r="W41" s="44" t="s">
        <v>92</v>
      </c>
      <c r="X41" s="44" t="s">
        <v>93</v>
      </c>
      <c r="Y41" s="46">
        <f t="shared" si="2"/>
        <v>0</v>
      </c>
      <c r="Z41" s="47" t="str">
        <f t="shared" si="3"/>
        <v>Muy Baja</v>
      </c>
      <c r="AA41" s="45">
        <f t="shared" si="4"/>
        <v>0</v>
      </c>
      <c r="AB41" s="47" t="str">
        <f t="shared" si="5"/>
        <v>Leve</v>
      </c>
      <c r="AC41" s="45">
        <f t="shared" si="6"/>
        <v>0</v>
      </c>
      <c r="AD41" s="48" t="str">
        <f t="shared" si="7"/>
        <v>Bajo</v>
      </c>
      <c r="AE41" s="44" t="s">
        <v>94</v>
      </c>
      <c r="AF41" s="275" t="s">
        <v>226</v>
      </c>
      <c r="AG41" s="39" t="s">
        <v>95</v>
      </c>
      <c r="AH41" s="49">
        <v>44958</v>
      </c>
      <c r="AI41" s="282">
        <v>45261</v>
      </c>
      <c r="AJ41" s="50" t="s">
        <v>218</v>
      </c>
      <c r="AK41" s="39">
        <v>3</v>
      </c>
      <c r="AL41" s="263" t="s">
        <v>548</v>
      </c>
      <c r="AM41" s="39">
        <v>3</v>
      </c>
      <c r="AN41" s="363" t="s">
        <v>98</v>
      </c>
      <c r="AO41" s="39">
        <v>3</v>
      </c>
      <c r="AP41" s="52" t="s">
        <v>99</v>
      </c>
      <c r="AQ41" s="53"/>
      <c r="AR41" s="77"/>
      <c r="AS41" s="54"/>
      <c r="AT41" s="54"/>
      <c r="AU41" s="54"/>
      <c r="AV41" s="77"/>
      <c r="AW41" s="323"/>
      <c r="AX41" s="212"/>
      <c r="AY41" s="55"/>
      <c r="AZ41" s="55"/>
      <c r="BA41" s="219"/>
      <c r="BB41" s="318"/>
    </row>
    <row r="42" spans="1:63" ht="112.5" customHeight="1">
      <c r="A42" s="302">
        <v>14</v>
      </c>
      <c r="B42" s="515" t="s">
        <v>211</v>
      </c>
      <c r="C42" s="503" t="s">
        <v>86</v>
      </c>
      <c r="D42" s="503" t="s">
        <v>222</v>
      </c>
      <c r="E42" s="503" t="s">
        <v>223</v>
      </c>
      <c r="F42" s="503" t="s">
        <v>224</v>
      </c>
      <c r="G42" s="503" t="s">
        <v>87</v>
      </c>
      <c r="H42" s="506">
        <v>12</v>
      </c>
      <c r="I42" s="509" t="str">
        <f>IF(H42&lt;=0,"",IF(H42&lt;=2,"Muy Baja",IF(H42&lt;=24,"Baja",IF(H42&lt;=500,"Media",IF(H42&lt;=5000,"Alta","Muy Alta")))))</f>
        <v>Baja</v>
      </c>
      <c r="J42" s="512">
        <f>IF(I42="","",IF(I42="Muy Baja",0.2,IF(I42="Baja",0.4,IF(I42="Media",0.6,IF(I42="Alta",0.8,IF(I42="Muy Alta",1,))))))</f>
        <v>0.4</v>
      </c>
      <c r="K42" s="512" t="s">
        <v>183</v>
      </c>
      <c r="L42" s="512" t="str">
        <f ca="1">IF(NOT(ISERROR(MATCH(K42,'Tabla Impacto'!$B$152:$B$154,0))),'Tabla Impacto'!$F$154&amp;"Por favor no seleccionar los criterios de impacto(Afectación Económica o presupuestal y Pérdida Reputacional)",K42)</f>
        <v xml:space="preserve">     Afectación menor a 10 SMLMV .</v>
      </c>
      <c r="M42" s="509" t="str">
        <f ca="1">IF(OR(L42='Tabla Impacto'!$C$11,L42='Tabla Impacto'!$D$11),"Leve",IF(OR(L42='Tabla Impacto'!$C$12,L42='Tabla Impacto'!$D$12),"Menor",IF(OR(L42='Tabla Impacto'!$C$13,L42='Tabla Impacto'!$D$13),"Moderado",IF(OR(#REF!='Tabla Impacto'!$C$14,L42='Tabla Impacto'!$D$14),"Mayor",IF(OR(L42='Tabla Impacto'!$C$15,#REF!='Tabla Impacto'!$D$15),"Catastrófico","")))))</f>
        <v>Leve</v>
      </c>
      <c r="N42" s="512">
        <f ca="1">IF(M42="","",IF(M42="Leve",0.2,IF(M42="Menor",0.4,IF(M42="Moderado",0.6,IF(M42="Mayor",0.8,IF(M42="Catastrófico",1,))))))</f>
        <v>0.2</v>
      </c>
      <c r="O42" s="518" t="str">
        <f ca="1">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Bajo</v>
      </c>
      <c r="P42" s="39">
        <v>1</v>
      </c>
      <c r="Q42" s="269" t="s">
        <v>229</v>
      </c>
      <c r="R42" s="39" t="str">
        <f t="shared" si="8"/>
        <v>Probabilidad</v>
      </c>
      <c r="S42" s="44" t="s">
        <v>89</v>
      </c>
      <c r="T42" s="44" t="s">
        <v>90</v>
      </c>
      <c r="U42" s="45" t="str">
        <f t="shared" si="1"/>
        <v>40%</v>
      </c>
      <c r="V42" s="44" t="s">
        <v>91</v>
      </c>
      <c r="W42" s="44" t="s">
        <v>92</v>
      </c>
      <c r="X42" s="44" t="s">
        <v>93</v>
      </c>
      <c r="Y42" s="46">
        <f t="shared" si="2"/>
        <v>0.24</v>
      </c>
      <c r="Z42" s="47" t="str">
        <f t="shared" si="3"/>
        <v>Baja</v>
      </c>
      <c r="AA42" s="45">
        <f t="shared" si="4"/>
        <v>0.24</v>
      </c>
      <c r="AB42" s="47" t="str">
        <f t="shared" ca="1" si="5"/>
        <v>Leve</v>
      </c>
      <c r="AC42" s="45">
        <f t="shared" ca="1" si="6"/>
        <v>0.2</v>
      </c>
      <c r="AD42" s="48" t="str">
        <f t="shared" ca="1" si="7"/>
        <v>Bajo</v>
      </c>
      <c r="AE42" s="44" t="s">
        <v>94</v>
      </c>
      <c r="AF42" s="275" t="s">
        <v>513</v>
      </c>
      <c r="AG42" s="38" t="s">
        <v>139</v>
      </c>
      <c r="AH42" s="49">
        <v>44958</v>
      </c>
      <c r="AI42" s="282">
        <v>45261</v>
      </c>
      <c r="AJ42" s="43" t="s">
        <v>227</v>
      </c>
      <c r="AK42" s="39">
        <v>1</v>
      </c>
      <c r="AL42" s="264" t="s">
        <v>228</v>
      </c>
      <c r="AM42" s="39">
        <v>1</v>
      </c>
      <c r="AN42" s="363" t="s">
        <v>98</v>
      </c>
      <c r="AO42" s="39">
        <v>1</v>
      </c>
      <c r="AP42" s="52" t="s">
        <v>99</v>
      </c>
      <c r="AQ42" s="54"/>
      <c r="AR42" s="54"/>
      <c r="AS42" s="54"/>
      <c r="AT42" s="54"/>
      <c r="AU42" s="54"/>
      <c r="AV42" s="60"/>
      <c r="AW42" s="303"/>
      <c r="AX42" s="212"/>
      <c r="AY42" s="76"/>
      <c r="AZ42" s="55"/>
      <c r="BA42" s="219"/>
      <c r="BB42" s="318"/>
    </row>
    <row r="43" spans="1:63" ht="70.5" customHeight="1">
      <c r="A43" s="307"/>
      <c r="B43" s="516"/>
      <c r="C43" s="504"/>
      <c r="D43" s="504"/>
      <c r="E43" s="504"/>
      <c r="F43" s="504"/>
      <c r="G43" s="504"/>
      <c r="H43" s="507"/>
      <c r="I43" s="510"/>
      <c r="J43" s="513"/>
      <c r="K43" s="513"/>
      <c r="L43" s="513"/>
      <c r="M43" s="510"/>
      <c r="N43" s="513"/>
      <c r="O43" s="519"/>
      <c r="P43" s="39">
        <v>2</v>
      </c>
      <c r="Q43" s="269" t="s">
        <v>231</v>
      </c>
      <c r="R43" s="39" t="str">
        <f t="shared" si="8"/>
        <v>Probabilidad</v>
      </c>
      <c r="S43" s="44" t="s">
        <v>89</v>
      </c>
      <c r="T43" s="44" t="s">
        <v>90</v>
      </c>
      <c r="U43" s="45" t="str">
        <f t="shared" si="1"/>
        <v>40%</v>
      </c>
      <c r="V43" s="44" t="s">
        <v>91</v>
      </c>
      <c r="W43" s="44" t="s">
        <v>92</v>
      </c>
      <c r="X43" s="44" t="s">
        <v>93</v>
      </c>
      <c r="Y43" s="46">
        <f t="shared" si="2"/>
        <v>0</v>
      </c>
      <c r="Z43" s="47" t="str">
        <f t="shared" si="3"/>
        <v>Muy Baja</v>
      </c>
      <c r="AA43" s="45">
        <f t="shared" si="4"/>
        <v>0</v>
      </c>
      <c r="AB43" s="47" t="str">
        <f t="shared" si="5"/>
        <v>Leve</v>
      </c>
      <c r="AC43" s="45">
        <f t="shared" si="6"/>
        <v>0</v>
      </c>
      <c r="AD43" s="48" t="str">
        <f t="shared" si="7"/>
        <v>Bajo</v>
      </c>
      <c r="AE43" s="44" t="s">
        <v>94</v>
      </c>
      <c r="AF43" s="275" t="s">
        <v>231</v>
      </c>
      <c r="AG43" s="39" t="s">
        <v>131</v>
      </c>
      <c r="AH43" s="49">
        <v>44958</v>
      </c>
      <c r="AI43" s="282">
        <v>45261</v>
      </c>
      <c r="AJ43" s="43" t="s">
        <v>230</v>
      </c>
      <c r="AK43" s="39">
        <v>2</v>
      </c>
      <c r="AL43" s="285" t="s">
        <v>549</v>
      </c>
      <c r="AM43" s="39">
        <v>2</v>
      </c>
      <c r="AN43" s="363" t="s">
        <v>98</v>
      </c>
      <c r="AO43" s="39">
        <v>2</v>
      </c>
      <c r="AP43" s="52" t="s">
        <v>99</v>
      </c>
      <c r="AQ43" s="54"/>
      <c r="AR43" s="53"/>
      <c r="AS43" s="54"/>
      <c r="AT43" s="54"/>
      <c r="AU43" s="54"/>
      <c r="AV43" s="192"/>
      <c r="AW43" s="303"/>
      <c r="AX43" s="212"/>
      <c r="AY43" s="54"/>
      <c r="AZ43" s="55"/>
      <c r="BA43" s="221"/>
      <c r="BB43" s="308"/>
    </row>
    <row r="44" spans="1:63" ht="217.5" customHeight="1">
      <c r="A44" s="292"/>
      <c r="B44" s="517"/>
      <c r="C44" s="505"/>
      <c r="D44" s="505"/>
      <c r="E44" s="505"/>
      <c r="F44" s="505"/>
      <c r="G44" s="505"/>
      <c r="H44" s="508"/>
      <c r="I44" s="511"/>
      <c r="J44" s="514"/>
      <c r="K44" s="514"/>
      <c r="L44" s="514"/>
      <c r="M44" s="511"/>
      <c r="N44" s="514"/>
      <c r="O44" s="520"/>
      <c r="P44" s="39">
        <v>3</v>
      </c>
      <c r="Q44" s="266" t="s">
        <v>481</v>
      </c>
      <c r="R44" s="39" t="str">
        <f t="shared" si="8"/>
        <v>Probabilidad</v>
      </c>
      <c r="S44" s="44" t="s">
        <v>89</v>
      </c>
      <c r="T44" s="44" t="s">
        <v>90</v>
      </c>
      <c r="U44" s="45" t="str">
        <f t="shared" si="1"/>
        <v>40%</v>
      </c>
      <c r="V44" s="44" t="s">
        <v>91</v>
      </c>
      <c r="W44" s="44" t="s">
        <v>92</v>
      </c>
      <c r="X44" s="44" t="s">
        <v>93</v>
      </c>
      <c r="Y44" s="46">
        <f t="shared" si="2"/>
        <v>0</v>
      </c>
      <c r="Z44" s="47" t="str">
        <f t="shared" si="3"/>
        <v>Muy Baja</v>
      </c>
      <c r="AA44" s="45">
        <f t="shared" si="4"/>
        <v>0</v>
      </c>
      <c r="AB44" s="47" t="str">
        <f t="shared" si="5"/>
        <v>Leve</v>
      </c>
      <c r="AC44" s="45">
        <f t="shared" si="6"/>
        <v>0</v>
      </c>
      <c r="AD44" s="48" t="str">
        <f t="shared" si="7"/>
        <v>Bajo</v>
      </c>
      <c r="AE44" s="44" t="s">
        <v>94</v>
      </c>
      <c r="AF44" s="275" t="s">
        <v>514</v>
      </c>
      <c r="AG44" s="39" t="s">
        <v>232</v>
      </c>
      <c r="AH44" s="49">
        <v>44958</v>
      </c>
      <c r="AI44" s="283">
        <v>45261</v>
      </c>
      <c r="AJ44" s="78" t="s">
        <v>233</v>
      </c>
      <c r="AK44" s="39">
        <v>3</v>
      </c>
      <c r="AL44" s="285" t="s">
        <v>549</v>
      </c>
      <c r="AM44" s="39">
        <v>3</v>
      </c>
      <c r="AN44" s="363" t="s">
        <v>98</v>
      </c>
      <c r="AO44" s="39">
        <v>3</v>
      </c>
      <c r="AP44" s="52" t="s">
        <v>99</v>
      </c>
      <c r="AQ44" s="53"/>
      <c r="AR44" s="53"/>
      <c r="AS44" s="54"/>
      <c r="AT44" s="54"/>
      <c r="AU44" s="54"/>
      <c r="AV44" s="60"/>
      <c r="AW44" s="303"/>
      <c r="AX44" s="212"/>
      <c r="AY44" s="55"/>
      <c r="AZ44" s="55"/>
      <c r="BA44" s="219"/>
      <c r="BB44" s="318"/>
    </row>
    <row r="45" spans="1:63" ht="158.25" customHeight="1">
      <c r="A45" s="302">
        <v>15</v>
      </c>
      <c r="B45" s="365" t="s">
        <v>27</v>
      </c>
      <c r="C45" s="38" t="s">
        <v>86</v>
      </c>
      <c r="D45" s="38" t="s">
        <v>234</v>
      </c>
      <c r="E45" s="38" t="s">
        <v>235</v>
      </c>
      <c r="F45" s="38" t="s">
        <v>589</v>
      </c>
      <c r="G45" s="38" t="s">
        <v>236</v>
      </c>
      <c r="H45" s="39">
        <v>150</v>
      </c>
      <c r="I45" s="40" t="str">
        <f>IF(H45&lt;=0,"",IF(H45&lt;=2,"Muy Baja",IF(H45&lt;=24,"Baja",IF(H45&lt;=500,"Media",IF(H45&lt;=5000,"Alta","Muy Alta")))))</f>
        <v>Media</v>
      </c>
      <c r="J45" s="41">
        <f>IF(I45="","",IF(I45="Muy Baja",0.2,IF(I45="Baja",0.4,IF(I45="Media",0.6,IF(I45="Alta",0.8,IF(I45="Muy Alta",1,))))))</f>
        <v>0.6</v>
      </c>
      <c r="K45" s="41" t="s">
        <v>204</v>
      </c>
      <c r="L45" s="41" t="str">
        <f ca="1">IF(NOT(ISERROR(MATCH(K45,'Tabla Impacto'!$B$152:$B$154,0))),'Tabla Impacto'!$F$154&amp;"Por favor no seleccionar los criterios de impacto(Afectación Económica o presupuestal y Pérdida Reputacional)",K45)</f>
        <v xml:space="preserve">     Entre 50 y 100 SMLMV </v>
      </c>
      <c r="M45" s="40" t="str">
        <f ca="1">IF(OR(L45='Tabla Impacto'!$C$11,L45='Tabla Impacto'!$D$11),"Leve",IF(OR(L45='Tabla Impacto'!$C$12,L45='Tabla Impacto'!$D$12),"Menor",IF(OR(L45='Tabla Impacto'!$C$13,L45='Tabla Impacto'!$D$13),"Moderado",IF(OR(#REF!='Tabla Impacto'!$C$14,L45='Tabla Impacto'!$D$14),"Mayor",IF(OR(L45='Tabla Impacto'!$C$15,L51='Tabla Impacto'!$D$15),"Catastrófico","")))))</f>
        <v>Moderado</v>
      </c>
      <c r="N45" s="41">
        <f ca="1">IF(M45="","",IF(M45="Leve",0.2,IF(M45="Menor",0.4,IF(M45="Moderado",0.6,IF(M45="Mayor",0.8,IF(M45="Catastrófico",1,))))))</f>
        <v>0.6</v>
      </c>
      <c r="O45" s="42" t="str">
        <f ca="1">IF(OR(AND(I45="Muy Baja",M45="Leve"),AND(I45="Muy Baja",M45="Menor"),AND(I45="Baja",M45="Leve")),"Bajo",IF(OR(AND(I45="Muy baja",M45="Moderado"),AND(I45="Baja",M45="Menor"),AND(I45="Baja",M45="Moderado"),AND(I45="Media",M45="Leve"),AND(I45="Media",M45="Menor"),AND(I45="Media",M45="Moderado"),AND(I45="Alta",M45="Leve"),AND(I45="Alta",M45="Menor")),"Moderado",IF(OR(AND(I45="Muy Baja",M45="Mayor"),AND(I45="Baja",M45="Mayor"),AND(I45="Media",M45="Mayor"),AND(I45="Alta",M45="Moderado"),AND(I45="Alta",M45="Mayor"),AND(I45="Muy Alta",M45="Leve"),AND(I45="Muy Alta",M45="Menor"),AND(I45="Muy Alta",M45="Moderado"),AND(I45="Muy Alta",M45="Mayor")),"Alto",IF(OR(AND(I45="Muy Baja",M45="Catastrófico"),AND(I45="Baja",M45="Catastrófico"),AND(I45="Media",M45="Catastrófico"),AND(I45="Alta",M45="Catastrófico"),AND(I45="Muy Alta",M45="Catastrófico")),"Extremo",""))))</f>
        <v>Moderado</v>
      </c>
      <c r="P45" s="39">
        <v>1</v>
      </c>
      <c r="Q45" s="265" t="s">
        <v>482</v>
      </c>
      <c r="R45" s="39" t="str">
        <f t="shared" si="8"/>
        <v>Probabilidad</v>
      </c>
      <c r="S45" s="44" t="s">
        <v>89</v>
      </c>
      <c r="T45" s="44" t="s">
        <v>90</v>
      </c>
      <c r="U45" s="45" t="str">
        <f t="shared" si="1"/>
        <v>40%</v>
      </c>
      <c r="V45" s="44" t="s">
        <v>91</v>
      </c>
      <c r="W45" s="44" t="s">
        <v>92</v>
      </c>
      <c r="X45" s="44" t="s">
        <v>93</v>
      </c>
      <c r="Y45" s="46">
        <f t="shared" si="2"/>
        <v>0.36</v>
      </c>
      <c r="Z45" s="47" t="str">
        <f t="shared" si="3"/>
        <v>Baja</v>
      </c>
      <c r="AA45" s="45">
        <f t="shared" si="4"/>
        <v>0.36</v>
      </c>
      <c r="AB45" s="47" t="str">
        <f t="shared" ca="1" si="5"/>
        <v>Moderado</v>
      </c>
      <c r="AC45" s="45">
        <f t="shared" ca="1" si="6"/>
        <v>0.6</v>
      </c>
      <c r="AD45" s="48" t="str">
        <f t="shared" ca="1" si="7"/>
        <v>Moderado</v>
      </c>
      <c r="AE45" s="44" t="s">
        <v>237</v>
      </c>
      <c r="AF45" s="275" t="s">
        <v>515</v>
      </c>
      <c r="AG45" s="38" t="s">
        <v>95</v>
      </c>
      <c r="AH45" s="49">
        <v>44958</v>
      </c>
      <c r="AI45" s="282">
        <v>45261</v>
      </c>
      <c r="AJ45" s="50" t="s">
        <v>238</v>
      </c>
      <c r="AK45" s="39">
        <v>1</v>
      </c>
      <c r="AL45" s="286" t="s">
        <v>550</v>
      </c>
      <c r="AM45" s="39">
        <v>1</v>
      </c>
      <c r="AN45" s="363" t="s">
        <v>98</v>
      </c>
      <c r="AO45" s="39">
        <v>1</v>
      </c>
      <c r="AP45" s="52" t="s">
        <v>99</v>
      </c>
      <c r="AQ45" s="95"/>
      <c r="AR45" s="95"/>
      <c r="AS45" s="54"/>
      <c r="AT45" s="54"/>
      <c r="AU45" s="96"/>
      <c r="AV45" s="96"/>
      <c r="AW45" s="303"/>
      <c r="AX45" s="211"/>
      <c r="AY45" s="96"/>
      <c r="AZ45" s="96"/>
      <c r="BA45" s="221"/>
      <c r="BB45" s="308"/>
      <c r="BC45" s="1"/>
      <c r="BD45" s="1"/>
      <c r="BE45" s="1"/>
      <c r="BF45" s="1"/>
      <c r="BG45" s="1"/>
      <c r="BH45" s="1"/>
      <c r="BI45" s="1"/>
      <c r="BJ45" s="1"/>
      <c r="BK45" s="1"/>
    </row>
    <row r="46" spans="1:63" ht="124.5" customHeight="1">
      <c r="A46" s="302">
        <v>16</v>
      </c>
      <c r="B46" s="365" t="s">
        <v>27</v>
      </c>
      <c r="C46" s="38" t="s">
        <v>86</v>
      </c>
      <c r="D46" s="38" t="s">
        <v>239</v>
      </c>
      <c r="E46" s="38" t="s">
        <v>240</v>
      </c>
      <c r="F46" s="38" t="s">
        <v>241</v>
      </c>
      <c r="G46" s="38" t="s">
        <v>87</v>
      </c>
      <c r="H46" s="39">
        <v>130</v>
      </c>
      <c r="I46" s="40" t="str">
        <f>IF(H46&lt;=0,"",IF(H46&lt;=2,"Muy Baja",IF(H46&lt;=24,"Baja",IF(H46&lt;=500,"Media",IF(H46&lt;=5000,"Alta","Muy Alta")))))</f>
        <v>Media</v>
      </c>
      <c r="J46" s="41">
        <f>IF(I46="","",IF(I46="Muy Baja",0.2,IF(I46="Baja",0.4,IF(I46="Media",0.6,IF(I46="Alta",0.8,IF(I46="Muy Alta",1,))))))</f>
        <v>0.6</v>
      </c>
      <c r="K46" s="41" t="s">
        <v>204</v>
      </c>
      <c r="L46" s="41" t="str">
        <f ca="1">IF(NOT(ISERROR(MATCH(K46,'Tabla Impacto'!$B$152:$B$154,0))),'Tabla Impacto'!$F$154&amp;"Por favor no seleccionar los criterios de impacto(Afectación Económica o presupuestal y Pérdida Reputacional)",K46)</f>
        <v xml:space="preserve">     Entre 50 y 100 SMLMV </v>
      </c>
      <c r="M46" s="40" t="str">
        <f ca="1">IF(OR(L46='Tabla Impacto'!$C$11,L46='Tabla Impacto'!$D$11),"Leve",IF(OR(L46='Tabla Impacto'!$C$12,L46='Tabla Impacto'!$D$12),"Menor",IF(OR(L46='Tabla Impacto'!$C$13,L46='Tabla Impacto'!$D$13),"Moderado",IF(OR(#REF!='Tabla Impacto'!$C$14,L46='Tabla Impacto'!$D$14),"Mayor",IF(OR(L46='Tabla Impacto'!$C$15,#REF!='Tabla Impacto'!$D$15),"Catastrófico","")))))</f>
        <v>Moderado</v>
      </c>
      <c r="N46" s="41">
        <f ca="1">IF(M46="","",IF(M46="Leve",0.2,IF(M46="Menor",0.4,IF(M46="Moderado",0.6,IF(M46="Mayor",0.8,IF(M46="Catastrófico",1,))))))</f>
        <v>0.6</v>
      </c>
      <c r="O46" s="42"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Moderado</v>
      </c>
      <c r="P46" s="39">
        <v>1</v>
      </c>
      <c r="Q46" s="270" t="s">
        <v>483</v>
      </c>
      <c r="R46" s="39" t="str">
        <f t="shared" si="8"/>
        <v>Probabilidad</v>
      </c>
      <c r="S46" s="44" t="s">
        <v>89</v>
      </c>
      <c r="T46" s="44" t="s">
        <v>90</v>
      </c>
      <c r="U46" s="45" t="str">
        <f t="shared" si="1"/>
        <v>40%</v>
      </c>
      <c r="V46" s="44" t="s">
        <v>91</v>
      </c>
      <c r="W46" s="44" t="s">
        <v>92</v>
      </c>
      <c r="X46" s="44" t="s">
        <v>93</v>
      </c>
      <c r="Y46" s="46">
        <f t="shared" si="2"/>
        <v>0.36</v>
      </c>
      <c r="Z46" s="47" t="str">
        <f t="shared" si="3"/>
        <v>Baja</v>
      </c>
      <c r="AA46" s="45">
        <f t="shared" si="4"/>
        <v>0.36</v>
      </c>
      <c r="AB46" s="47" t="str">
        <f t="shared" ca="1" si="5"/>
        <v>Moderado</v>
      </c>
      <c r="AC46" s="45">
        <f t="shared" ca="1" si="6"/>
        <v>0.6</v>
      </c>
      <c r="AD46" s="48" t="str">
        <f t="shared" ca="1" si="7"/>
        <v>Moderado</v>
      </c>
      <c r="AE46" s="44" t="s">
        <v>237</v>
      </c>
      <c r="AF46" s="277" t="s">
        <v>249</v>
      </c>
      <c r="AG46" s="38" t="s">
        <v>131</v>
      </c>
      <c r="AH46" s="49">
        <v>44958</v>
      </c>
      <c r="AI46" s="284">
        <v>44957</v>
      </c>
      <c r="AJ46" s="50" t="s">
        <v>242</v>
      </c>
      <c r="AK46" s="39">
        <v>1</v>
      </c>
      <c r="AL46" s="285" t="s">
        <v>551</v>
      </c>
      <c r="AM46" s="39">
        <v>1</v>
      </c>
      <c r="AN46" s="363" t="s">
        <v>98</v>
      </c>
      <c r="AO46" s="39">
        <v>1</v>
      </c>
      <c r="AP46" s="52" t="s">
        <v>99</v>
      </c>
      <c r="AQ46" s="95"/>
      <c r="AR46" s="95"/>
      <c r="AS46" s="54"/>
      <c r="AT46" s="54"/>
      <c r="AU46" s="96"/>
      <c r="AV46" s="97"/>
      <c r="AW46" s="303"/>
      <c r="AX46" s="211"/>
      <c r="AY46" s="96"/>
      <c r="AZ46" s="96"/>
      <c r="BA46" s="221"/>
      <c r="BB46" s="308"/>
    </row>
    <row r="47" spans="1:63" ht="113.25" customHeight="1">
      <c r="A47" s="302">
        <v>17</v>
      </c>
      <c r="B47" s="515" t="s">
        <v>27</v>
      </c>
      <c r="C47" s="503" t="s">
        <v>86</v>
      </c>
      <c r="D47" s="503" t="s">
        <v>243</v>
      </c>
      <c r="E47" s="503" t="s">
        <v>244</v>
      </c>
      <c r="F47" s="503" t="s">
        <v>245</v>
      </c>
      <c r="G47" s="503" t="s">
        <v>246</v>
      </c>
      <c r="H47" s="506">
        <v>100</v>
      </c>
      <c r="I47" s="509" t="str">
        <f>IF(H47&lt;=0,"",IF(H47&lt;=2,"Muy Baja",IF(H47&lt;=24,"Baja",IF(H47&lt;=500,"Media",IF(H47&lt;=5000,"Alta","Muy Alta")))))</f>
        <v>Media</v>
      </c>
      <c r="J47" s="512">
        <f>IF(I47="","",IF(I47="Muy Baja",0.2,IF(I47="Baja",0.4,IF(I47="Media",0.6,IF(I47="Alta",0.8,IF(I47="Muy Alta",1,))))))</f>
        <v>0.6</v>
      </c>
      <c r="K47" s="503" t="s">
        <v>204</v>
      </c>
      <c r="L47" s="512" t="str">
        <f ca="1">IF(NOT(ISERROR(MATCH(K47,'Tabla Impacto'!$B$152:$B$154,0))),'Tabla Impacto'!$F$154&amp;"Por favor no seleccionar los criterios de impacto(Afectación Económica o presupuestal y Pérdida Reputacional)",K47)</f>
        <v xml:space="preserve">     Entre 50 y 100 SMLMV </v>
      </c>
      <c r="M47" s="509" t="str">
        <f ca="1">IF(OR(L47='Tabla Impacto'!$C$11,L47='Tabla Impacto'!$D$11),"Leve",IF(OR(L47='Tabla Impacto'!$C$12,L47='Tabla Impacto'!$D$12),"Menor",IF(OR(L47='Tabla Impacto'!$C$13,L47='Tabla Impacto'!$D$13),"Moderado",IF(OR(#REF!='Tabla Impacto'!$C$14,L47='Tabla Impacto'!$D$14),"Mayor",IF(OR(L47='Tabla Impacto'!$C$15,L40='Tabla Impacto'!$D$15),"Catastrófico","")))))</f>
        <v>Moderado</v>
      </c>
      <c r="N47" s="512">
        <f ca="1">IF(M47="","",IF(M47="Leve",0.2,IF(M47="Menor",0.4,IF(M47="Moderado",0.6,IF(M47="Mayor",0.8,IF(M47="Catastrófico",1,))))))</f>
        <v>0.6</v>
      </c>
      <c r="O47" s="518" t="str">
        <f ca="1">IF(OR(AND(I47="Muy Baja",M47="Leve"),AND(I47="Muy Baja",M47="Menor"),AND(I47="Baja",M47="Leve")),"Bajo",IF(OR(AND(I47="Muy baja",M47="Moderado"),AND(I47="Baja",M47="Menor"),AND(I47="Baja",M47="Moderado"),AND(I47="Media",M47="Leve"),AND(I47="Media",M47="Menor"),AND(I47="Media",M47="Moderado"),AND(I47="Alta",M47="Leve"),AND(I47="Alta",M47="Menor")),"Moderado",IF(OR(AND(I47="Muy Baja",M47="Mayor"),AND(I47="Baja",M47="Mayor"),AND(I47="Media",M47="Mayor"),AND(I47="Alta",M47="Moderado"),AND(I47="Alta",M47="Mayor"),AND(I47="Muy Alta",M47="Leve"),AND(I47="Muy Alta",M47="Menor"),AND(I47="Muy Alta",M47="Moderado"),AND(I47="Muy Alta",M47="Mayor")),"Alto",IF(OR(AND(I47="Muy Baja",M47="Catastrófico"),AND(I47="Baja",M47="Catastrófico"),AND(I47="Media",M47="Catastrófico"),AND(I47="Alta",M47="Catastrófico"),AND(I47="Muy Alta",M47="Catastrófico")),"Extremo",""))))</f>
        <v>Moderado</v>
      </c>
      <c r="P47" s="39">
        <v>1</v>
      </c>
      <c r="Q47" s="270" t="s">
        <v>484</v>
      </c>
      <c r="R47" s="39" t="str">
        <f t="shared" si="8"/>
        <v>Probabilidad</v>
      </c>
      <c r="S47" s="44" t="s">
        <v>89</v>
      </c>
      <c r="T47" s="44" t="s">
        <v>90</v>
      </c>
      <c r="U47" s="45" t="str">
        <f t="shared" si="1"/>
        <v>40%</v>
      </c>
      <c r="V47" s="44" t="s">
        <v>247</v>
      </c>
      <c r="W47" s="44" t="s">
        <v>92</v>
      </c>
      <c r="X47" s="44" t="s">
        <v>248</v>
      </c>
      <c r="Y47" s="46">
        <f t="shared" si="2"/>
        <v>0.36</v>
      </c>
      <c r="Z47" s="47" t="str">
        <f t="shared" si="3"/>
        <v>Baja</v>
      </c>
      <c r="AA47" s="45">
        <f t="shared" si="4"/>
        <v>0.36</v>
      </c>
      <c r="AB47" s="47" t="str">
        <f t="shared" ca="1" si="5"/>
        <v>Moderado</v>
      </c>
      <c r="AC47" s="45">
        <f t="shared" ca="1" si="6"/>
        <v>0.6</v>
      </c>
      <c r="AD47" s="48" t="str">
        <f t="shared" ca="1" si="7"/>
        <v>Moderado</v>
      </c>
      <c r="AE47" s="44" t="s">
        <v>94</v>
      </c>
      <c r="AF47" s="278" t="s">
        <v>516</v>
      </c>
      <c r="AG47" s="39" t="s">
        <v>105</v>
      </c>
      <c r="AH47" s="49">
        <v>44958</v>
      </c>
      <c r="AI47" s="284">
        <v>44957</v>
      </c>
      <c r="AJ47" s="56" t="s">
        <v>250</v>
      </c>
      <c r="AK47" s="39">
        <v>1</v>
      </c>
      <c r="AL47" s="263" t="s">
        <v>527</v>
      </c>
      <c r="AM47" s="39">
        <v>1</v>
      </c>
      <c r="AN47" s="363" t="s">
        <v>98</v>
      </c>
      <c r="AO47" s="39">
        <v>1</v>
      </c>
      <c r="AP47" s="52" t="s">
        <v>99</v>
      </c>
      <c r="AQ47" s="95"/>
      <c r="AR47" s="95"/>
      <c r="AS47" s="54"/>
      <c r="AT47" s="54"/>
      <c r="AU47" s="96"/>
      <c r="AV47" s="97"/>
      <c r="AW47" s="303"/>
      <c r="AX47" s="212"/>
      <c r="AY47" s="96"/>
      <c r="AZ47" s="97"/>
      <c r="BA47" s="221"/>
      <c r="BB47" s="308"/>
    </row>
    <row r="48" spans="1:63" ht="119.25" customHeight="1">
      <c r="A48" s="307"/>
      <c r="B48" s="516"/>
      <c r="C48" s="504"/>
      <c r="D48" s="504"/>
      <c r="E48" s="504"/>
      <c r="F48" s="504"/>
      <c r="G48" s="504"/>
      <c r="H48" s="507"/>
      <c r="I48" s="510"/>
      <c r="J48" s="513"/>
      <c r="K48" s="504"/>
      <c r="L48" s="513"/>
      <c r="M48" s="510"/>
      <c r="N48" s="513"/>
      <c r="O48" s="519"/>
      <c r="P48" s="39">
        <v>2</v>
      </c>
      <c r="Q48" s="271" t="s">
        <v>485</v>
      </c>
      <c r="R48" s="39" t="str">
        <f t="shared" si="8"/>
        <v>Impacto</v>
      </c>
      <c r="S48" s="44" t="s">
        <v>137</v>
      </c>
      <c r="T48" s="44" t="s">
        <v>163</v>
      </c>
      <c r="U48" s="45" t="str">
        <f t="shared" si="1"/>
        <v>35%</v>
      </c>
      <c r="V48" s="44" t="s">
        <v>247</v>
      </c>
      <c r="W48" s="44" t="s">
        <v>92</v>
      </c>
      <c r="X48" s="44" t="s">
        <v>248</v>
      </c>
      <c r="Y48" s="46">
        <f t="shared" si="2"/>
        <v>0</v>
      </c>
      <c r="Z48" s="47" t="str">
        <f t="shared" si="3"/>
        <v>Muy Baja</v>
      </c>
      <c r="AA48" s="45">
        <f t="shared" si="4"/>
        <v>0</v>
      </c>
      <c r="AB48" s="47" t="str">
        <f t="shared" si="5"/>
        <v>Leve</v>
      </c>
      <c r="AC48" s="45">
        <f t="shared" si="6"/>
        <v>0</v>
      </c>
      <c r="AD48" s="48" t="str">
        <f t="shared" si="7"/>
        <v>Bajo</v>
      </c>
      <c r="AE48" s="44" t="s">
        <v>94</v>
      </c>
      <c r="AF48" s="278" t="s">
        <v>517</v>
      </c>
      <c r="AG48" s="39" t="s">
        <v>105</v>
      </c>
      <c r="AH48" s="49">
        <v>44958</v>
      </c>
      <c r="AI48" s="284">
        <v>44957</v>
      </c>
      <c r="AJ48" s="56" t="s">
        <v>250</v>
      </c>
      <c r="AK48" s="39">
        <v>2</v>
      </c>
      <c r="AL48" s="263" t="s">
        <v>527</v>
      </c>
      <c r="AM48" s="39">
        <v>2</v>
      </c>
      <c r="AN48" s="363" t="s">
        <v>98</v>
      </c>
      <c r="AO48" s="39">
        <v>2</v>
      </c>
      <c r="AP48" s="52" t="s">
        <v>99</v>
      </c>
      <c r="AQ48" s="95"/>
      <c r="AR48" s="95"/>
      <c r="AS48" s="54"/>
      <c r="AT48" s="54"/>
      <c r="AU48" s="95"/>
      <c r="AV48" s="95"/>
      <c r="AW48" s="303"/>
      <c r="AX48" s="211"/>
      <c r="AY48" s="95"/>
      <c r="AZ48" s="95"/>
      <c r="BA48" s="221"/>
      <c r="BB48" s="308"/>
    </row>
    <row r="49" spans="1:63" ht="109.5" customHeight="1">
      <c r="A49" s="292"/>
      <c r="B49" s="517"/>
      <c r="C49" s="505"/>
      <c r="D49" s="505"/>
      <c r="E49" s="505"/>
      <c r="F49" s="505"/>
      <c r="G49" s="505"/>
      <c r="H49" s="508"/>
      <c r="I49" s="511"/>
      <c r="J49" s="514"/>
      <c r="K49" s="505"/>
      <c r="L49" s="514"/>
      <c r="M49" s="511"/>
      <c r="N49" s="514"/>
      <c r="O49" s="520"/>
      <c r="P49" s="39">
        <v>3</v>
      </c>
      <c r="Q49" s="266" t="s">
        <v>254</v>
      </c>
      <c r="R49" s="39" t="str">
        <f t="shared" si="8"/>
        <v>Probabilidad</v>
      </c>
      <c r="S49" s="44" t="s">
        <v>116</v>
      </c>
      <c r="T49" s="44" t="s">
        <v>90</v>
      </c>
      <c r="U49" s="45" t="str">
        <f t="shared" si="1"/>
        <v>30%</v>
      </c>
      <c r="V49" s="44" t="s">
        <v>91</v>
      </c>
      <c r="W49" s="44" t="s">
        <v>138</v>
      </c>
      <c r="X49" s="44" t="s">
        <v>93</v>
      </c>
      <c r="Y49" s="46">
        <f t="shared" si="2"/>
        <v>0</v>
      </c>
      <c r="Z49" s="47" t="str">
        <f t="shared" si="3"/>
        <v>Muy Baja</v>
      </c>
      <c r="AA49" s="45">
        <f t="shared" si="4"/>
        <v>0</v>
      </c>
      <c r="AB49" s="47" t="str">
        <f t="shared" si="5"/>
        <v>Leve</v>
      </c>
      <c r="AC49" s="45">
        <f t="shared" si="6"/>
        <v>0</v>
      </c>
      <c r="AD49" s="48" t="str">
        <f t="shared" si="7"/>
        <v>Bajo</v>
      </c>
      <c r="AE49" s="44" t="s">
        <v>94</v>
      </c>
      <c r="AF49" s="279" t="s">
        <v>518</v>
      </c>
      <c r="AG49" s="39" t="s">
        <v>105</v>
      </c>
      <c r="AH49" s="49">
        <v>44958</v>
      </c>
      <c r="AI49" s="282">
        <v>45261</v>
      </c>
      <c r="AJ49" s="56" t="s">
        <v>250</v>
      </c>
      <c r="AK49" s="39">
        <v>3</v>
      </c>
      <c r="AL49" s="263" t="s">
        <v>527</v>
      </c>
      <c r="AM49" s="39">
        <v>3</v>
      </c>
      <c r="AN49" s="363" t="s">
        <v>98</v>
      </c>
      <c r="AO49" s="39">
        <v>3</v>
      </c>
      <c r="AP49" s="52" t="s">
        <v>99</v>
      </c>
      <c r="AQ49" s="95"/>
      <c r="AR49" s="95"/>
      <c r="AS49" s="54"/>
      <c r="AT49" s="54"/>
      <c r="AU49" s="96"/>
      <c r="AV49" s="98"/>
      <c r="AW49" s="303"/>
      <c r="AX49" s="214"/>
      <c r="AY49" s="243"/>
      <c r="AZ49" s="97"/>
      <c r="BA49" s="221"/>
      <c r="BB49" s="310"/>
    </row>
    <row r="50" spans="1:63" ht="135.75" customHeight="1">
      <c r="A50" s="302">
        <v>18</v>
      </c>
      <c r="B50" s="365" t="s">
        <v>27</v>
      </c>
      <c r="C50" s="38" t="s">
        <v>179</v>
      </c>
      <c r="D50" s="38" t="s">
        <v>251</v>
      </c>
      <c r="E50" s="38" t="s">
        <v>252</v>
      </c>
      <c r="F50" s="38" t="s">
        <v>253</v>
      </c>
      <c r="G50" s="38" t="s">
        <v>87</v>
      </c>
      <c r="H50" s="39">
        <v>130</v>
      </c>
      <c r="I50" s="40" t="str">
        <f>IF(H50&lt;=0,"",IF(H50&lt;=2,"Muy Baja",IF(H50&lt;=24,"Baja",IF(H50&lt;=500,"Media",IF(H50&lt;=5000,"Alta","Muy Alta")))))</f>
        <v>Media</v>
      </c>
      <c r="J50" s="41">
        <f>IF(I50="","",IF(I50="Muy Baja",0.2,IF(I50="Baja",0.4,IF(I50="Media",0.6,IF(I50="Alta",0.8,IF(I50="Muy Alta",1,))))))</f>
        <v>0.6</v>
      </c>
      <c r="K50" s="41" t="s">
        <v>204</v>
      </c>
      <c r="L50" s="41" t="str">
        <f ca="1">IF(NOT(ISERROR(MATCH(K50,'Tabla Impacto'!$B$152:$B$154,0))),'Tabla Impacto'!$F$154&amp;"Por favor no seleccionar los criterios de impacto(Afectación Económica o presupuestal y Pérdida Reputacional)",K50)</f>
        <v xml:space="preserve">     Entre 50 y 100 SMLMV </v>
      </c>
      <c r="M50" s="40" t="str">
        <f ca="1">IF(OR(L50='Tabla Impacto'!$C$11,L50='Tabla Impacto'!$D$11),"Leve",IF(OR(L50='Tabla Impacto'!$C$12,L50='Tabla Impacto'!$D$12),"Menor",IF(OR(L50='Tabla Impacto'!$C$13,L50='Tabla Impacto'!$D$13),"Moderado",IF(OR(#REF!='Tabla Impacto'!$C$14,L50='Tabla Impacto'!$D$14),"Mayor",IF(OR(L50='Tabla Impacto'!$C$15,#REF!='Tabla Impacto'!$D$15),"Catastrófico","")))))</f>
        <v>Moderado</v>
      </c>
      <c r="N50" s="41">
        <f ca="1">IF(M50="","",IF(M50="Leve",0.2,IF(M50="Menor",0.4,IF(M50="Moderado",0.6,IF(M50="Mayor",0.8,IF(M50="Catastrófico",1,))))))</f>
        <v>0.6</v>
      </c>
      <c r="O50" s="42" t="str">
        <f ca="1">IF(OR(AND(I50="Muy Baja",M50="Leve"),AND(I50="Muy Baja",M50="Menor"),AND(I50="Baja",M50="Leve")),"Bajo",IF(OR(AND(I50="Muy baja",M50="Moderado"),AND(I50="Baja",M50="Menor"),AND(I50="Baja",M50="Moderado"),AND(I50="Media",M50="Leve"),AND(I50="Media",M50="Menor"),AND(I50="Media",M50="Moderado"),AND(I50="Alta",M50="Leve"),AND(I50="Alta",M50="Menor")),"Moderado",IF(OR(AND(I50="Muy Baja",M50="Mayor"),AND(I50="Baja",M50="Mayor"),AND(I50="Media",M50="Mayor"),AND(I50="Alta",M50="Moderado"),AND(I50="Alta",M50="Mayor"),AND(I50="Muy Alta",M50="Leve"),AND(I50="Muy Alta",M50="Menor"),AND(I50="Muy Alta",M50="Moderado"),AND(I50="Muy Alta",M50="Mayor")),"Alto",IF(OR(AND(I50="Muy Baja",M50="Catastrófico"),AND(I50="Baja",M50="Catastrófico"),AND(I50="Media",M50="Catastrófico"),AND(I50="Alta",M50="Catastrófico"),AND(I50="Muy Alta",M50="Catastrófico")),"Extremo",""))))</f>
        <v>Moderado</v>
      </c>
      <c r="P50" s="39">
        <v>1</v>
      </c>
      <c r="Q50" s="266" t="s">
        <v>259</v>
      </c>
      <c r="R50" s="39" t="str">
        <f t="shared" si="8"/>
        <v>Probabilidad</v>
      </c>
      <c r="S50" s="44" t="s">
        <v>89</v>
      </c>
      <c r="T50" s="44" t="s">
        <v>90</v>
      </c>
      <c r="U50" s="45" t="str">
        <f t="shared" si="1"/>
        <v>40%</v>
      </c>
      <c r="V50" s="44" t="s">
        <v>91</v>
      </c>
      <c r="W50" s="44" t="s">
        <v>92</v>
      </c>
      <c r="X50" s="44" t="s">
        <v>93</v>
      </c>
      <c r="Y50" s="46">
        <f t="shared" si="2"/>
        <v>0.36</v>
      </c>
      <c r="Z50" s="47" t="str">
        <f t="shared" si="3"/>
        <v>Baja</v>
      </c>
      <c r="AA50" s="45">
        <f t="shared" si="4"/>
        <v>0.36</v>
      </c>
      <c r="AB50" s="47" t="str">
        <f t="shared" ca="1" si="5"/>
        <v>Moderado</v>
      </c>
      <c r="AC50" s="45">
        <f t="shared" ca="1" si="6"/>
        <v>0.6</v>
      </c>
      <c r="AD50" s="48" t="str">
        <f t="shared" ca="1" si="7"/>
        <v>Moderado</v>
      </c>
      <c r="AE50" s="44" t="s">
        <v>237</v>
      </c>
      <c r="AF50" s="279" t="s">
        <v>519</v>
      </c>
      <c r="AG50" s="38" t="s">
        <v>95</v>
      </c>
      <c r="AH50" s="49">
        <v>44958</v>
      </c>
      <c r="AI50" s="282">
        <v>45261</v>
      </c>
      <c r="AJ50" s="50" t="s">
        <v>255</v>
      </c>
      <c r="AK50" s="39">
        <v>1</v>
      </c>
      <c r="AL50" s="285" t="s">
        <v>528</v>
      </c>
      <c r="AM50" s="39">
        <v>1</v>
      </c>
      <c r="AN50" s="363" t="s">
        <v>98</v>
      </c>
      <c r="AO50" s="39">
        <v>1</v>
      </c>
      <c r="AP50" s="52" t="s">
        <v>99</v>
      </c>
      <c r="AQ50" s="96"/>
      <c r="AR50" s="95"/>
      <c r="AS50" s="54"/>
      <c r="AT50" s="54"/>
      <c r="AU50" s="96"/>
      <c r="AV50" s="95"/>
      <c r="AW50" s="303"/>
      <c r="AX50" s="211"/>
      <c r="AY50" s="96"/>
      <c r="AZ50" s="95"/>
      <c r="BA50" s="221"/>
      <c r="BB50" s="308"/>
    </row>
    <row r="51" spans="1:63" ht="152.25" customHeight="1">
      <c r="A51" s="302">
        <v>19</v>
      </c>
      <c r="B51" s="368" t="s">
        <v>28</v>
      </c>
      <c r="C51" s="38" t="s">
        <v>86</v>
      </c>
      <c r="D51" s="50" t="s">
        <v>256</v>
      </c>
      <c r="E51" s="50" t="s">
        <v>257</v>
      </c>
      <c r="F51" s="38" t="s">
        <v>258</v>
      </c>
      <c r="G51" s="38" t="s">
        <v>87</v>
      </c>
      <c r="H51" s="39">
        <v>24</v>
      </c>
      <c r="I51" s="40" t="str">
        <f>IF(H51&lt;=0,"",IF(H51&lt;=2,"Muy Baja",IF(H51&lt;=24,"Baja",IF(H51&lt;=500,"Media",IF(H51&lt;=5000,"Alta","Muy Alta")))))</f>
        <v>Baja</v>
      </c>
      <c r="J51" s="41">
        <f>IF(I51="","",IF(I51="Muy Baja",0.2,IF(I51="Baja",0.4,IF(I51="Media",0.6,IF(I51="Alta",0.8,IF(I51="Muy Alta",1,))))))</f>
        <v>0.4</v>
      </c>
      <c r="K51" s="41" t="s">
        <v>183</v>
      </c>
      <c r="L51" s="41" t="str">
        <f ca="1">IF(NOT(ISERROR(MATCH(K51,'Tabla Impacto'!$B$152:$B$154,0))),'Tabla Impacto'!$F$154&amp;"Por favor no seleccionar los criterios de impacto(Afectación Económica o presupuestal y Pérdida Reputacional)",K51)</f>
        <v xml:space="preserve">     Afectación menor a 10 SMLMV .</v>
      </c>
      <c r="M51" s="40" t="str">
        <f ca="1">IF(OR(L51='Tabla Impacto'!$C$11,L51='Tabla Impacto'!$D$11),"Leve",IF(OR(L51='Tabla Impacto'!$C$12,L51='Tabla Impacto'!$D$12),"Menor",IF(OR(L51='Tabla Impacto'!$C$13,L51='Tabla Impacto'!$D$13),"Moderado",IF(OR(#REF!='Tabla Impacto'!$C$14,L51='Tabla Impacto'!$D$14),"Mayor",IF(OR(L51='Tabla Impacto'!$C$15,L22='Tabla Impacto'!$D$15),"Catastrófico","")))))</f>
        <v>Leve</v>
      </c>
      <c r="N51" s="41">
        <f ca="1">IF(M51="","",IF(M51="Leve",0.2,IF(M51="Menor",0.4,IF(M51="Moderado",0.6,IF(M51="Mayor",0.8,IF(M51="Catastrófico",1,))))))</f>
        <v>0.2</v>
      </c>
      <c r="O51" s="42" t="str">
        <f ca="1">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Bajo</v>
      </c>
      <c r="P51" s="39">
        <v>1</v>
      </c>
      <c r="Q51" s="272" t="s">
        <v>486</v>
      </c>
      <c r="R51" s="39" t="str">
        <f t="shared" si="8"/>
        <v>Probabilidad</v>
      </c>
      <c r="S51" s="44" t="s">
        <v>89</v>
      </c>
      <c r="T51" s="44" t="s">
        <v>90</v>
      </c>
      <c r="U51" s="45" t="str">
        <f t="shared" si="1"/>
        <v>40%</v>
      </c>
      <c r="V51" s="44" t="s">
        <v>91</v>
      </c>
      <c r="W51" s="44" t="s">
        <v>92</v>
      </c>
      <c r="X51" s="44" t="s">
        <v>93</v>
      </c>
      <c r="Y51" s="46">
        <f t="shared" si="2"/>
        <v>0.24</v>
      </c>
      <c r="Z51" s="47" t="str">
        <f t="shared" si="3"/>
        <v>Baja</v>
      </c>
      <c r="AA51" s="45">
        <f t="shared" si="4"/>
        <v>0.24</v>
      </c>
      <c r="AB51" s="47" t="str">
        <f t="shared" ca="1" si="5"/>
        <v>Leve</v>
      </c>
      <c r="AC51" s="45">
        <f t="shared" ca="1" si="6"/>
        <v>0.2</v>
      </c>
      <c r="AD51" s="48" t="str">
        <f t="shared" ca="1" si="7"/>
        <v>Bajo</v>
      </c>
      <c r="AE51" s="44" t="s">
        <v>94</v>
      </c>
      <c r="AF51" s="279" t="s">
        <v>265</v>
      </c>
      <c r="AG51" s="38" t="s">
        <v>95</v>
      </c>
      <c r="AH51" s="49">
        <v>44958</v>
      </c>
      <c r="AI51" s="282">
        <v>44938</v>
      </c>
      <c r="AJ51" s="67" t="s">
        <v>260</v>
      </c>
      <c r="AK51" s="39">
        <v>1</v>
      </c>
      <c r="AL51" s="285" t="s">
        <v>552</v>
      </c>
      <c r="AM51" s="39">
        <v>1</v>
      </c>
      <c r="AN51" s="363" t="s">
        <v>98</v>
      </c>
      <c r="AO51" s="39">
        <v>1</v>
      </c>
      <c r="AP51" s="52" t="s">
        <v>99</v>
      </c>
      <c r="AQ51" s="96"/>
      <c r="AR51" s="95"/>
      <c r="AS51" s="54"/>
      <c r="AT51" s="54"/>
      <c r="AU51" s="96"/>
      <c r="AV51" s="98"/>
      <c r="AW51" s="303"/>
      <c r="AX51" s="212"/>
      <c r="AY51" s="96"/>
      <c r="AZ51" s="97"/>
      <c r="BA51" s="221"/>
      <c r="BB51" s="311"/>
    </row>
    <row r="52" spans="1:63" ht="387" customHeight="1">
      <c r="A52" s="309">
        <v>20</v>
      </c>
      <c r="B52" s="366" t="s">
        <v>29</v>
      </c>
      <c r="C52" s="38" t="s">
        <v>86</v>
      </c>
      <c r="D52" s="38" t="s">
        <v>261</v>
      </c>
      <c r="E52" s="38" t="s">
        <v>262</v>
      </c>
      <c r="F52" s="38" t="s">
        <v>263</v>
      </c>
      <c r="G52" s="38" t="s">
        <v>264</v>
      </c>
      <c r="H52" s="39">
        <v>12</v>
      </c>
      <c r="I52" s="40" t="str">
        <f>IF(H52&lt;=0,"",IF(H52&lt;=2,"Muy Baja",IF(H52&lt;=24,"Baja",IF(H52&lt;=500,"Media",IF(H52&lt;=5000,"Alta","Muy Alta")))))</f>
        <v>Baja</v>
      </c>
      <c r="J52" s="41">
        <f>IF(I52="","",IF(I52="Muy Baja",0.2,IF(I52="Baja",0.4,IF(I52="Media",0.6,IF(I52="Alta",0.8,IF(I52="Muy Alta",1,))))))</f>
        <v>0.4</v>
      </c>
      <c r="K52" s="38" t="s">
        <v>88</v>
      </c>
      <c r="L52" s="41" t="str">
        <f ca="1">IF(NOT(ISERROR(MATCH(K52,'Tabla Impacto'!$B$152:$B$154,0))),'Tabla Impacto'!$F$154&amp;"Por favor no seleccionar los criterios de impacto(Afectación Económica o presupuestal y Pérdida Reputacional)",K52)</f>
        <v xml:space="preserve">     El riesgo afecta la imagen de la entidad con algunos usuarios de relevancia frente al logro de los objetivos</v>
      </c>
      <c r="M52" s="40" t="str">
        <f ca="1">IF(OR(L52='Tabla Impacto'!$C$11,L52='Tabla Impacto'!$D$11),"Leve",IF(OR(L52='Tabla Impacto'!$C$12,L52='Tabla Impacto'!$D$12),"Menor",IF(OR(L52='Tabla Impacto'!$C$13,L52='Tabla Impacto'!$D$13),"Moderado",IF(OR(#REF!='Tabla Impacto'!$C$14,L52='Tabla Impacto'!$D$14),"Mayor",IF(OR(L52='Tabla Impacto'!$C$15,#REF!='Tabla Impacto'!$D$15),"Catastrófico","")))))</f>
        <v>Moderado</v>
      </c>
      <c r="N52" s="41">
        <f ca="1">IF(M52="","",IF(M52="Leve",0.2,IF(M52="Menor",0.4,IF(M52="Moderado",0.6,IF(M52="Mayor",0.8,IF(M52="Catastrófico",1,))))))</f>
        <v>0.6</v>
      </c>
      <c r="O52" s="42"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Moderado</v>
      </c>
      <c r="P52" s="39">
        <v>1</v>
      </c>
      <c r="Q52" s="272" t="s">
        <v>487</v>
      </c>
      <c r="R52" s="39" t="str">
        <f t="shared" si="8"/>
        <v>Probabilidad</v>
      </c>
      <c r="S52" s="44" t="s">
        <v>89</v>
      </c>
      <c r="T52" s="44" t="s">
        <v>90</v>
      </c>
      <c r="U52" s="45" t="str">
        <f t="shared" si="1"/>
        <v>40%</v>
      </c>
      <c r="V52" s="44" t="s">
        <v>91</v>
      </c>
      <c r="W52" s="44" t="s">
        <v>92</v>
      </c>
      <c r="X52" s="44" t="s">
        <v>93</v>
      </c>
      <c r="Y52" s="46">
        <f t="shared" si="2"/>
        <v>0.24</v>
      </c>
      <c r="Z52" s="47" t="str">
        <f t="shared" si="3"/>
        <v>Baja</v>
      </c>
      <c r="AA52" s="45">
        <f t="shared" si="4"/>
        <v>0.24</v>
      </c>
      <c r="AB52" s="47" t="str">
        <f t="shared" ca="1" si="5"/>
        <v>Moderado</v>
      </c>
      <c r="AC52" s="45">
        <f t="shared" ca="1" si="6"/>
        <v>0.6</v>
      </c>
      <c r="AD52" s="48" t="str">
        <f t="shared" ca="1" si="7"/>
        <v>Moderado</v>
      </c>
      <c r="AE52" s="44" t="s">
        <v>94</v>
      </c>
      <c r="AF52" s="279" t="s">
        <v>271</v>
      </c>
      <c r="AG52" s="38" t="s">
        <v>155</v>
      </c>
      <c r="AH52" s="49">
        <v>44958</v>
      </c>
      <c r="AI52" s="282">
        <v>44938</v>
      </c>
      <c r="AJ52" s="43" t="s">
        <v>266</v>
      </c>
      <c r="AK52" s="39">
        <v>1</v>
      </c>
      <c r="AL52" s="263" t="s">
        <v>267</v>
      </c>
      <c r="AM52" s="39">
        <v>1</v>
      </c>
      <c r="AN52" s="363" t="s">
        <v>98</v>
      </c>
      <c r="AO52" s="39">
        <v>1</v>
      </c>
      <c r="AP52" s="52" t="s">
        <v>99</v>
      </c>
      <c r="AQ52" s="99"/>
      <c r="AR52" s="54"/>
      <c r="AS52" s="54"/>
      <c r="AT52" s="54"/>
      <c r="AU52" s="53"/>
      <c r="AV52" s="55"/>
      <c r="AW52" s="303"/>
      <c r="AX52" s="212"/>
      <c r="AY52" s="54"/>
      <c r="AZ52" s="192"/>
      <c r="BA52" s="221"/>
      <c r="BB52" s="324"/>
    </row>
    <row r="53" spans="1:63" ht="162.75" customHeight="1">
      <c r="A53" s="302">
        <v>21</v>
      </c>
      <c r="B53" s="515" t="s">
        <v>29</v>
      </c>
      <c r="C53" s="503" t="s">
        <v>86</v>
      </c>
      <c r="D53" s="503" t="s">
        <v>268</v>
      </c>
      <c r="E53" s="503" t="s">
        <v>269</v>
      </c>
      <c r="F53" s="503" t="s">
        <v>270</v>
      </c>
      <c r="G53" s="503" t="s">
        <v>87</v>
      </c>
      <c r="H53" s="506">
        <v>12</v>
      </c>
      <c r="I53" s="509" t="str">
        <f>IF(H53&lt;=0,"",IF(H53&lt;=2,"Muy Baja",IF(H53&lt;=24,"Baja",IF(H53&lt;=500,"Media",IF(H53&lt;=5000,"Alta","Muy Alta")))))</f>
        <v>Baja</v>
      </c>
      <c r="J53" s="512">
        <f>IF(I53="","",IF(I53="Muy Baja",0.2,IF(I53="Baja",0.4,IF(I53="Media",0.6,IF(I53="Alta",0.8,IF(I53="Muy Alta",1,))))))</f>
        <v>0.4</v>
      </c>
      <c r="K53" s="503" t="s">
        <v>88</v>
      </c>
      <c r="L53" s="512" t="str">
        <f ca="1">IF(NOT(ISERROR(MATCH(K53,'Tabla Impacto'!$B$152:$B$154,0))),'Tabla Impacto'!$F$154&amp;"Por favor no seleccionar los criterios de impacto(Afectación Económica o presupuestal y Pérdida Reputacional)",K53)</f>
        <v xml:space="preserve">     El riesgo afecta la imagen de la entidad con algunos usuarios de relevancia frente al logro de los objetivos</v>
      </c>
      <c r="M53" s="509" t="str">
        <f ca="1">IF(OR(L53='Tabla Impacto'!$C$11,L53='Tabla Impacto'!$D$11),"Leve",IF(OR(L53='Tabla Impacto'!$C$12,L53='Tabla Impacto'!$D$12),"Menor",IF(OR(L53='Tabla Impacto'!$C$13,L53='Tabla Impacto'!$D$13),"Moderado",IF(OR(#REF!='Tabla Impacto'!$C$14,L53='Tabla Impacto'!$D$14),"Mayor",IF(OR(L53='Tabla Impacto'!$C$15,#REF!='Tabla Impacto'!$D$15),"Catastrófico","")))))</f>
        <v>Moderado</v>
      </c>
      <c r="N53" s="512">
        <f ca="1">IF(M53="","",IF(M53="Leve",0.2,IF(M53="Menor",0.4,IF(M53="Moderado",0.6,IF(M53="Mayor",0.8,IF(M53="Catastrófico",1,))))))</f>
        <v>0.6</v>
      </c>
      <c r="O53" s="518" t="str">
        <f ca="1">IF(OR(AND(I53="Muy Baja",M53="Leve"),AND(I53="Muy Baja",M53="Menor"),AND(I53="Baja",M53="Leve")),"Bajo",IF(OR(AND(I53="Muy baja",M53="Moderado"),AND(I53="Baja",M53="Menor"),AND(I53="Baja",M53="Moderado"),AND(I53="Media",M53="Leve"),AND(I53="Media",M53="Menor"),AND(I53="Media",M53="Moderado"),AND(I53="Alta",M53="Leve"),AND(I53="Alta",M53="Menor")),"Moderado",IF(OR(AND(I53="Muy Baja",M53="Mayor"),AND(I53="Baja",M53="Mayor"),AND(I53="Media",M53="Mayor"),AND(I53="Alta",M53="Moderado"),AND(I53="Alta",M53="Mayor"),AND(I53="Muy Alta",M53="Leve"),AND(I53="Muy Alta",M53="Menor"),AND(I53="Muy Alta",M53="Moderado"),AND(I53="Muy Alta",M53="Mayor")),"Alto",IF(OR(AND(I53="Muy Baja",M53="Catastrófico"),AND(I53="Baja",M53="Catastrófico"),AND(I53="Media",M53="Catastrófico"),AND(I53="Alta",M53="Catastrófico"),AND(I53="Muy Alta",M53="Catastrófico")),"Extremo",""))))</f>
        <v>Moderado</v>
      </c>
      <c r="P53" s="39">
        <v>1</v>
      </c>
      <c r="Q53" s="265" t="s">
        <v>274</v>
      </c>
      <c r="R53" s="39" t="str">
        <f t="shared" si="8"/>
        <v>Probabilidad</v>
      </c>
      <c r="S53" s="44" t="s">
        <v>89</v>
      </c>
      <c r="T53" s="44" t="s">
        <v>90</v>
      </c>
      <c r="U53" s="45" t="str">
        <f t="shared" si="1"/>
        <v>40%</v>
      </c>
      <c r="V53" s="44" t="s">
        <v>91</v>
      </c>
      <c r="W53" s="44" t="s">
        <v>92</v>
      </c>
      <c r="X53" s="44" t="s">
        <v>93</v>
      </c>
      <c r="Y53" s="46">
        <f t="shared" si="2"/>
        <v>0.24</v>
      </c>
      <c r="Z53" s="47" t="str">
        <f t="shared" si="3"/>
        <v>Baja</v>
      </c>
      <c r="AA53" s="45">
        <f t="shared" si="4"/>
        <v>0.24</v>
      </c>
      <c r="AB53" s="47" t="str">
        <f t="shared" ca="1" si="5"/>
        <v>Moderado</v>
      </c>
      <c r="AC53" s="45">
        <f t="shared" ca="1" si="6"/>
        <v>0.6</v>
      </c>
      <c r="AD53" s="48" t="str">
        <f t="shared" ca="1" si="7"/>
        <v>Moderado</v>
      </c>
      <c r="AE53" s="44" t="s">
        <v>94</v>
      </c>
      <c r="AF53" s="279" t="s">
        <v>275</v>
      </c>
      <c r="AG53" s="38" t="s">
        <v>155</v>
      </c>
      <c r="AH53" s="49">
        <v>44958</v>
      </c>
      <c r="AI53" s="282">
        <v>44938</v>
      </c>
      <c r="AJ53" s="67" t="s">
        <v>272</v>
      </c>
      <c r="AK53" s="39">
        <v>1</v>
      </c>
      <c r="AL53" s="263" t="s">
        <v>273</v>
      </c>
      <c r="AM53" s="39">
        <v>1</v>
      </c>
      <c r="AN53" s="363" t="s">
        <v>98</v>
      </c>
      <c r="AO53" s="39">
        <v>1</v>
      </c>
      <c r="AP53" s="52" t="s">
        <v>99</v>
      </c>
      <c r="AQ53" s="99"/>
      <c r="AR53" s="58"/>
      <c r="AS53" s="54"/>
      <c r="AT53" s="54"/>
      <c r="AU53" s="53"/>
      <c r="AV53" s="57"/>
      <c r="AW53" s="303"/>
      <c r="AX53" s="212"/>
      <c r="AY53" s="54"/>
      <c r="AZ53" s="54"/>
      <c r="BA53" s="221"/>
      <c r="BB53" s="310"/>
    </row>
    <row r="54" spans="1:63" ht="136.5" customHeight="1">
      <c r="A54" s="307"/>
      <c r="B54" s="516"/>
      <c r="C54" s="504"/>
      <c r="D54" s="504"/>
      <c r="E54" s="504"/>
      <c r="F54" s="504"/>
      <c r="G54" s="504"/>
      <c r="H54" s="507"/>
      <c r="I54" s="510"/>
      <c r="J54" s="513"/>
      <c r="K54" s="504"/>
      <c r="L54" s="513"/>
      <c r="M54" s="510"/>
      <c r="N54" s="513"/>
      <c r="O54" s="519"/>
      <c r="P54" s="39">
        <v>2</v>
      </c>
      <c r="Q54" s="265" t="s">
        <v>278</v>
      </c>
      <c r="R54" s="39" t="str">
        <f t="shared" si="8"/>
        <v>Probabilidad</v>
      </c>
      <c r="S54" s="44" t="s">
        <v>89</v>
      </c>
      <c r="T54" s="44" t="s">
        <v>90</v>
      </c>
      <c r="U54" s="45" t="str">
        <f t="shared" si="1"/>
        <v>40%</v>
      </c>
      <c r="V54" s="44" t="s">
        <v>91</v>
      </c>
      <c r="W54" s="44" t="s">
        <v>92</v>
      </c>
      <c r="X54" s="44" t="s">
        <v>93</v>
      </c>
      <c r="Y54" s="46">
        <f t="shared" si="2"/>
        <v>0</v>
      </c>
      <c r="Z54" s="47" t="str">
        <f t="shared" si="3"/>
        <v>Muy Baja</v>
      </c>
      <c r="AA54" s="45">
        <f t="shared" si="4"/>
        <v>0</v>
      </c>
      <c r="AB54" s="47" t="str">
        <f t="shared" si="5"/>
        <v>Leve</v>
      </c>
      <c r="AC54" s="45">
        <f t="shared" si="6"/>
        <v>0</v>
      </c>
      <c r="AD54" s="48" t="str">
        <f t="shared" si="7"/>
        <v>Bajo</v>
      </c>
      <c r="AE54" s="44" t="s">
        <v>94</v>
      </c>
      <c r="AF54" s="279" t="s">
        <v>279</v>
      </c>
      <c r="AG54" s="38" t="s">
        <v>276</v>
      </c>
      <c r="AH54" s="49">
        <v>44958</v>
      </c>
      <c r="AI54" s="282">
        <v>44938</v>
      </c>
      <c r="AJ54" s="67" t="s">
        <v>277</v>
      </c>
      <c r="AK54" s="39">
        <v>2</v>
      </c>
      <c r="AL54" s="263" t="s">
        <v>553</v>
      </c>
      <c r="AM54" s="39">
        <v>2</v>
      </c>
      <c r="AN54" s="363" t="s">
        <v>98</v>
      </c>
      <c r="AO54" s="39">
        <v>2</v>
      </c>
      <c r="AP54" s="52" t="s">
        <v>99</v>
      </c>
      <c r="AQ54" s="99"/>
      <c r="AR54" s="72"/>
      <c r="AS54" s="54"/>
      <c r="AT54" s="54"/>
      <c r="AU54" s="53"/>
      <c r="AV54" s="63"/>
      <c r="AW54" s="303"/>
      <c r="AX54" s="212"/>
      <c r="AY54" s="53"/>
      <c r="AZ54" s="54"/>
      <c r="BA54" s="221"/>
      <c r="BB54" s="311"/>
    </row>
    <row r="55" spans="1:63" ht="146.25" customHeight="1">
      <c r="A55" s="307"/>
      <c r="B55" s="517"/>
      <c r="C55" s="505"/>
      <c r="D55" s="505"/>
      <c r="E55" s="505"/>
      <c r="F55" s="505"/>
      <c r="G55" s="505"/>
      <c r="H55" s="508"/>
      <c r="I55" s="511"/>
      <c r="J55" s="514"/>
      <c r="K55" s="505"/>
      <c r="L55" s="514"/>
      <c r="M55" s="511"/>
      <c r="N55" s="514"/>
      <c r="O55" s="520"/>
      <c r="P55" s="39">
        <v>3</v>
      </c>
      <c r="Q55" s="267" t="s">
        <v>284</v>
      </c>
      <c r="R55" s="39" t="str">
        <f t="shared" si="8"/>
        <v>Probabilidad</v>
      </c>
      <c r="S55" s="44" t="s">
        <v>89</v>
      </c>
      <c r="T55" s="44" t="s">
        <v>90</v>
      </c>
      <c r="U55" s="45" t="str">
        <f t="shared" si="1"/>
        <v>40%</v>
      </c>
      <c r="V55" s="44" t="s">
        <v>91</v>
      </c>
      <c r="W55" s="44" t="s">
        <v>92</v>
      </c>
      <c r="X55" s="44" t="s">
        <v>93</v>
      </c>
      <c r="Y55" s="46">
        <f t="shared" si="2"/>
        <v>0</v>
      </c>
      <c r="Z55" s="47" t="str">
        <f t="shared" si="3"/>
        <v>Muy Baja</v>
      </c>
      <c r="AA55" s="45">
        <f t="shared" si="4"/>
        <v>0</v>
      </c>
      <c r="AB55" s="47" t="str">
        <f t="shared" si="5"/>
        <v>Leve</v>
      </c>
      <c r="AC55" s="45">
        <f t="shared" si="6"/>
        <v>0</v>
      </c>
      <c r="AD55" s="48" t="str">
        <f t="shared" si="7"/>
        <v>Bajo</v>
      </c>
      <c r="AE55" s="44" t="s">
        <v>94</v>
      </c>
      <c r="AF55" s="279" t="s">
        <v>520</v>
      </c>
      <c r="AG55" s="39" t="s">
        <v>155</v>
      </c>
      <c r="AH55" s="49">
        <v>44958</v>
      </c>
      <c r="AI55" s="282">
        <v>45107</v>
      </c>
      <c r="AJ55" s="67" t="s">
        <v>280</v>
      </c>
      <c r="AK55" s="39">
        <v>3</v>
      </c>
      <c r="AL55" s="263" t="s">
        <v>553</v>
      </c>
      <c r="AM55" s="39">
        <v>3</v>
      </c>
      <c r="AN55" s="363" t="s">
        <v>98</v>
      </c>
      <c r="AO55" s="39">
        <v>3</v>
      </c>
      <c r="AP55" s="52" t="s">
        <v>99</v>
      </c>
      <c r="AQ55" s="99"/>
      <c r="AR55" s="54"/>
      <c r="AS55" s="54"/>
      <c r="AT55" s="54"/>
      <c r="AU55" s="53"/>
      <c r="AV55" s="63"/>
      <c r="AW55" s="303"/>
      <c r="AX55" s="212"/>
      <c r="AY55" s="54"/>
      <c r="AZ55" s="199"/>
      <c r="BA55" s="221"/>
      <c r="BB55" s="308"/>
    </row>
    <row r="56" spans="1:63" ht="233.25" customHeight="1">
      <c r="A56" s="309">
        <v>22</v>
      </c>
      <c r="B56" s="366" t="s">
        <v>29</v>
      </c>
      <c r="C56" s="38" t="s">
        <v>179</v>
      </c>
      <c r="D56" s="38" t="s">
        <v>281</v>
      </c>
      <c r="E56" s="38" t="s">
        <v>282</v>
      </c>
      <c r="F56" s="38" t="s">
        <v>590</v>
      </c>
      <c r="G56" s="38" t="s">
        <v>264</v>
      </c>
      <c r="H56" s="39">
        <v>4</v>
      </c>
      <c r="I56" s="40" t="str">
        <f>IF(H56&lt;=0,"",IF(H56&lt;=2,"Muy Baja",IF(H56&lt;=24,"Baja",IF(H56&lt;=500,"Media",IF(H56&lt;=5000,"Alta","Muy Alta")))))</f>
        <v>Baja</v>
      </c>
      <c r="J56" s="41">
        <f>IF(I56="","",IF(I56="Muy Baja",0.2,IF(I56="Baja",0.4,IF(I56="Media",0.6,IF(I56="Alta",0.8,IF(I56="Muy Alta",1,))))))</f>
        <v>0.4</v>
      </c>
      <c r="K56" s="38" t="s">
        <v>283</v>
      </c>
      <c r="L56" s="41" t="str">
        <f ca="1">IF(NOT(ISERROR(MATCH(K56,'Tabla Impacto'!$B$152:$B$154,0))),'Tabla Impacto'!$F$154&amp;"Por favor no seleccionar los criterios de impacto(Afectación Económica o presupuestal y Pérdida Reputacional)",K56)</f>
        <v xml:space="preserve">     El riesgo afecta la imagen de la entidad internamente, de conocimiento general, nivel interno, de junta dircetiva y accionistas y/o de provedores</v>
      </c>
      <c r="M56" s="40" t="str">
        <f ca="1">IF(OR(L56='Tabla Impacto'!$C$11,L56='Tabla Impacto'!$D$11),"Leve",IF(OR(L56='Tabla Impacto'!$C$12,L56='Tabla Impacto'!$D$12),"Menor",IF(OR(L56='Tabla Impacto'!$C$13,L56='Tabla Impacto'!$D$13),"Moderado",IF(OR(#REF!='Tabla Impacto'!$C$14,L56='Tabla Impacto'!$D$14),"Mayor",IF(OR(L56='Tabla Impacto'!$C$15,L39='Tabla Impacto'!$D$15),"Catastrófico","")))))</f>
        <v>Menor</v>
      </c>
      <c r="N56" s="41">
        <f ca="1">IF(M56="","",IF(M56="Leve",0.2,IF(M56="Menor",0.4,IF(M56="Moderado",0.6,IF(M56="Mayor",0.8,IF(M56="Catastrófico",1,))))))</f>
        <v>0.4</v>
      </c>
      <c r="O56" s="42" t="str">
        <f ca="1">IF(OR(AND(I56="Muy Baja",M56="Leve"),AND(I56="Muy Baja",M56="Menor"),AND(I56="Baja",M56="Leve")),"Bajo",IF(OR(AND(I56="Muy baja",M56="Moderado"),AND(I56="Baja",M56="Menor"),AND(I56="Baja",M56="Moderado"),AND(I56="Media",M56="Leve"),AND(I56="Media",M56="Menor"),AND(I56="Media",M56="Moderado"),AND(I56="Alta",M56="Leve"),AND(I56="Alta",M56="Menor")),"Moderado",IF(OR(AND(I56="Muy Baja",M56="Mayor"),AND(I56="Baja",M56="Mayor"),AND(I56="Media",M56="Mayor"),AND(I56="Alta",M56="Moderado"),AND(I56="Alta",M56="Mayor"),AND(I56="Muy Alta",M56="Leve"),AND(I56="Muy Alta",M56="Menor"),AND(I56="Muy Alta",M56="Moderado"),AND(I56="Muy Alta",M56="Mayor")),"Alto",IF(OR(AND(I56="Muy Baja",M56="Catastrófico"),AND(I56="Baja",M56="Catastrófico"),AND(I56="Media",M56="Catastrófico"),AND(I56="Alta",M56="Catastrófico"),AND(I56="Muy Alta",M56="Catastrófico")),"Extremo",""))))</f>
        <v>Moderado</v>
      </c>
      <c r="P56" s="39">
        <v>1</v>
      </c>
      <c r="Q56" s="265" t="s">
        <v>290</v>
      </c>
      <c r="R56" s="39" t="str">
        <f t="shared" si="8"/>
        <v>Probabilidad</v>
      </c>
      <c r="S56" s="44" t="s">
        <v>89</v>
      </c>
      <c r="T56" s="44" t="s">
        <v>90</v>
      </c>
      <c r="U56" s="45" t="str">
        <f t="shared" si="1"/>
        <v>40%</v>
      </c>
      <c r="V56" s="44" t="s">
        <v>247</v>
      </c>
      <c r="W56" s="44" t="s">
        <v>92</v>
      </c>
      <c r="X56" s="44" t="s">
        <v>248</v>
      </c>
      <c r="Y56" s="46">
        <f t="shared" si="2"/>
        <v>0.24</v>
      </c>
      <c r="Z56" s="47" t="str">
        <f t="shared" si="3"/>
        <v>Baja</v>
      </c>
      <c r="AA56" s="45">
        <f t="shared" si="4"/>
        <v>0.24</v>
      </c>
      <c r="AB56" s="47" t="str">
        <f t="shared" ca="1" si="5"/>
        <v>Menor</v>
      </c>
      <c r="AC56" s="45">
        <f t="shared" ca="1" si="6"/>
        <v>0.4</v>
      </c>
      <c r="AD56" s="48" t="str">
        <f t="shared" ca="1" si="7"/>
        <v>Moderado</v>
      </c>
      <c r="AE56" s="44" t="s">
        <v>94</v>
      </c>
      <c r="AF56" s="279" t="s">
        <v>521</v>
      </c>
      <c r="AG56" s="100" t="s">
        <v>131</v>
      </c>
      <c r="AH56" s="49">
        <v>44958</v>
      </c>
      <c r="AI56" s="282">
        <v>45261</v>
      </c>
      <c r="AJ56" s="101" t="s">
        <v>285</v>
      </c>
      <c r="AK56" s="39">
        <v>1</v>
      </c>
      <c r="AL56" s="263" t="s">
        <v>273</v>
      </c>
      <c r="AM56" s="39">
        <v>1</v>
      </c>
      <c r="AN56" s="363" t="s">
        <v>98</v>
      </c>
      <c r="AO56" s="39">
        <v>1</v>
      </c>
      <c r="AP56" s="52" t="s">
        <v>99</v>
      </c>
      <c r="AQ56" s="53"/>
      <c r="AR56" s="54"/>
      <c r="AS56" s="54"/>
      <c r="AT56" s="54"/>
      <c r="AU56" s="54"/>
      <c r="AV56" s="63"/>
      <c r="AW56" s="303"/>
      <c r="AX56" s="212"/>
      <c r="AY56" s="54"/>
      <c r="AZ56" s="55"/>
      <c r="BA56" s="219"/>
      <c r="BB56" s="308"/>
    </row>
    <row r="57" spans="1:63" ht="158.25" customHeight="1">
      <c r="A57" s="302">
        <v>23</v>
      </c>
      <c r="B57" s="365" t="s">
        <v>286</v>
      </c>
      <c r="C57" s="256" t="s">
        <v>107</v>
      </c>
      <c r="D57" s="38" t="s">
        <v>287</v>
      </c>
      <c r="E57" s="38" t="s">
        <v>288</v>
      </c>
      <c r="F57" s="38" t="s">
        <v>591</v>
      </c>
      <c r="G57" s="38" t="s">
        <v>87</v>
      </c>
      <c r="H57" s="39">
        <v>4</v>
      </c>
      <c r="I57" s="40" t="str">
        <f>IF(H57&lt;=0,"",IF(H57&lt;=2,"Muy Baja",IF(H57&lt;=24,"Baja",IF(H57&lt;=500,"Media",IF(H57&lt;=5000,"Alta","Muy Alta")))))</f>
        <v>Baja</v>
      </c>
      <c r="J57" s="41">
        <f>IF(I57="","",IF(I57="Muy Baja",0.2,IF(I57="Baja",0.4,IF(I57="Media",0.6,IF(I57="Alta",0.8,IF(I57="Muy Alta",1,))))))</f>
        <v>0.4</v>
      </c>
      <c r="K57" s="41" t="s">
        <v>289</v>
      </c>
      <c r="L57" s="41" t="str">
        <f ca="1">IF(NOT(ISERROR(MATCH(K57,'Tabla Impacto'!$B$152:$B$154,0))),'Tabla Impacto'!$F$154&amp;"Por favor no seleccionar los criterios de impacto(Afectación Económica o presupuestal y Pérdida Reputacional)",K57)</f>
        <v xml:space="preserve">     El riesgo afecta la imagen de alguna área de la organización</v>
      </c>
      <c r="M57" s="40" t="str">
        <f ca="1">IF(OR(L57='Tabla Impacto'!$C$11,L57='Tabla Impacto'!$D$11),"Leve",IF(OR(L57='Tabla Impacto'!$C$12,L57='Tabla Impacto'!$D$12),"Menor",IF(OR(L57='Tabla Impacto'!$C$13,L57='Tabla Impacto'!$D$13),"Moderado",IF(OR(#REF!='Tabla Impacto'!$C$14,L57='Tabla Impacto'!$D$14),"Mayor",IF(OR(L57='Tabla Impacto'!$C$15,L35='Tabla Impacto'!$D$15),"Catastrófico","")))))</f>
        <v>Leve</v>
      </c>
      <c r="N57" s="41">
        <f ca="1">IF(M57="","",IF(M57="Leve",0.2,IF(M57="Menor",0.4,IF(M57="Moderado",0.6,IF(M57="Mayor",0.8,IF(M57="Catastrófico",1,))))))</f>
        <v>0.2</v>
      </c>
      <c r="O57" s="42" t="str">
        <f ca="1">IF(OR(AND(I57="Muy Baja",M57="Leve"),AND(I57="Muy Baja",M57="Menor"),AND(I57="Baja",M57="Leve")),"Bajo",IF(OR(AND(I57="Muy baja",M57="Moderado"),AND(I57="Baja",M57="Menor"),AND(I57="Baja",M57="Moderado"),AND(I57="Media",M57="Leve"),AND(I57="Media",M57="Menor"),AND(I57="Media",M57="Moderado"),AND(I57="Alta",M57="Leve"),AND(I57="Alta",M57="Menor")),"Moderado",IF(OR(AND(I57="Muy Baja",M57="Mayor"),AND(I57="Baja",M57="Mayor"),AND(I57="Media",M57="Mayor"),AND(I57="Alta",M57="Moderado"),AND(I57="Alta",M57="Mayor"),AND(I57="Muy Alta",M57="Leve"),AND(I57="Muy Alta",M57="Menor"),AND(I57="Muy Alta",M57="Moderado"),AND(I57="Muy Alta",M57="Mayor")),"Alto",IF(OR(AND(I57="Muy Baja",M57="Catastrófico"),AND(I57="Baja",M57="Catastrófico"),AND(I57="Media",M57="Catastrófico"),AND(I57="Alta",M57="Catastrófico"),AND(I57="Muy Alta",M57="Catastrófico")),"Extremo",""))))</f>
        <v>Bajo</v>
      </c>
      <c r="P57" s="39">
        <v>1</v>
      </c>
      <c r="Q57" s="269" t="s">
        <v>592</v>
      </c>
      <c r="R57" s="39" t="str">
        <f t="shared" si="8"/>
        <v>Probabilidad</v>
      </c>
      <c r="S57" s="44" t="s">
        <v>89</v>
      </c>
      <c r="T57" s="44" t="s">
        <v>90</v>
      </c>
      <c r="U57" s="45" t="str">
        <f t="shared" si="1"/>
        <v>40%</v>
      </c>
      <c r="V57" s="44" t="s">
        <v>91</v>
      </c>
      <c r="W57" s="44" t="s">
        <v>92</v>
      </c>
      <c r="X57" s="44" t="s">
        <v>93</v>
      </c>
      <c r="Y57" s="46">
        <f t="shared" si="2"/>
        <v>0.24</v>
      </c>
      <c r="Z57" s="47" t="str">
        <f t="shared" si="3"/>
        <v>Baja</v>
      </c>
      <c r="AA57" s="45">
        <f t="shared" si="4"/>
        <v>0.24</v>
      </c>
      <c r="AB57" s="47" t="str">
        <f t="shared" ca="1" si="5"/>
        <v>Leve</v>
      </c>
      <c r="AC57" s="45">
        <f t="shared" ca="1" si="6"/>
        <v>0.2</v>
      </c>
      <c r="AD57" s="48" t="str">
        <f t="shared" ca="1" si="7"/>
        <v>Bajo</v>
      </c>
      <c r="AE57" s="44" t="s">
        <v>94</v>
      </c>
      <c r="AF57" s="279" t="s">
        <v>296</v>
      </c>
      <c r="AG57" s="38" t="s">
        <v>95</v>
      </c>
      <c r="AH57" s="49">
        <v>44958</v>
      </c>
      <c r="AI57" s="282">
        <v>45291</v>
      </c>
      <c r="AJ57" s="67" t="s">
        <v>291</v>
      </c>
      <c r="AK57" s="39">
        <v>1</v>
      </c>
      <c r="AL57" s="285" t="s">
        <v>292</v>
      </c>
      <c r="AM57" s="39">
        <v>1</v>
      </c>
      <c r="AN57" s="363" t="s">
        <v>98</v>
      </c>
      <c r="AO57" s="39">
        <v>1</v>
      </c>
      <c r="AP57" s="52" t="s">
        <v>99</v>
      </c>
      <c r="AQ57" s="54"/>
      <c r="AR57" s="54"/>
      <c r="AS57" s="54"/>
      <c r="AT57" s="54"/>
      <c r="AU57" s="53"/>
      <c r="AV57" s="54"/>
      <c r="AW57" s="303"/>
      <c r="AX57" s="214"/>
      <c r="AY57" s="77"/>
      <c r="AZ57" s="57"/>
      <c r="BA57" s="221"/>
      <c r="BB57" s="308"/>
    </row>
    <row r="58" spans="1:63" ht="177.75" customHeight="1" thickBot="1">
      <c r="A58" s="325">
        <v>24</v>
      </c>
      <c r="B58" s="369" t="s">
        <v>293</v>
      </c>
      <c r="C58" s="326" t="s">
        <v>107</v>
      </c>
      <c r="D58" s="326" t="s">
        <v>294</v>
      </c>
      <c r="E58" s="326" t="s">
        <v>295</v>
      </c>
      <c r="F58" s="326" t="s">
        <v>593</v>
      </c>
      <c r="G58" s="326" t="s">
        <v>87</v>
      </c>
      <c r="H58" s="327">
        <v>4</v>
      </c>
      <c r="I58" s="328" t="str">
        <f>IF(H58&lt;=0,"",IF(H58&lt;=2,"Muy Baja",IF(H58&lt;=24,"Baja",IF(H58&lt;=500,"Media",IF(H58&lt;=5000,"Alta","Muy Alta")))))</f>
        <v>Baja</v>
      </c>
      <c r="J58" s="329">
        <f>IF(I58="","",IF(I58="Muy Baja",0.2,IF(I58="Baja",0.4,IF(I58="Media",0.6,IF(I58="Alta",0.8,IF(I58="Muy Alta",1,))))))</f>
        <v>0.4</v>
      </c>
      <c r="K58" s="329" t="s">
        <v>289</v>
      </c>
      <c r="L58" s="329" t="str">
        <f ca="1">IF(NOT(ISERROR(MATCH(K58,'Tabla Impacto'!$B$152:$B$154,0))),'Tabla Impacto'!$F$154&amp;"Por favor no seleccionar los criterios de impacto(Afectación Económica o presupuestal y Pérdida Reputacional)",K58)</f>
        <v xml:space="preserve">     El riesgo afecta la imagen de alguna área de la organización</v>
      </c>
      <c r="M58" s="328" t="str">
        <f ca="1">IF(OR(L58='Tabla Impacto'!$C$11,L58='Tabla Impacto'!$D$11),"Leve",IF(OR(L58='Tabla Impacto'!$C$12,L58='Tabla Impacto'!$D$12),"Menor",IF(OR(L58='Tabla Impacto'!$C$13,L58='Tabla Impacto'!$D$13),"Moderado",IF(OR(L35='Tabla Impacto'!$C$14,L58='Tabla Impacto'!$D$14),"Mayor",IF(OR(L58='Tabla Impacto'!$C$15,L38='Tabla Impacto'!$D$15),"Catastrófico","")))))</f>
        <v>Leve</v>
      </c>
      <c r="N58" s="329">
        <f ca="1">IF(M58="","",IF(M58="Leve",0.2,IF(M58="Menor",0.4,IF(M58="Moderado",0.6,IF(M58="Mayor",0.8,IF(M58="Catastrófico",1,))))))</f>
        <v>0.2</v>
      </c>
      <c r="O58" s="330"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Bajo</v>
      </c>
      <c r="P58" s="327">
        <v>1</v>
      </c>
      <c r="Q58" s="331" t="s">
        <v>296</v>
      </c>
      <c r="R58" s="327" t="str">
        <f t="shared" si="8"/>
        <v>Probabilidad</v>
      </c>
      <c r="S58" s="332" t="s">
        <v>116</v>
      </c>
      <c r="T58" s="332" t="s">
        <v>90</v>
      </c>
      <c r="U58" s="333" t="str">
        <f t="shared" si="1"/>
        <v>30%</v>
      </c>
      <c r="V58" s="332" t="s">
        <v>91</v>
      </c>
      <c r="W58" s="332" t="s">
        <v>92</v>
      </c>
      <c r="X58" s="332" t="s">
        <v>93</v>
      </c>
      <c r="Y58" s="334">
        <f t="shared" si="2"/>
        <v>0.28000000000000003</v>
      </c>
      <c r="Z58" s="335" t="str">
        <f t="shared" si="3"/>
        <v>Baja</v>
      </c>
      <c r="AA58" s="333">
        <f t="shared" si="4"/>
        <v>0.28000000000000003</v>
      </c>
      <c r="AB58" s="335" t="str">
        <f t="shared" ca="1" si="5"/>
        <v>Leve</v>
      </c>
      <c r="AC58" s="333">
        <f t="shared" ca="1" si="6"/>
        <v>0.2</v>
      </c>
      <c r="AD58" s="336" t="str">
        <f t="shared" ca="1" si="7"/>
        <v>Bajo</v>
      </c>
      <c r="AE58" s="332" t="s">
        <v>94</v>
      </c>
      <c r="AF58" s="337" t="s">
        <v>296</v>
      </c>
      <c r="AG58" s="326" t="s">
        <v>139</v>
      </c>
      <c r="AH58" s="338">
        <v>44958</v>
      </c>
      <c r="AI58" s="338">
        <v>45291</v>
      </c>
      <c r="AJ58" s="339" t="s">
        <v>297</v>
      </c>
      <c r="AK58" s="327">
        <v>1</v>
      </c>
      <c r="AL58" s="340" t="s">
        <v>554</v>
      </c>
      <c r="AM58" s="327">
        <v>1</v>
      </c>
      <c r="AN58" s="363" t="s">
        <v>98</v>
      </c>
      <c r="AO58" s="327">
        <v>1</v>
      </c>
      <c r="AP58" s="341" t="s">
        <v>99</v>
      </c>
      <c r="AQ58" s="342"/>
      <c r="AR58" s="342"/>
      <c r="AS58" s="342"/>
      <c r="AT58" s="342"/>
      <c r="AU58" s="343"/>
      <c r="AV58" s="343"/>
      <c r="AW58" s="344"/>
      <c r="AX58" s="345"/>
      <c r="AY58" s="346"/>
      <c r="AZ58" s="342"/>
      <c r="BA58" s="347"/>
      <c r="BB58" s="348"/>
      <c r="BC58" s="1"/>
      <c r="BD58" s="1"/>
      <c r="BE58" s="1"/>
      <c r="BF58" s="1"/>
      <c r="BG58" s="1"/>
      <c r="BH58" s="1"/>
      <c r="BI58" s="1"/>
      <c r="BJ58" s="1"/>
      <c r="BK58" s="1"/>
    </row>
    <row r="59" spans="1:63" ht="78.75" customHeight="1">
      <c r="A59" s="287"/>
      <c r="B59" s="287"/>
      <c r="C59" s="287"/>
      <c r="D59" s="287"/>
      <c r="E59" s="287"/>
      <c r="F59" s="287"/>
      <c r="G59" s="287"/>
      <c r="H59" s="287"/>
      <c r="I59" s="287"/>
      <c r="J59" s="287"/>
      <c r="K59" s="287"/>
      <c r="L59" s="287"/>
      <c r="M59" s="287"/>
      <c r="N59" s="287"/>
      <c r="O59" s="287"/>
      <c r="P59" s="287"/>
      <c r="Q59" s="288"/>
      <c r="R59" s="287"/>
      <c r="S59" s="287"/>
      <c r="T59" s="287"/>
      <c r="U59" s="287"/>
      <c r="V59" s="287"/>
      <c r="W59" s="287"/>
      <c r="X59" s="287"/>
      <c r="Y59" s="287"/>
      <c r="Z59" s="287"/>
      <c r="AA59" s="287"/>
      <c r="AB59" s="287"/>
      <c r="AC59" s="287"/>
      <c r="AD59" s="280"/>
      <c r="AE59" s="287"/>
      <c r="AF59" s="287"/>
      <c r="AG59" s="287"/>
      <c r="AH59" s="287"/>
      <c r="AI59" s="287"/>
      <c r="AJ59" s="287"/>
      <c r="AK59" s="287"/>
      <c r="AL59" s="287"/>
      <c r="AM59" s="287"/>
      <c r="AN59" s="287"/>
      <c r="AO59" s="287"/>
      <c r="AP59" s="287"/>
      <c r="AQ59" s="287"/>
      <c r="AR59" s="287"/>
      <c r="AS59" s="287"/>
      <c r="AT59" s="287"/>
      <c r="AU59" s="287"/>
      <c r="AV59" s="287"/>
      <c r="AW59" s="287"/>
      <c r="AX59" s="289"/>
      <c r="AY59" s="287"/>
      <c r="AZ59" s="287"/>
      <c r="BA59" s="290"/>
      <c r="BB59" s="291" t="s">
        <v>469</v>
      </c>
    </row>
    <row r="60" spans="1:63" ht="46.5" customHeight="1">
      <c r="BB60" s="281" t="s">
        <v>522</v>
      </c>
    </row>
    <row r="61" spans="1:63" ht="46.5" customHeight="1"/>
    <row r="62" spans="1:63" ht="46.5" customHeight="1"/>
    <row r="63" spans="1:63" ht="46.5" customHeight="1"/>
    <row r="64" spans="1:63" ht="46.5" customHeight="1"/>
    <row r="65" spans="1:42" ht="46.5" customHeight="1"/>
    <row r="66" spans="1:42" ht="46.5" customHeight="1"/>
    <row r="67" spans="1:42" ht="46.5" customHeight="1"/>
    <row r="68" spans="1:42" ht="46.5" customHeight="1">
      <c r="A68" s="102"/>
      <c r="B68" s="102"/>
      <c r="C68" s="102"/>
      <c r="D68" s="102"/>
      <c r="E68" s="102"/>
      <c r="F68" s="28"/>
      <c r="G68" s="103"/>
      <c r="H68" s="28"/>
      <c r="I68" s="28"/>
      <c r="J68" s="28"/>
      <c r="K68" s="28"/>
      <c r="L68" s="28"/>
      <c r="M68" s="28"/>
      <c r="N68" s="28"/>
      <c r="O68" s="28"/>
      <c r="P68" s="28"/>
      <c r="Q68" s="103"/>
      <c r="R68" s="28"/>
      <c r="S68" s="28"/>
      <c r="T68" s="28"/>
      <c r="U68" s="28"/>
      <c r="V68" s="28"/>
      <c r="W68" s="28"/>
      <c r="X68" s="28"/>
      <c r="Y68" s="28"/>
      <c r="Z68" s="28"/>
      <c r="AA68" s="28"/>
      <c r="AB68" s="28"/>
      <c r="AC68" s="28"/>
      <c r="AD68" s="28"/>
      <c r="AE68" s="28"/>
      <c r="AF68" s="28"/>
      <c r="AG68" s="28"/>
      <c r="AJ68" s="28"/>
      <c r="AK68" s="28"/>
      <c r="AL68" s="28"/>
      <c r="AM68" s="28"/>
      <c r="AN68" s="28"/>
      <c r="AO68" s="28"/>
      <c r="AP68" s="28"/>
    </row>
    <row r="69" spans="1:42" ht="46.5" customHeight="1">
      <c r="A69" s="102"/>
      <c r="B69" s="102"/>
      <c r="C69" s="102"/>
      <c r="D69" s="102"/>
      <c r="E69" s="102"/>
      <c r="F69" s="28"/>
      <c r="G69" s="103"/>
      <c r="H69" s="28"/>
      <c r="I69" s="28"/>
      <c r="J69" s="28"/>
      <c r="K69" s="28"/>
      <c r="L69" s="28"/>
      <c r="M69" s="28"/>
      <c r="N69" s="28"/>
      <c r="O69" s="28"/>
      <c r="P69" s="28"/>
      <c r="Q69" s="103"/>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row>
    <row r="70" spans="1:42" ht="46.5" customHeight="1">
      <c r="A70" s="102"/>
      <c r="B70" s="102"/>
      <c r="C70" s="102"/>
      <c r="D70" s="102"/>
      <c r="E70" s="102"/>
      <c r="F70" s="28"/>
      <c r="G70" s="103"/>
      <c r="H70" s="28"/>
      <c r="I70" s="28"/>
      <c r="J70" s="28"/>
      <c r="K70" s="28"/>
      <c r="L70" s="28"/>
      <c r="M70" s="28"/>
      <c r="N70" s="28"/>
      <c r="O70" s="28"/>
      <c r="P70" s="28"/>
      <c r="Q70" s="103"/>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row>
    <row r="71" spans="1:42" ht="46.5" customHeight="1">
      <c r="A71" s="102"/>
      <c r="B71" s="102"/>
      <c r="C71" s="102"/>
      <c r="D71" s="102"/>
      <c r="E71" s="102"/>
      <c r="F71" s="28"/>
      <c r="G71" s="103"/>
      <c r="H71" s="28"/>
      <c r="I71" s="28"/>
      <c r="J71" s="28"/>
      <c r="K71" s="28"/>
      <c r="L71" s="28"/>
      <c r="M71" s="28"/>
      <c r="N71" s="28"/>
      <c r="O71" s="28"/>
      <c r="P71" s="28"/>
      <c r="Q71" s="103"/>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row>
    <row r="72" spans="1:42" ht="46.5" customHeight="1">
      <c r="A72" s="102"/>
      <c r="B72" s="102"/>
      <c r="C72" s="102"/>
      <c r="D72" s="102"/>
      <c r="E72" s="102"/>
      <c r="F72" s="28"/>
      <c r="G72" s="103"/>
      <c r="H72" s="28"/>
      <c r="I72" s="28"/>
      <c r="J72" s="28"/>
      <c r="K72" s="28"/>
      <c r="L72" s="28"/>
      <c r="M72" s="28"/>
      <c r="N72" s="28"/>
      <c r="O72" s="28"/>
      <c r="P72" s="28"/>
      <c r="Q72" s="103"/>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row>
    <row r="73" spans="1:42" ht="46.5" customHeight="1">
      <c r="A73" s="102"/>
      <c r="B73" s="102"/>
      <c r="C73" s="102"/>
      <c r="D73" s="102"/>
      <c r="E73" s="102"/>
      <c r="F73" s="28"/>
      <c r="G73" s="103"/>
      <c r="H73" s="28"/>
      <c r="I73" s="28"/>
      <c r="J73" s="28"/>
      <c r="K73" s="28"/>
      <c r="L73" s="28"/>
      <c r="M73" s="28"/>
      <c r="N73" s="28"/>
      <c r="O73" s="28"/>
      <c r="P73" s="28"/>
      <c r="Q73" s="103"/>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row>
    <row r="74" spans="1:42" ht="46.5" customHeight="1">
      <c r="A74" s="102"/>
      <c r="B74" s="102"/>
      <c r="C74" s="102"/>
      <c r="D74" s="102"/>
      <c r="E74" s="102"/>
      <c r="F74" s="28"/>
      <c r="G74" s="103"/>
      <c r="H74" s="28"/>
      <c r="I74" s="28"/>
      <c r="J74" s="28"/>
      <c r="K74" s="28"/>
      <c r="L74" s="28"/>
      <c r="M74" s="28"/>
      <c r="N74" s="28"/>
      <c r="O74" s="28"/>
      <c r="P74" s="28"/>
      <c r="Q74" s="103"/>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row>
    <row r="75" spans="1:42" ht="46.5" customHeight="1">
      <c r="A75" s="102"/>
      <c r="B75" s="102"/>
      <c r="C75" s="102"/>
      <c r="D75" s="102"/>
      <c r="E75" s="102"/>
      <c r="F75" s="28"/>
      <c r="G75" s="103"/>
      <c r="H75" s="28"/>
      <c r="I75" s="28"/>
      <c r="J75" s="28"/>
      <c r="K75" s="28"/>
      <c r="L75" s="28"/>
      <c r="M75" s="28"/>
      <c r="N75" s="28"/>
      <c r="O75" s="28"/>
      <c r="P75" s="28"/>
      <c r="Q75" s="103"/>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row>
    <row r="76" spans="1:42" ht="46.5" customHeight="1">
      <c r="A76" s="102"/>
      <c r="B76" s="102"/>
      <c r="C76" s="102"/>
      <c r="D76" s="102"/>
      <c r="E76" s="102"/>
      <c r="F76" s="28"/>
      <c r="G76" s="103"/>
      <c r="H76" s="28"/>
      <c r="I76" s="28"/>
      <c r="J76" s="28"/>
      <c r="K76" s="28"/>
      <c r="L76" s="28"/>
      <c r="M76" s="28"/>
      <c r="N76" s="28"/>
      <c r="O76" s="28"/>
      <c r="P76" s="28"/>
      <c r="Q76" s="103"/>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row>
    <row r="77" spans="1:42" ht="46.5" customHeight="1">
      <c r="A77" s="102"/>
      <c r="B77" s="102"/>
      <c r="C77" s="102"/>
      <c r="D77" s="102"/>
      <c r="E77" s="102"/>
      <c r="F77" s="28"/>
      <c r="G77" s="103"/>
      <c r="H77" s="28"/>
      <c r="I77" s="28"/>
      <c r="J77" s="28"/>
      <c r="K77" s="28"/>
      <c r="L77" s="28"/>
      <c r="M77" s="28"/>
      <c r="N77" s="28"/>
      <c r="O77" s="28"/>
      <c r="P77" s="28"/>
      <c r="Q77" s="103"/>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row>
    <row r="78" spans="1:42" ht="46.5" customHeight="1">
      <c r="A78" s="102"/>
      <c r="B78" s="102"/>
      <c r="C78" s="102"/>
      <c r="D78" s="102"/>
      <c r="E78" s="102"/>
      <c r="F78" s="28"/>
      <c r="G78" s="103"/>
      <c r="H78" s="28"/>
      <c r="I78" s="28"/>
      <c r="J78" s="28"/>
      <c r="K78" s="28"/>
      <c r="L78" s="28"/>
      <c r="M78" s="28"/>
      <c r="N78" s="28"/>
      <c r="O78" s="28"/>
      <c r="P78" s="28"/>
      <c r="Q78" s="103"/>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row>
    <row r="79" spans="1:42" ht="46.5" customHeight="1">
      <c r="A79" s="102"/>
      <c r="B79" s="102"/>
      <c r="C79" s="102"/>
      <c r="D79" s="102"/>
      <c r="E79" s="102"/>
      <c r="F79" s="28"/>
      <c r="G79" s="103"/>
      <c r="H79" s="28"/>
      <c r="I79" s="28"/>
      <c r="J79" s="28"/>
      <c r="K79" s="28"/>
      <c r="L79" s="28"/>
      <c r="M79" s="28"/>
      <c r="N79" s="28"/>
      <c r="O79" s="28"/>
      <c r="P79" s="28"/>
      <c r="Q79" s="103"/>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row>
    <row r="80" spans="1:42" ht="46.5" customHeight="1">
      <c r="A80" s="102"/>
      <c r="B80" s="102"/>
      <c r="C80" s="102"/>
      <c r="D80" s="102"/>
      <c r="E80" s="102"/>
      <c r="F80" s="28"/>
      <c r="G80" s="103"/>
      <c r="H80" s="28"/>
      <c r="I80" s="28"/>
      <c r="J80" s="28"/>
      <c r="K80" s="28"/>
      <c r="L80" s="28"/>
      <c r="M80" s="28"/>
      <c r="N80" s="28"/>
      <c r="O80" s="28"/>
      <c r="P80" s="28"/>
      <c r="Q80" s="103"/>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row>
    <row r="81" spans="1:42" ht="46.5" customHeight="1">
      <c r="A81" s="102"/>
      <c r="B81" s="102"/>
      <c r="C81" s="102"/>
      <c r="D81" s="102"/>
      <c r="E81" s="102"/>
      <c r="F81" s="28"/>
      <c r="G81" s="103"/>
      <c r="H81" s="28"/>
      <c r="I81" s="28"/>
      <c r="J81" s="28"/>
      <c r="K81" s="28"/>
      <c r="L81" s="28"/>
      <c r="M81" s="28"/>
      <c r="N81" s="28"/>
      <c r="O81" s="28"/>
      <c r="P81" s="28"/>
      <c r="Q81" s="103"/>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row>
    <row r="82" spans="1:42" ht="46.5" customHeight="1">
      <c r="A82" s="102"/>
      <c r="B82" s="102"/>
      <c r="C82" s="102"/>
      <c r="D82" s="102"/>
      <c r="E82" s="102"/>
      <c r="F82" s="28"/>
      <c r="G82" s="103"/>
      <c r="H82" s="28"/>
      <c r="I82" s="28"/>
      <c r="J82" s="28"/>
      <c r="K82" s="28"/>
      <c r="L82" s="28"/>
      <c r="M82" s="28"/>
      <c r="N82" s="28"/>
      <c r="O82" s="28"/>
      <c r="P82" s="28"/>
      <c r="Q82" s="103"/>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row>
    <row r="83" spans="1:42" ht="46.5" customHeight="1">
      <c r="A83" s="102"/>
      <c r="B83" s="102"/>
      <c r="C83" s="102"/>
      <c r="D83" s="102"/>
      <c r="E83" s="102"/>
      <c r="F83" s="28"/>
      <c r="G83" s="103"/>
      <c r="H83" s="28"/>
      <c r="I83" s="28"/>
      <c r="J83" s="28"/>
      <c r="K83" s="28"/>
      <c r="L83" s="28"/>
      <c r="M83" s="28"/>
      <c r="N83" s="28"/>
      <c r="O83" s="28"/>
      <c r="P83" s="28"/>
      <c r="Q83" s="103"/>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row>
    <row r="84" spans="1:42" ht="46.5" customHeight="1">
      <c r="A84" s="102"/>
      <c r="B84" s="102"/>
      <c r="C84" s="102"/>
      <c r="D84" s="102"/>
      <c r="E84" s="102"/>
      <c r="F84" s="28"/>
      <c r="G84" s="103"/>
      <c r="H84" s="28"/>
      <c r="I84" s="28"/>
      <c r="J84" s="28"/>
      <c r="K84" s="28"/>
      <c r="L84" s="28"/>
      <c r="M84" s="28"/>
      <c r="N84" s="28"/>
      <c r="O84" s="28"/>
      <c r="P84" s="28"/>
      <c r="Q84" s="103"/>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row>
    <row r="85" spans="1:42" ht="46.5" customHeight="1">
      <c r="A85" s="102"/>
      <c r="B85" s="102"/>
      <c r="C85" s="102"/>
      <c r="D85" s="102"/>
      <c r="E85" s="102"/>
      <c r="F85" s="28"/>
      <c r="G85" s="103"/>
      <c r="H85" s="28"/>
      <c r="I85" s="28"/>
      <c r="J85" s="28"/>
      <c r="K85" s="28"/>
      <c r="L85" s="28"/>
      <c r="M85" s="28"/>
      <c r="N85" s="28"/>
      <c r="O85" s="28"/>
      <c r="P85" s="28"/>
      <c r="Q85" s="103"/>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row>
    <row r="86" spans="1:42" ht="46.5" customHeight="1">
      <c r="A86" s="102"/>
      <c r="B86" s="102"/>
      <c r="C86" s="102"/>
      <c r="D86" s="102"/>
      <c r="E86" s="102"/>
      <c r="F86" s="28"/>
      <c r="G86" s="103"/>
      <c r="H86" s="28"/>
      <c r="I86" s="28"/>
      <c r="J86" s="28"/>
      <c r="K86" s="28"/>
      <c r="L86" s="28"/>
      <c r="M86" s="28"/>
      <c r="N86" s="28"/>
      <c r="O86" s="28"/>
      <c r="P86" s="28"/>
      <c r="Q86" s="103"/>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row>
    <row r="87" spans="1:42" ht="46.5" customHeight="1">
      <c r="A87" s="102"/>
      <c r="B87" s="102"/>
      <c r="C87" s="102"/>
      <c r="D87" s="102"/>
      <c r="E87" s="102"/>
      <c r="F87" s="28"/>
      <c r="G87" s="103"/>
      <c r="H87" s="28"/>
      <c r="I87" s="28"/>
      <c r="J87" s="28"/>
      <c r="K87" s="28"/>
      <c r="L87" s="28"/>
      <c r="M87" s="28"/>
      <c r="N87" s="28"/>
      <c r="O87" s="28"/>
      <c r="P87" s="28"/>
      <c r="Q87" s="103"/>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row>
    <row r="88" spans="1:42" ht="46.5" customHeight="1">
      <c r="A88" s="102"/>
      <c r="B88" s="102"/>
      <c r="C88" s="102"/>
      <c r="D88" s="102"/>
      <c r="E88" s="102"/>
      <c r="F88" s="28"/>
      <c r="G88" s="103"/>
      <c r="H88" s="28"/>
      <c r="I88" s="28"/>
      <c r="J88" s="28"/>
      <c r="K88" s="28"/>
      <c r="L88" s="28"/>
      <c r="M88" s="28"/>
      <c r="N88" s="28"/>
      <c r="O88" s="28"/>
      <c r="P88" s="28"/>
      <c r="Q88" s="103"/>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row>
    <row r="89" spans="1:42" ht="46.5" customHeight="1">
      <c r="A89" s="102"/>
      <c r="B89" s="102"/>
      <c r="C89" s="102"/>
      <c r="D89" s="102"/>
      <c r="E89" s="102"/>
      <c r="F89" s="28"/>
      <c r="G89" s="103"/>
      <c r="H89" s="28"/>
      <c r="I89" s="28"/>
      <c r="J89" s="28"/>
      <c r="K89" s="28"/>
      <c r="L89" s="28"/>
      <c r="M89" s="28"/>
      <c r="N89" s="28"/>
      <c r="O89" s="28"/>
      <c r="P89" s="28"/>
      <c r="Q89" s="103"/>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row>
    <row r="90" spans="1:42" ht="46.5" customHeight="1">
      <c r="A90" s="102"/>
      <c r="B90" s="102"/>
      <c r="C90" s="102"/>
      <c r="D90" s="102"/>
      <c r="E90" s="102"/>
      <c r="F90" s="28"/>
      <c r="G90" s="103"/>
      <c r="H90" s="28"/>
      <c r="I90" s="28"/>
      <c r="J90" s="28"/>
      <c r="K90" s="28"/>
      <c r="L90" s="28"/>
      <c r="M90" s="28"/>
      <c r="N90" s="28"/>
      <c r="O90" s="28"/>
      <c r="P90" s="28"/>
      <c r="Q90" s="103"/>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row>
    <row r="91" spans="1:42" ht="46.5" customHeight="1">
      <c r="A91" s="102"/>
      <c r="B91" s="102"/>
      <c r="C91" s="102"/>
      <c r="D91" s="102"/>
      <c r="E91" s="102"/>
      <c r="F91" s="28"/>
      <c r="G91" s="103"/>
      <c r="H91" s="28"/>
      <c r="I91" s="28"/>
      <c r="J91" s="28"/>
      <c r="K91" s="28"/>
      <c r="L91" s="28"/>
      <c r="M91" s="28"/>
      <c r="N91" s="28"/>
      <c r="O91" s="28"/>
      <c r="P91" s="28"/>
      <c r="Q91" s="103"/>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row>
    <row r="92" spans="1:42" ht="46.5" customHeight="1">
      <c r="A92" s="102"/>
      <c r="B92" s="102"/>
      <c r="C92" s="102"/>
      <c r="D92" s="102"/>
      <c r="E92" s="102"/>
      <c r="F92" s="28"/>
      <c r="G92" s="103"/>
      <c r="H92" s="28"/>
      <c r="I92" s="28"/>
      <c r="J92" s="28"/>
      <c r="K92" s="28"/>
      <c r="L92" s="28"/>
      <c r="M92" s="28"/>
      <c r="N92" s="28"/>
      <c r="O92" s="28"/>
      <c r="P92" s="28"/>
      <c r="Q92" s="103"/>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row>
    <row r="93" spans="1:42" ht="46.5" customHeight="1">
      <c r="A93" s="102"/>
      <c r="B93" s="102"/>
      <c r="C93" s="102"/>
      <c r="D93" s="102"/>
      <c r="E93" s="102"/>
      <c r="F93" s="28"/>
      <c r="G93" s="103"/>
      <c r="H93" s="28"/>
      <c r="I93" s="28"/>
      <c r="J93" s="28"/>
      <c r="K93" s="28"/>
      <c r="L93" s="28"/>
      <c r="M93" s="28"/>
      <c r="N93" s="28"/>
      <c r="O93" s="28"/>
      <c r="P93" s="28"/>
      <c r="Q93" s="103"/>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row>
    <row r="94" spans="1:42" ht="46.5" customHeight="1">
      <c r="A94" s="102"/>
      <c r="B94" s="102"/>
      <c r="C94" s="102"/>
      <c r="D94" s="102"/>
      <c r="E94" s="102"/>
      <c r="F94" s="28"/>
      <c r="G94" s="103"/>
      <c r="H94" s="28"/>
      <c r="I94" s="28"/>
      <c r="J94" s="28"/>
      <c r="K94" s="28"/>
      <c r="L94" s="28"/>
      <c r="M94" s="28"/>
      <c r="N94" s="28"/>
      <c r="O94" s="28"/>
      <c r="P94" s="28"/>
      <c r="Q94" s="103"/>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row>
    <row r="95" spans="1:42" ht="46.5" customHeight="1">
      <c r="A95" s="102"/>
      <c r="B95" s="102"/>
      <c r="C95" s="102"/>
      <c r="D95" s="102"/>
      <c r="E95" s="102"/>
      <c r="F95" s="28"/>
      <c r="G95" s="103"/>
      <c r="H95" s="28"/>
      <c r="I95" s="28"/>
      <c r="J95" s="28"/>
      <c r="K95" s="28"/>
      <c r="L95" s="28"/>
      <c r="M95" s="28"/>
      <c r="N95" s="28"/>
      <c r="O95" s="28"/>
      <c r="P95" s="28"/>
      <c r="Q95" s="103"/>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row>
    <row r="96" spans="1:42" ht="46.5" customHeight="1">
      <c r="A96" s="102"/>
      <c r="B96" s="102"/>
      <c r="C96" s="102"/>
      <c r="D96" s="102"/>
      <c r="E96" s="102"/>
      <c r="F96" s="28"/>
      <c r="G96" s="103"/>
      <c r="H96" s="28"/>
      <c r="I96" s="28"/>
      <c r="J96" s="28"/>
      <c r="K96" s="28"/>
      <c r="L96" s="28"/>
      <c r="M96" s="28"/>
      <c r="N96" s="28"/>
      <c r="O96" s="28"/>
      <c r="P96" s="28"/>
      <c r="Q96" s="103"/>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row>
    <row r="97" spans="1:42" ht="46.5" customHeight="1">
      <c r="A97" s="102"/>
      <c r="B97" s="102"/>
      <c r="C97" s="102"/>
      <c r="D97" s="102"/>
      <c r="E97" s="102"/>
      <c r="F97" s="28"/>
      <c r="G97" s="103"/>
      <c r="H97" s="28"/>
      <c r="I97" s="28"/>
      <c r="J97" s="28"/>
      <c r="K97" s="28"/>
      <c r="L97" s="28"/>
      <c r="M97" s="28"/>
      <c r="N97" s="28"/>
      <c r="O97" s="28"/>
      <c r="P97" s="28"/>
      <c r="Q97" s="103"/>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row>
    <row r="98" spans="1:42" ht="46.5" customHeight="1">
      <c r="A98" s="102"/>
      <c r="B98" s="102"/>
      <c r="C98" s="102"/>
      <c r="D98" s="102"/>
      <c r="E98" s="102"/>
      <c r="F98" s="28"/>
      <c r="G98" s="103"/>
      <c r="H98" s="28"/>
      <c r="I98" s="28"/>
      <c r="J98" s="28"/>
      <c r="K98" s="28"/>
      <c r="L98" s="28"/>
      <c r="M98" s="28"/>
      <c r="N98" s="28"/>
      <c r="O98" s="28"/>
      <c r="P98" s="28"/>
      <c r="Q98" s="103"/>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row>
    <row r="99" spans="1:42" ht="46.5" customHeight="1">
      <c r="A99" s="102"/>
      <c r="B99" s="102"/>
      <c r="C99" s="102"/>
      <c r="D99" s="102"/>
      <c r="E99" s="102"/>
      <c r="F99" s="28"/>
      <c r="G99" s="103"/>
      <c r="H99" s="28"/>
      <c r="I99" s="28"/>
      <c r="J99" s="28"/>
      <c r="K99" s="28"/>
      <c r="L99" s="28"/>
      <c r="M99" s="28"/>
      <c r="N99" s="28"/>
      <c r="O99" s="28"/>
      <c r="P99" s="28"/>
      <c r="Q99" s="103"/>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row>
    <row r="100" spans="1:42" ht="46.5" customHeight="1">
      <c r="A100" s="102"/>
      <c r="B100" s="102"/>
      <c r="C100" s="102"/>
      <c r="D100" s="102"/>
      <c r="E100" s="102"/>
      <c r="F100" s="28"/>
      <c r="G100" s="103"/>
      <c r="H100" s="28"/>
      <c r="I100" s="28"/>
      <c r="J100" s="28"/>
      <c r="K100" s="28"/>
      <c r="L100" s="28"/>
      <c r="M100" s="28"/>
      <c r="N100" s="28"/>
      <c r="O100" s="28"/>
      <c r="P100" s="28"/>
      <c r="Q100" s="103"/>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row>
    <row r="101" spans="1:42" ht="46.5" customHeight="1">
      <c r="A101" s="102"/>
      <c r="B101" s="102"/>
      <c r="C101" s="102"/>
      <c r="D101" s="102"/>
      <c r="E101" s="102"/>
      <c r="F101" s="28"/>
      <c r="G101" s="103"/>
      <c r="H101" s="28"/>
      <c r="I101" s="28"/>
      <c r="J101" s="28"/>
      <c r="K101" s="28"/>
      <c r="L101" s="28"/>
      <c r="M101" s="28"/>
      <c r="N101" s="28"/>
      <c r="O101" s="28"/>
      <c r="P101" s="28"/>
      <c r="Q101" s="103"/>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row>
    <row r="102" spans="1:42" ht="46.5" customHeight="1">
      <c r="A102" s="102"/>
      <c r="B102" s="102"/>
      <c r="C102" s="102"/>
      <c r="D102" s="102"/>
      <c r="E102" s="102"/>
      <c r="F102" s="28"/>
      <c r="G102" s="103"/>
      <c r="H102" s="28"/>
      <c r="I102" s="28"/>
      <c r="J102" s="28"/>
      <c r="K102" s="28"/>
      <c r="L102" s="28"/>
      <c r="M102" s="28"/>
      <c r="N102" s="28"/>
      <c r="O102" s="28"/>
      <c r="P102" s="28"/>
      <c r="Q102" s="103"/>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row>
    <row r="103" spans="1:42" ht="46.5" customHeight="1">
      <c r="A103" s="102"/>
      <c r="B103" s="102"/>
      <c r="C103" s="102"/>
      <c r="D103" s="102"/>
      <c r="E103" s="102"/>
      <c r="F103" s="28"/>
      <c r="G103" s="103"/>
      <c r="H103" s="28"/>
      <c r="I103" s="28"/>
      <c r="J103" s="28"/>
      <c r="K103" s="28"/>
      <c r="L103" s="28"/>
      <c r="M103" s="28"/>
      <c r="N103" s="28"/>
      <c r="O103" s="28"/>
      <c r="P103" s="28"/>
      <c r="Q103" s="103"/>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row>
    <row r="104" spans="1:42" ht="46.5" customHeight="1">
      <c r="A104" s="102"/>
      <c r="B104" s="102"/>
      <c r="C104" s="102"/>
      <c r="D104" s="102"/>
      <c r="E104" s="102"/>
      <c r="F104" s="28"/>
      <c r="G104" s="103"/>
      <c r="H104" s="28"/>
      <c r="I104" s="28"/>
      <c r="J104" s="28"/>
      <c r="K104" s="28"/>
      <c r="L104" s="28"/>
      <c r="M104" s="28"/>
      <c r="N104" s="28"/>
      <c r="O104" s="28"/>
      <c r="P104" s="28"/>
      <c r="Q104" s="103"/>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row>
    <row r="105" spans="1:42" ht="46.5" customHeight="1">
      <c r="A105" s="102"/>
      <c r="B105" s="102"/>
      <c r="C105" s="102"/>
      <c r="D105" s="102"/>
      <c r="E105" s="102"/>
      <c r="F105" s="28"/>
      <c r="G105" s="103"/>
      <c r="H105" s="28"/>
      <c r="I105" s="28"/>
      <c r="J105" s="28"/>
      <c r="K105" s="28"/>
      <c r="L105" s="28"/>
      <c r="M105" s="28"/>
      <c r="N105" s="28"/>
      <c r="O105" s="28"/>
      <c r="P105" s="28"/>
      <c r="Q105" s="103"/>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row>
    <row r="106" spans="1:42" ht="46.5" customHeight="1">
      <c r="A106" s="102"/>
      <c r="B106" s="102"/>
      <c r="C106" s="102"/>
      <c r="D106" s="102"/>
      <c r="E106" s="102"/>
      <c r="F106" s="28"/>
      <c r="G106" s="103"/>
      <c r="H106" s="28"/>
      <c r="I106" s="28"/>
      <c r="J106" s="28"/>
      <c r="K106" s="28"/>
      <c r="L106" s="28"/>
      <c r="M106" s="28"/>
      <c r="N106" s="28"/>
      <c r="O106" s="28"/>
      <c r="P106" s="28"/>
      <c r="Q106" s="103"/>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row>
    <row r="107" spans="1:42" ht="46.5" customHeight="1">
      <c r="A107" s="102"/>
      <c r="B107" s="102"/>
      <c r="C107" s="102"/>
      <c r="D107" s="102"/>
      <c r="E107" s="102"/>
      <c r="F107" s="28"/>
      <c r="G107" s="103"/>
      <c r="H107" s="28"/>
      <c r="I107" s="28"/>
      <c r="J107" s="28"/>
      <c r="K107" s="28"/>
      <c r="L107" s="28"/>
      <c r="M107" s="28"/>
      <c r="N107" s="28"/>
      <c r="O107" s="28"/>
      <c r="P107" s="28"/>
      <c r="Q107" s="103"/>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row>
    <row r="108" spans="1:42" ht="46.5" customHeight="1">
      <c r="A108" s="102"/>
      <c r="B108" s="102"/>
      <c r="C108" s="102"/>
      <c r="D108" s="102"/>
      <c r="E108" s="102"/>
      <c r="F108" s="28"/>
      <c r="G108" s="103"/>
      <c r="H108" s="28"/>
      <c r="I108" s="28"/>
      <c r="J108" s="28"/>
      <c r="K108" s="28"/>
      <c r="L108" s="28"/>
      <c r="M108" s="28"/>
      <c r="N108" s="28"/>
      <c r="O108" s="28"/>
      <c r="P108" s="28"/>
      <c r="Q108" s="103"/>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row>
    <row r="109" spans="1:42" ht="46.5" customHeight="1">
      <c r="A109" s="102"/>
      <c r="B109" s="102"/>
      <c r="C109" s="102"/>
      <c r="D109" s="102"/>
      <c r="E109" s="102"/>
      <c r="F109" s="28"/>
      <c r="G109" s="103"/>
      <c r="H109" s="28"/>
      <c r="I109" s="28"/>
      <c r="J109" s="28"/>
      <c r="K109" s="28"/>
      <c r="L109" s="28"/>
      <c r="M109" s="28"/>
      <c r="N109" s="28"/>
      <c r="O109" s="28"/>
      <c r="P109" s="28"/>
      <c r="Q109" s="103"/>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row>
    <row r="110" spans="1:42" ht="46.5" customHeight="1">
      <c r="A110" s="102"/>
      <c r="B110" s="102"/>
      <c r="C110" s="102"/>
      <c r="D110" s="102"/>
      <c r="E110" s="102"/>
      <c r="F110" s="28"/>
      <c r="G110" s="103"/>
      <c r="H110" s="28"/>
      <c r="I110" s="28"/>
      <c r="J110" s="28"/>
      <c r="K110" s="28"/>
      <c r="L110" s="28"/>
      <c r="M110" s="28"/>
      <c r="N110" s="28"/>
      <c r="O110" s="28"/>
      <c r="P110" s="28"/>
      <c r="Q110" s="103"/>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row>
    <row r="111" spans="1:42" ht="46.5" customHeight="1">
      <c r="A111" s="102"/>
      <c r="B111" s="102"/>
      <c r="C111" s="102"/>
      <c r="D111" s="102"/>
      <c r="E111" s="102"/>
      <c r="F111" s="28"/>
      <c r="G111" s="103"/>
      <c r="H111" s="28"/>
      <c r="I111" s="28"/>
      <c r="J111" s="28"/>
      <c r="K111" s="28"/>
      <c r="L111" s="28"/>
      <c r="M111" s="28"/>
      <c r="N111" s="28"/>
      <c r="O111" s="28"/>
      <c r="P111" s="28"/>
      <c r="Q111" s="103"/>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row>
    <row r="112" spans="1:42" ht="46.5" customHeight="1">
      <c r="A112" s="102"/>
      <c r="B112" s="102"/>
      <c r="C112" s="102"/>
      <c r="D112" s="102"/>
      <c r="E112" s="102"/>
      <c r="F112" s="28"/>
      <c r="G112" s="103"/>
      <c r="H112" s="28"/>
      <c r="I112" s="28"/>
      <c r="J112" s="28"/>
      <c r="K112" s="28"/>
      <c r="L112" s="28"/>
      <c r="M112" s="28"/>
      <c r="N112" s="28"/>
      <c r="O112" s="28"/>
      <c r="P112" s="28"/>
      <c r="Q112" s="103"/>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row>
    <row r="113" spans="1:42" ht="46.5" customHeight="1">
      <c r="A113" s="102"/>
      <c r="B113" s="102"/>
      <c r="C113" s="102"/>
      <c r="D113" s="102"/>
      <c r="E113" s="102"/>
      <c r="F113" s="28"/>
      <c r="G113" s="103"/>
      <c r="H113" s="28"/>
      <c r="I113" s="28"/>
      <c r="J113" s="28"/>
      <c r="K113" s="28"/>
      <c r="L113" s="28"/>
      <c r="M113" s="28"/>
      <c r="N113" s="28"/>
      <c r="O113" s="28"/>
      <c r="P113" s="28"/>
      <c r="Q113" s="103"/>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row>
    <row r="114" spans="1:42" ht="46.5" customHeight="1">
      <c r="A114" s="102"/>
      <c r="B114" s="102"/>
      <c r="C114" s="102"/>
      <c r="D114" s="102"/>
      <c r="E114" s="102"/>
      <c r="F114" s="28"/>
      <c r="G114" s="103"/>
      <c r="H114" s="28"/>
      <c r="I114" s="28"/>
      <c r="J114" s="28"/>
      <c r="K114" s="28"/>
      <c r="L114" s="28"/>
      <c r="M114" s="28"/>
      <c r="N114" s="28"/>
      <c r="O114" s="28"/>
      <c r="P114" s="28"/>
      <c r="Q114" s="103"/>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row>
    <row r="115" spans="1:42" ht="46.5" customHeight="1">
      <c r="A115" s="102"/>
      <c r="B115" s="102"/>
      <c r="C115" s="102"/>
      <c r="D115" s="102"/>
      <c r="E115" s="102"/>
      <c r="F115" s="28"/>
      <c r="G115" s="103"/>
      <c r="H115" s="28"/>
      <c r="I115" s="28"/>
      <c r="J115" s="28"/>
      <c r="K115" s="28"/>
      <c r="L115" s="28"/>
      <c r="M115" s="28"/>
      <c r="N115" s="28"/>
      <c r="O115" s="28"/>
      <c r="P115" s="28"/>
      <c r="Q115" s="103"/>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row>
    <row r="116" spans="1:42" ht="46.5" customHeight="1">
      <c r="A116" s="102"/>
      <c r="B116" s="102"/>
      <c r="C116" s="102"/>
      <c r="D116" s="102"/>
      <c r="E116" s="102"/>
      <c r="F116" s="28"/>
      <c r="G116" s="103"/>
      <c r="H116" s="28"/>
      <c r="I116" s="28"/>
      <c r="J116" s="28"/>
      <c r="K116" s="28"/>
      <c r="L116" s="28"/>
      <c r="M116" s="28"/>
      <c r="N116" s="28"/>
      <c r="O116" s="28"/>
      <c r="P116" s="28"/>
      <c r="Q116" s="103"/>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row>
    <row r="117" spans="1:42" ht="46.5" customHeight="1">
      <c r="A117" s="102"/>
      <c r="B117" s="102"/>
      <c r="C117" s="102"/>
      <c r="D117" s="102"/>
      <c r="E117" s="102"/>
      <c r="F117" s="28"/>
      <c r="G117" s="103"/>
      <c r="H117" s="28"/>
      <c r="I117" s="28"/>
      <c r="J117" s="28"/>
      <c r="K117" s="28"/>
      <c r="L117" s="28"/>
      <c r="M117" s="28"/>
      <c r="N117" s="28"/>
      <c r="O117" s="28"/>
      <c r="P117" s="28"/>
      <c r="Q117" s="103"/>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row>
    <row r="118" spans="1:42" ht="46.5" customHeight="1">
      <c r="A118" s="102"/>
      <c r="B118" s="102"/>
      <c r="C118" s="102"/>
      <c r="D118" s="102"/>
      <c r="E118" s="102"/>
      <c r="F118" s="28"/>
      <c r="G118" s="103"/>
      <c r="H118" s="28"/>
      <c r="I118" s="28"/>
      <c r="J118" s="28"/>
      <c r="K118" s="28"/>
      <c r="L118" s="28"/>
      <c r="M118" s="28"/>
      <c r="N118" s="28"/>
      <c r="O118" s="28"/>
      <c r="P118" s="28"/>
      <c r="Q118" s="103"/>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row>
    <row r="119" spans="1:42" ht="46.5" customHeight="1">
      <c r="A119" s="102"/>
      <c r="B119" s="102"/>
      <c r="C119" s="102"/>
      <c r="D119" s="102"/>
      <c r="E119" s="102"/>
      <c r="F119" s="28"/>
      <c r="G119" s="103"/>
      <c r="H119" s="28"/>
      <c r="I119" s="28"/>
      <c r="J119" s="28"/>
      <c r="K119" s="28"/>
      <c r="L119" s="28"/>
      <c r="M119" s="28"/>
      <c r="N119" s="28"/>
      <c r="O119" s="28"/>
      <c r="P119" s="28"/>
      <c r="Q119" s="103"/>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row>
    <row r="120" spans="1:42" ht="46.5" customHeight="1">
      <c r="A120" s="102"/>
      <c r="B120" s="102"/>
      <c r="C120" s="102"/>
      <c r="D120" s="102"/>
      <c r="E120" s="102"/>
      <c r="F120" s="28"/>
      <c r="G120" s="103"/>
      <c r="H120" s="28"/>
      <c r="I120" s="28"/>
      <c r="J120" s="28"/>
      <c r="K120" s="28"/>
      <c r="L120" s="28"/>
      <c r="M120" s="28"/>
      <c r="N120" s="28"/>
      <c r="O120" s="28"/>
      <c r="P120" s="28"/>
      <c r="Q120" s="103"/>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row>
    <row r="121" spans="1:42" ht="46.5" customHeight="1">
      <c r="A121" s="102"/>
      <c r="B121" s="102"/>
      <c r="C121" s="102"/>
      <c r="D121" s="102"/>
      <c r="E121" s="102"/>
      <c r="F121" s="28"/>
      <c r="G121" s="103"/>
      <c r="H121" s="28"/>
      <c r="I121" s="28"/>
      <c r="J121" s="28"/>
      <c r="K121" s="28"/>
      <c r="L121" s="28"/>
      <c r="M121" s="28"/>
      <c r="N121" s="28"/>
      <c r="O121" s="28"/>
      <c r="P121" s="28"/>
      <c r="Q121" s="103"/>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row>
    <row r="122" spans="1:42" ht="46.5" customHeight="1">
      <c r="A122" s="102"/>
      <c r="B122" s="102"/>
      <c r="C122" s="102"/>
      <c r="D122" s="102"/>
      <c r="E122" s="102"/>
      <c r="F122" s="28"/>
      <c r="G122" s="103"/>
      <c r="H122" s="28"/>
      <c r="I122" s="28"/>
      <c r="J122" s="28"/>
      <c r="K122" s="28"/>
      <c r="L122" s="28"/>
      <c r="M122" s="28"/>
      <c r="N122" s="28"/>
      <c r="O122" s="28"/>
      <c r="P122" s="28"/>
      <c r="Q122" s="103"/>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row>
    <row r="123" spans="1:42" ht="46.5" customHeight="1">
      <c r="A123" s="102"/>
      <c r="B123" s="102"/>
      <c r="C123" s="102"/>
      <c r="D123" s="102"/>
      <c r="E123" s="102"/>
      <c r="F123" s="28"/>
      <c r="G123" s="103"/>
      <c r="H123" s="28"/>
      <c r="I123" s="28"/>
      <c r="J123" s="28"/>
      <c r="K123" s="28"/>
      <c r="L123" s="28"/>
      <c r="M123" s="28"/>
      <c r="N123" s="28"/>
      <c r="O123" s="28"/>
      <c r="P123" s="28"/>
      <c r="Q123" s="103"/>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row>
    <row r="124" spans="1:42" ht="46.5" customHeight="1">
      <c r="A124" s="102"/>
      <c r="B124" s="102"/>
      <c r="C124" s="102"/>
      <c r="D124" s="102"/>
      <c r="E124" s="102"/>
      <c r="F124" s="28"/>
      <c r="G124" s="103"/>
      <c r="H124" s="28"/>
      <c r="I124" s="28"/>
      <c r="J124" s="28"/>
      <c r="K124" s="28"/>
      <c r="L124" s="28"/>
      <c r="M124" s="28"/>
      <c r="N124" s="28"/>
      <c r="O124" s="28"/>
      <c r="P124" s="28"/>
      <c r="Q124" s="103"/>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row>
    <row r="125" spans="1:42" ht="46.5" customHeight="1">
      <c r="A125" s="102"/>
      <c r="B125" s="102"/>
      <c r="C125" s="102"/>
      <c r="D125" s="102"/>
      <c r="E125" s="102"/>
      <c r="F125" s="28"/>
      <c r="G125" s="103"/>
      <c r="H125" s="28"/>
      <c r="I125" s="28"/>
      <c r="J125" s="28"/>
      <c r="K125" s="28"/>
      <c r="L125" s="28"/>
      <c r="M125" s="28"/>
      <c r="N125" s="28"/>
      <c r="O125" s="28"/>
      <c r="P125" s="28"/>
      <c r="Q125" s="103"/>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row>
    <row r="126" spans="1:42" ht="46.5" customHeight="1">
      <c r="A126" s="102"/>
      <c r="B126" s="102"/>
      <c r="C126" s="102"/>
      <c r="D126" s="102"/>
      <c r="E126" s="102"/>
      <c r="F126" s="28"/>
      <c r="G126" s="103"/>
      <c r="H126" s="28"/>
      <c r="I126" s="28"/>
      <c r="J126" s="28"/>
      <c r="K126" s="28"/>
      <c r="L126" s="28"/>
      <c r="M126" s="28"/>
      <c r="N126" s="28"/>
      <c r="O126" s="28"/>
      <c r="P126" s="28"/>
      <c r="Q126" s="103"/>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row>
    <row r="127" spans="1:42" ht="46.5" customHeight="1">
      <c r="A127" s="102"/>
      <c r="B127" s="102"/>
      <c r="C127" s="102"/>
      <c r="D127" s="102"/>
      <c r="E127" s="102"/>
      <c r="F127" s="28"/>
      <c r="G127" s="103"/>
      <c r="H127" s="28"/>
      <c r="I127" s="28"/>
      <c r="J127" s="28"/>
      <c r="K127" s="28"/>
      <c r="L127" s="28"/>
      <c r="M127" s="28"/>
      <c r="N127" s="28"/>
      <c r="O127" s="28"/>
      <c r="P127" s="28"/>
      <c r="Q127" s="103"/>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row>
    <row r="128" spans="1:42" ht="46.5" customHeight="1">
      <c r="A128" s="102"/>
      <c r="B128" s="102"/>
      <c r="C128" s="102"/>
      <c r="D128" s="102"/>
      <c r="E128" s="102"/>
      <c r="F128" s="28"/>
      <c r="G128" s="103"/>
      <c r="H128" s="28"/>
      <c r="I128" s="28"/>
      <c r="J128" s="28"/>
      <c r="K128" s="28"/>
      <c r="L128" s="28"/>
      <c r="M128" s="28"/>
      <c r="N128" s="28"/>
      <c r="O128" s="28"/>
      <c r="P128" s="28"/>
      <c r="Q128" s="103"/>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row>
    <row r="129" spans="1:42" ht="46.5" customHeight="1">
      <c r="A129" s="102"/>
      <c r="B129" s="102"/>
      <c r="C129" s="102"/>
      <c r="D129" s="102"/>
      <c r="E129" s="102"/>
      <c r="F129" s="28"/>
      <c r="G129" s="103"/>
      <c r="H129" s="28"/>
      <c r="I129" s="28"/>
      <c r="J129" s="28"/>
      <c r="K129" s="28"/>
      <c r="L129" s="28"/>
      <c r="M129" s="28"/>
      <c r="N129" s="28"/>
      <c r="O129" s="28"/>
      <c r="P129" s="28"/>
      <c r="Q129" s="103"/>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row>
    <row r="130" spans="1:42" ht="46.5" customHeight="1">
      <c r="A130" s="102"/>
      <c r="B130" s="102"/>
      <c r="C130" s="102"/>
      <c r="D130" s="102"/>
      <c r="E130" s="102"/>
      <c r="F130" s="28"/>
      <c r="G130" s="103"/>
      <c r="H130" s="28"/>
      <c r="I130" s="28"/>
      <c r="J130" s="28"/>
      <c r="K130" s="28"/>
      <c r="L130" s="28"/>
      <c r="M130" s="28"/>
      <c r="N130" s="28"/>
      <c r="O130" s="28"/>
      <c r="P130" s="28"/>
      <c r="Q130" s="103"/>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row>
    <row r="131" spans="1:42" ht="46.5" customHeight="1">
      <c r="A131" s="102"/>
      <c r="B131" s="102"/>
      <c r="C131" s="102"/>
      <c r="D131" s="102"/>
      <c r="E131" s="102"/>
      <c r="F131" s="28"/>
      <c r="G131" s="103"/>
      <c r="H131" s="28"/>
      <c r="I131" s="28"/>
      <c r="J131" s="28"/>
      <c r="K131" s="28"/>
      <c r="L131" s="28"/>
      <c r="M131" s="28"/>
      <c r="N131" s="28"/>
      <c r="O131" s="28"/>
      <c r="P131" s="28"/>
      <c r="Q131" s="103"/>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row>
    <row r="132" spans="1:42" ht="46.5" customHeight="1">
      <c r="A132" s="102"/>
      <c r="B132" s="102"/>
      <c r="C132" s="102"/>
      <c r="D132" s="102"/>
      <c r="E132" s="102"/>
      <c r="F132" s="28"/>
      <c r="G132" s="103"/>
      <c r="H132" s="28"/>
      <c r="I132" s="28"/>
      <c r="J132" s="28"/>
      <c r="K132" s="28"/>
      <c r="L132" s="28"/>
      <c r="M132" s="28"/>
      <c r="N132" s="28"/>
      <c r="O132" s="28"/>
      <c r="P132" s="28"/>
      <c r="Q132" s="103"/>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row>
    <row r="133" spans="1:42" ht="46.5" customHeight="1">
      <c r="A133" s="102"/>
      <c r="B133" s="102"/>
      <c r="C133" s="102"/>
      <c r="D133" s="102"/>
      <c r="E133" s="102"/>
      <c r="F133" s="28"/>
      <c r="G133" s="103"/>
      <c r="H133" s="28"/>
      <c r="I133" s="28"/>
      <c r="J133" s="28"/>
      <c r="K133" s="28"/>
      <c r="L133" s="28"/>
      <c r="M133" s="28"/>
      <c r="N133" s="28"/>
      <c r="O133" s="28"/>
      <c r="P133" s="28"/>
      <c r="Q133" s="103"/>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row>
    <row r="134" spans="1:42" ht="46.5" customHeight="1">
      <c r="A134" s="102"/>
      <c r="B134" s="102"/>
      <c r="C134" s="102"/>
      <c r="D134" s="102"/>
      <c r="E134" s="102"/>
      <c r="F134" s="28"/>
      <c r="G134" s="103"/>
      <c r="H134" s="28"/>
      <c r="I134" s="28"/>
      <c r="J134" s="28"/>
      <c r="K134" s="28"/>
      <c r="L134" s="28"/>
      <c r="M134" s="28"/>
      <c r="N134" s="28"/>
      <c r="O134" s="28"/>
      <c r="P134" s="28"/>
      <c r="Q134" s="103"/>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row>
    <row r="135" spans="1:42" ht="46.5" customHeight="1">
      <c r="A135" s="102"/>
      <c r="B135" s="102"/>
      <c r="C135" s="102"/>
      <c r="D135" s="102"/>
      <c r="E135" s="102"/>
      <c r="F135" s="28"/>
      <c r="G135" s="103"/>
      <c r="H135" s="28"/>
      <c r="I135" s="28"/>
      <c r="J135" s="28"/>
      <c r="K135" s="28"/>
      <c r="L135" s="28"/>
      <c r="M135" s="28"/>
      <c r="N135" s="28"/>
      <c r="O135" s="28"/>
      <c r="P135" s="28"/>
      <c r="Q135" s="103"/>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row>
    <row r="136" spans="1:42" ht="46.5" customHeight="1">
      <c r="A136" s="102"/>
      <c r="B136" s="102"/>
      <c r="C136" s="102"/>
      <c r="D136" s="102"/>
      <c r="E136" s="102"/>
      <c r="F136" s="28"/>
      <c r="G136" s="103"/>
      <c r="H136" s="28"/>
      <c r="I136" s="28"/>
      <c r="J136" s="28"/>
      <c r="K136" s="28"/>
      <c r="L136" s="28"/>
      <c r="M136" s="28"/>
      <c r="N136" s="28"/>
      <c r="O136" s="28"/>
      <c r="P136" s="28"/>
      <c r="Q136" s="103"/>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row>
    <row r="137" spans="1:42" ht="46.5" customHeight="1">
      <c r="A137" s="102"/>
      <c r="B137" s="102"/>
      <c r="C137" s="102"/>
      <c r="D137" s="102"/>
      <c r="E137" s="102"/>
      <c r="F137" s="28"/>
      <c r="G137" s="103"/>
      <c r="H137" s="28"/>
      <c r="I137" s="28"/>
      <c r="J137" s="28"/>
      <c r="K137" s="28"/>
      <c r="L137" s="28"/>
      <c r="M137" s="28"/>
      <c r="N137" s="28"/>
      <c r="O137" s="28"/>
      <c r="P137" s="28"/>
      <c r="Q137" s="103"/>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row>
    <row r="138" spans="1:42" ht="46.5" customHeight="1">
      <c r="A138" s="102"/>
      <c r="B138" s="102"/>
      <c r="C138" s="102"/>
      <c r="D138" s="102"/>
      <c r="E138" s="102"/>
      <c r="F138" s="28"/>
      <c r="G138" s="103"/>
      <c r="H138" s="28"/>
      <c r="I138" s="28"/>
      <c r="J138" s="28"/>
      <c r="K138" s="28"/>
      <c r="L138" s="28"/>
      <c r="M138" s="28"/>
      <c r="N138" s="28"/>
      <c r="O138" s="28"/>
      <c r="P138" s="28"/>
      <c r="Q138" s="103"/>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row>
    <row r="139" spans="1:42" ht="46.5" customHeight="1">
      <c r="A139" s="102"/>
      <c r="B139" s="102"/>
      <c r="C139" s="102"/>
      <c r="D139" s="102"/>
      <c r="E139" s="102"/>
      <c r="F139" s="28"/>
      <c r="G139" s="103"/>
      <c r="H139" s="28"/>
      <c r="I139" s="28"/>
      <c r="J139" s="28"/>
      <c r="K139" s="28"/>
      <c r="L139" s="28"/>
      <c r="M139" s="28"/>
      <c r="N139" s="28"/>
      <c r="O139" s="28"/>
      <c r="P139" s="28"/>
      <c r="Q139" s="103"/>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row>
    <row r="140" spans="1:42" ht="46.5" customHeight="1">
      <c r="A140" s="102"/>
      <c r="B140" s="102"/>
      <c r="C140" s="102"/>
      <c r="D140" s="102"/>
      <c r="E140" s="102"/>
      <c r="F140" s="28"/>
      <c r="G140" s="103"/>
      <c r="H140" s="28"/>
      <c r="I140" s="28"/>
      <c r="J140" s="28"/>
      <c r="K140" s="28"/>
      <c r="L140" s="28"/>
      <c r="M140" s="28"/>
      <c r="N140" s="28"/>
      <c r="O140" s="28"/>
      <c r="P140" s="28"/>
      <c r="Q140" s="103"/>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row>
    <row r="141" spans="1:42" ht="46.5" customHeight="1">
      <c r="A141" s="102"/>
      <c r="B141" s="102"/>
      <c r="C141" s="102"/>
      <c r="D141" s="102"/>
      <c r="E141" s="102"/>
      <c r="F141" s="28"/>
      <c r="G141" s="103"/>
      <c r="H141" s="28"/>
      <c r="I141" s="28"/>
      <c r="J141" s="28"/>
      <c r="K141" s="28"/>
      <c r="L141" s="28"/>
      <c r="M141" s="28"/>
      <c r="N141" s="28"/>
      <c r="O141" s="28"/>
      <c r="P141" s="28"/>
      <c r="Q141" s="103"/>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row>
    <row r="142" spans="1:42" ht="46.5" customHeight="1">
      <c r="A142" s="102"/>
      <c r="B142" s="102"/>
      <c r="C142" s="102"/>
      <c r="D142" s="102"/>
      <c r="E142" s="102"/>
      <c r="F142" s="28"/>
      <c r="G142" s="103"/>
      <c r="H142" s="28"/>
      <c r="I142" s="28"/>
      <c r="J142" s="28"/>
      <c r="K142" s="28"/>
      <c r="L142" s="28"/>
      <c r="M142" s="28"/>
      <c r="N142" s="28"/>
      <c r="O142" s="28"/>
      <c r="P142" s="28"/>
      <c r="Q142" s="103"/>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row>
    <row r="143" spans="1:42" ht="46.5" customHeight="1">
      <c r="A143" s="102"/>
      <c r="B143" s="102"/>
      <c r="C143" s="102"/>
      <c r="D143" s="102"/>
      <c r="E143" s="102"/>
      <c r="F143" s="28"/>
      <c r="G143" s="103"/>
      <c r="H143" s="28"/>
      <c r="I143" s="28"/>
      <c r="J143" s="28"/>
      <c r="K143" s="28"/>
      <c r="L143" s="28"/>
      <c r="M143" s="28"/>
      <c r="N143" s="28"/>
      <c r="O143" s="28"/>
      <c r="P143" s="28"/>
      <c r="Q143" s="103"/>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row>
    <row r="144" spans="1:42" ht="46.5" customHeight="1">
      <c r="A144" s="102"/>
      <c r="B144" s="102"/>
      <c r="C144" s="102"/>
      <c r="D144" s="102"/>
      <c r="E144" s="102"/>
      <c r="F144" s="28"/>
      <c r="G144" s="103"/>
      <c r="H144" s="28"/>
      <c r="I144" s="28"/>
      <c r="J144" s="28"/>
      <c r="K144" s="28"/>
      <c r="L144" s="28"/>
      <c r="M144" s="28"/>
      <c r="N144" s="28"/>
      <c r="O144" s="28"/>
      <c r="P144" s="28"/>
      <c r="Q144" s="103"/>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row>
    <row r="145" spans="1:42" ht="46.5" customHeight="1">
      <c r="A145" s="102"/>
      <c r="B145" s="102"/>
      <c r="C145" s="102"/>
      <c r="D145" s="102"/>
      <c r="E145" s="102"/>
      <c r="F145" s="28"/>
      <c r="G145" s="103"/>
      <c r="H145" s="28"/>
      <c r="I145" s="28"/>
      <c r="J145" s="28"/>
      <c r="K145" s="28"/>
      <c r="L145" s="28"/>
      <c r="M145" s="28"/>
      <c r="N145" s="28"/>
      <c r="O145" s="28"/>
      <c r="P145" s="28"/>
      <c r="Q145" s="103"/>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row>
    <row r="146" spans="1:42" ht="46.5" customHeight="1">
      <c r="A146" s="102"/>
      <c r="B146" s="102"/>
      <c r="C146" s="102"/>
      <c r="D146" s="102"/>
      <c r="E146" s="102"/>
      <c r="F146" s="28"/>
      <c r="G146" s="103"/>
      <c r="H146" s="28"/>
      <c r="I146" s="28"/>
      <c r="J146" s="28"/>
      <c r="K146" s="28"/>
      <c r="L146" s="28"/>
      <c r="M146" s="28"/>
      <c r="N146" s="28"/>
      <c r="O146" s="28"/>
      <c r="P146" s="28"/>
      <c r="Q146" s="103"/>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row>
    <row r="147" spans="1:42" ht="46.5" customHeight="1">
      <c r="A147" s="102"/>
      <c r="B147" s="102"/>
      <c r="C147" s="102"/>
      <c r="D147" s="102"/>
      <c r="E147" s="102"/>
      <c r="F147" s="28"/>
      <c r="G147" s="103"/>
      <c r="H147" s="28"/>
      <c r="I147" s="28"/>
      <c r="J147" s="28"/>
      <c r="K147" s="28"/>
      <c r="L147" s="28"/>
      <c r="M147" s="28"/>
      <c r="N147" s="28"/>
      <c r="O147" s="28"/>
      <c r="P147" s="28"/>
      <c r="Q147" s="103"/>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row>
    <row r="148" spans="1:42" ht="46.5" customHeight="1">
      <c r="A148" s="102"/>
      <c r="B148" s="102"/>
      <c r="C148" s="102"/>
      <c r="D148" s="102"/>
      <c r="E148" s="102"/>
      <c r="F148" s="28"/>
      <c r="G148" s="103"/>
      <c r="H148" s="28"/>
      <c r="I148" s="28"/>
      <c r="J148" s="28"/>
      <c r="K148" s="28"/>
      <c r="L148" s="28"/>
      <c r="M148" s="28"/>
      <c r="N148" s="28"/>
      <c r="O148" s="28"/>
      <c r="P148" s="28"/>
      <c r="Q148" s="103"/>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row>
    <row r="149" spans="1:42" ht="46.5" customHeight="1">
      <c r="A149" s="102"/>
      <c r="B149" s="102"/>
      <c r="C149" s="102"/>
      <c r="D149" s="102"/>
      <c r="E149" s="102"/>
      <c r="F149" s="28"/>
      <c r="G149" s="103"/>
      <c r="H149" s="28"/>
      <c r="I149" s="28"/>
      <c r="J149" s="28"/>
      <c r="K149" s="28"/>
      <c r="L149" s="28"/>
      <c r="M149" s="28"/>
      <c r="N149" s="28"/>
      <c r="O149" s="28"/>
      <c r="P149" s="28"/>
      <c r="Q149" s="103"/>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row>
    <row r="150" spans="1:42" ht="46.5" customHeight="1">
      <c r="A150" s="102"/>
      <c r="B150" s="102"/>
      <c r="C150" s="102"/>
      <c r="D150" s="102"/>
      <c r="E150" s="102"/>
      <c r="F150" s="28"/>
      <c r="G150" s="103"/>
      <c r="H150" s="28"/>
      <c r="I150" s="28"/>
      <c r="J150" s="28"/>
      <c r="K150" s="28"/>
      <c r="L150" s="28"/>
      <c r="M150" s="28"/>
      <c r="N150" s="28"/>
      <c r="O150" s="28"/>
      <c r="P150" s="28"/>
      <c r="Q150" s="103"/>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row>
    <row r="151" spans="1:42" ht="46.5" customHeight="1">
      <c r="A151" s="102"/>
      <c r="B151" s="102"/>
      <c r="C151" s="102"/>
      <c r="D151" s="102"/>
      <c r="E151" s="102"/>
      <c r="F151" s="28"/>
      <c r="G151" s="103"/>
      <c r="H151" s="28"/>
      <c r="I151" s="28"/>
      <c r="J151" s="28"/>
      <c r="K151" s="28"/>
      <c r="L151" s="28"/>
      <c r="M151" s="28"/>
      <c r="N151" s="28"/>
      <c r="O151" s="28"/>
      <c r="P151" s="28"/>
      <c r="Q151" s="103"/>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row>
    <row r="152" spans="1:42" ht="46.5" customHeight="1">
      <c r="A152" s="102"/>
      <c r="B152" s="102"/>
      <c r="C152" s="102"/>
      <c r="D152" s="102"/>
      <c r="E152" s="102"/>
      <c r="F152" s="28"/>
      <c r="G152" s="103"/>
      <c r="H152" s="28"/>
      <c r="I152" s="28"/>
      <c r="J152" s="28"/>
      <c r="K152" s="28"/>
      <c r="L152" s="28"/>
      <c r="M152" s="28"/>
      <c r="N152" s="28"/>
      <c r="O152" s="28"/>
      <c r="P152" s="28"/>
      <c r="Q152" s="103"/>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row>
    <row r="153" spans="1:42" ht="46.5" customHeight="1">
      <c r="A153" s="102"/>
      <c r="B153" s="102"/>
      <c r="C153" s="102"/>
      <c r="D153" s="102"/>
      <c r="E153" s="102"/>
      <c r="F153" s="28"/>
      <c r="G153" s="103"/>
      <c r="H153" s="28"/>
      <c r="I153" s="28"/>
      <c r="J153" s="28"/>
      <c r="K153" s="28"/>
      <c r="L153" s="28"/>
      <c r="M153" s="28"/>
      <c r="N153" s="28"/>
      <c r="O153" s="28"/>
      <c r="P153" s="28"/>
      <c r="Q153" s="103"/>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row>
    <row r="154" spans="1:42" ht="46.5" customHeight="1">
      <c r="A154" s="102"/>
      <c r="B154" s="102"/>
      <c r="C154" s="102"/>
      <c r="D154" s="102"/>
      <c r="E154" s="102"/>
      <c r="F154" s="28"/>
      <c r="G154" s="103"/>
      <c r="H154" s="28"/>
      <c r="I154" s="28"/>
      <c r="J154" s="28"/>
      <c r="K154" s="28"/>
      <c r="L154" s="28"/>
      <c r="M154" s="28"/>
      <c r="N154" s="28"/>
      <c r="O154" s="28"/>
      <c r="P154" s="28"/>
      <c r="Q154" s="103"/>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row>
    <row r="155" spans="1:42" ht="46.5" customHeight="1">
      <c r="A155" s="102"/>
      <c r="B155" s="102"/>
      <c r="C155" s="102"/>
      <c r="D155" s="102"/>
      <c r="E155" s="102"/>
      <c r="F155" s="28"/>
      <c r="G155" s="103"/>
      <c r="H155" s="28"/>
      <c r="I155" s="28"/>
      <c r="J155" s="28"/>
      <c r="K155" s="28"/>
      <c r="L155" s="28"/>
      <c r="M155" s="28"/>
      <c r="N155" s="28"/>
      <c r="O155" s="28"/>
      <c r="P155" s="28"/>
      <c r="Q155" s="103"/>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row>
    <row r="156" spans="1:42" ht="46.5" customHeight="1">
      <c r="A156" s="102"/>
      <c r="B156" s="102"/>
      <c r="C156" s="102"/>
      <c r="D156" s="102"/>
      <c r="E156" s="102"/>
      <c r="F156" s="28"/>
      <c r="G156" s="103"/>
      <c r="H156" s="28"/>
      <c r="I156" s="28"/>
      <c r="J156" s="28"/>
      <c r="K156" s="28"/>
      <c r="L156" s="28"/>
      <c r="M156" s="28"/>
      <c r="N156" s="28"/>
      <c r="O156" s="28"/>
      <c r="P156" s="28"/>
      <c r="Q156" s="103"/>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row>
    <row r="157" spans="1:42" ht="46.5" customHeight="1">
      <c r="A157" s="102"/>
      <c r="B157" s="102"/>
      <c r="C157" s="102"/>
      <c r="D157" s="102"/>
      <c r="E157" s="102"/>
      <c r="F157" s="28"/>
      <c r="G157" s="103"/>
      <c r="H157" s="28"/>
      <c r="I157" s="28"/>
      <c r="J157" s="28"/>
      <c r="K157" s="28"/>
      <c r="L157" s="28"/>
      <c r="M157" s="28"/>
      <c r="N157" s="28"/>
      <c r="O157" s="28"/>
      <c r="P157" s="28"/>
      <c r="Q157" s="103"/>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row>
    <row r="158" spans="1:42" ht="46.5" customHeight="1">
      <c r="A158" s="102"/>
      <c r="B158" s="102"/>
      <c r="C158" s="102"/>
      <c r="D158" s="102"/>
      <c r="E158" s="102"/>
      <c r="F158" s="28"/>
      <c r="G158" s="103"/>
      <c r="H158" s="28"/>
      <c r="I158" s="28"/>
      <c r="J158" s="28"/>
      <c r="K158" s="28"/>
      <c r="L158" s="28"/>
      <c r="M158" s="28"/>
      <c r="N158" s="28"/>
      <c r="O158" s="28"/>
      <c r="P158" s="28"/>
      <c r="Q158" s="103"/>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row>
    <row r="159" spans="1:42" ht="46.5" customHeight="1">
      <c r="A159" s="102"/>
      <c r="B159" s="102"/>
      <c r="C159" s="102"/>
      <c r="D159" s="102"/>
      <c r="E159" s="102"/>
      <c r="F159" s="28"/>
      <c r="G159" s="103"/>
      <c r="H159" s="28"/>
      <c r="I159" s="28"/>
      <c r="J159" s="28"/>
      <c r="K159" s="28"/>
      <c r="L159" s="28"/>
      <c r="M159" s="28"/>
      <c r="N159" s="28"/>
      <c r="O159" s="28"/>
      <c r="P159" s="28"/>
      <c r="Q159" s="103"/>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row>
    <row r="160" spans="1:42" ht="46.5" customHeight="1">
      <c r="A160" s="102"/>
      <c r="B160" s="102"/>
      <c r="C160" s="102"/>
      <c r="D160" s="102"/>
      <c r="E160" s="102"/>
      <c r="F160" s="28"/>
      <c r="G160" s="103"/>
      <c r="H160" s="28"/>
      <c r="I160" s="28"/>
      <c r="J160" s="28"/>
      <c r="K160" s="28"/>
      <c r="L160" s="28"/>
      <c r="M160" s="28"/>
      <c r="N160" s="28"/>
      <c r="O160" s="28"/>
      <c r="P160" s="28"/>
      <c r="Q160" s="103"/>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row>
    <row r="161" spans="1:42" ht="46.5" customHeight="1">
      <c r="A161" s="102"/>
      <c r="B161" s="102"/>
      <c r="C161" s="102"/>
      <c r="D161" s="102"/>
      <c r="E161" s="102"/>
      <c r="F161" s="28"/>
      <c r="G161" s="103"/>
      <c r="H161" s="28"/>
      <c r="I161" s="28"/>
      <c r="J161" s="28"/>
      <c r="K161" s="28"/>
      <c r="L161" s="28"/>
      <c r="M161" s="28"/>
      <c r="N161" s="28"/>
      <c r="O161" s="28"/>
      <c r="P161" s="28"/>
      <c r="Q161" s="103"/>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row>
    <row r="162" spans="1:42" ht="46.5" customHeight="1">
      <c r="A162" s="102"/>
      <c r="B162" s="102"/>
      <c r="C162" s="102"/>
      <c r="D162" s="102"/>
      <c r="E162" s="102"/>
      <c r="F162" s="28"/>
      <c r="G162" s="103"/>
      <c r="H162" s="28"/>
      <c r="I162" s="28"/>
      <c r="J162" s="28"/>
      <c r="K162" s="28"/>
      <c r="L162" s="28"/>
      <c r="M162" s="28"/>
      <c r="N162" s="28"/>
      <c r="O162" s="28"/>
      <c r="P162" s="28"/>
      <c r="Q162" s="103"/>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row>
    <row r="163" spans="1:42" ht="46.5" customHeight="1">
      <c r="A163" s="102"/>
      <c r="B163" s="102"/>
      <c r="C163" s="102"/>
      <c r="D163" s="102"/>
      <c r="E163" s="102"/>
      <c r="F163" s="28"/>
      <c r="G163" s="103"/>
      <c r="H163" s="28"/>
      <c r="I163" s="28"/>
      <c r="J163" s="28"/>
      <c r="K163" s="28"/>
      <c r="L163" s="28"/>
      <c r="M163" s="28"/>
      <c r="N163" s="28"/>
      <c r="O163" s="28"/>
      <c r="P163" s="28"/>
      <c r="Q163" s="103"/>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row>
    <row r="164" spans="1:42" ht="46.5" customHeight="1">
      <c r="A164" s="102"/>
      <c r="B164" s="102"/>
      <c r="C164" s="102"/>
      <c r="D164" s="102"/>
      <c r="E164" s="102"/>
      <c r="F164" s="28"/>
      <c r="G164" s="103"/>
      <c r="H164" s="28"/>
      <c r="I164" s="28"/>
      <c r="J164" s="28"/>
      <c r="K164" s="28"/>
      <c r="L164" s="28"/>
      <c r="M164" s="28"/>
      <c r="N164" s="28"/>
      <c r="O164" s="28"/>
      <c r="P164" s="28"/>
      <c r="Q164" s="103"/>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row>
    <row r="165" spans="1:42" ht="46.5" customHeight="1">
      <c r="A165" s="102"/>
      <c r="B165" s="102"/>
      <c r="C165" s="102"/>
      <c r="D165" s="102"/>
      <c r="E165" s="102"/>
      <c r="F165" s="28"/>
      <c r="G165" s="103"/>
      <c r="H165" s="28"/>
      <c r="I165" s="28"/>
      <c r="J165" s="28"/>
      <c r="K165" s="28"/>
      <c r="L165" s="28"/>
      <c r="M165" s="28"/>
      <c r="N165" s="28"/>
      <c r="O165" s="28"/>
      <c r="P165" s="28"/>
      <c r="Q165" s="103"/>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row>
    <row r="166" spans="1:42" ht="46.5" customHeight="1">
      <c r="A166" s="102"/>
      <c r="B166" s="102"/>
      <c r="C166" s="102"/>
      <c r="D166" s="102"/>
      <c r="E166" s="102"/>
      <c r="F166" s="28"/>
      <c r="G166" s="103"/>
      <c r="H166" s="28"/>
      <c r="I166" s="28"/>
      <c r="J166" s="28"/>
      <c r="K166" s="28"/>
      <c r="L166" s="28"/>
      <c r="M166" s="28"/>
      <c r="N166" s="28"/>
      <c r="O166" s="28"/>
      <c r="P166" s="28"/>
      <c r="Q166" s="103"/>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row>
    <row r="167" spans="1:42" ht="46.5" customHeight="1">
      <c r="A167" s="102"/>
      <c r="B167" s="102"/>
      <c r="C167" s="102"/>
      <c r="D167" s="102"/>
      <c r="E167" s="102"/>
      <c r="F167" s="28"/>
      <c r="G167" s="103"/>
      <c r="H167" s="28"/>
      <c r="I167" s="28"/>
      <c r="J167" s="28"/>
      <c r="K167" s="28"/>
      <c r="L167" s="28"/>
      <c r="M167" s="28"/>
      <c r="N167" s="28"/>
      <c r="O167" s="28"/>
      <c r="P167" s="28"/>
      <c r="Q167" s="103"/>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row>
    <row r="168" spans="1:42" ht="46.5" customHeight="1">
      <c r="A168" s="102"/>
      <c r="B168" s="102"/>
      <c r="C168" s="102"/>
      <c r="D168" s="102"/>
      <c r="E168" s="102"/>
      <c r="F168" s="28"/>
      <c r="G168" s="103"/>
      <c r="H168" s="28"/>
      <c r="I168" s="28"/>
      <c r="J168" s="28"/>
      <c r="K168" s="28"/>
      <c r="L168" s="28"/>
      <c r="M168" s="28"/>
      <c r="N168" s="28"/>
      <c r="O168" s="28"/>
      <c r="P168" s="28"/>
      <c r="Q168" s="103"/>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row>
    <row r="169" spans="1:42" ht="46.5" customHeight="1">
      <c r="A169" s="102"/>
      <c r="B169" s="102"/>
      <c r="C169" s="102"/>
      <c r="D169" s="102"/>
      <c r="E169" s="102"/>
      <c r="F169" s="28"/>
      <c r="G169" s="103"/>
      <c r="H169" s="28"/>
      <c r="I169" s="28"/>
      <c r="J169" s="28"/>
      <c r="K169" s="28"/>
      <c r="L169" s="28"/>
      <c r="M169" s="28"/>
      <c r="N169" s="28"/>
      <c r="O169" s="28"/>
      <c r="P169" s="28"/>
      <c r="Q169" s="103"/>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row>
    <row r="170" spans="1:42" ht="46.5" customHeight="1">
      <c r="A170" s="102"/>
      <c r="B170" s="102"/>
      <c r="C170" s="102"/>
      <c r="D170" s="102"/>
      <c r="E170" s="102"/>
      <c r="F170" s="28"/>
      <c r="G170" s="103"/>
      <c r="H170" s="28"/>
      <c r="I170" s="28"/>
      <c r="J170" s="28"/>
      <c r="K170" s="28"/>
      <c r="L170" s="28"/>
      <c r="M170" s="28"/>
      <c r="N170" s="28"/>
      <c r="O170" s="28"/>
      <c r="P170" s="28"/>
      <c r="Q170" s="103"/>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row>
    <row r="171" spans="1:42" ht="46.5" customHeight="1">
      <c r="A171" s="102"/>
      <c r="B171" s="102"/>
      <c r="C171" s="102"/>
      <c r="D171" s="102"/>
      <c r="E171" s="102"/>
      <c r="F171" s="28"/>
      <c r="G171" s="103"/>
      <c r="H171" s="28"/>
      <c r="I171" s="28"/>
      <c r="J171" s="28"/>
      <c r="K171" s="28"/>
      <c r="L171" s="28"/>
      <c r="M171" s="28"/>
      <c r="N171" s="28"/>
      <c r="O171" s="28"/>
      <c r="P171" s="28"/>
      <c r="Q171" s="103"/>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row>
    <row r="172" spans="1:42" ht="46.5" customHeight="1">
      <c r="A172" s="102"/>
      <c r="B172" s="102"/>
      <c r="C172" s="102"/>
      <c r="D172" s="102"/>
      <c r="E172" s="102"/>
      <c r="F172" s="28"/>
      <c r="G172" s="103"/>
      <c r="H172" s="28"/>
      <c r="I172" s="28"/>
      <c r="J172" s="28"/>
      <c r="K172" s="28"/>
      <c r="L172" s="28"/>
      <c r="M172" s="28"/>
      <c r="N172" s="28"/>
      <c r="O172" s="28"/>
      <c r="P172" s="28"/>
      <c r="Q172" s="103"/>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row>
    <row r="173" spans="1:42" ht="46.5" customHeight="1">
      <c r="A173" s="102"/>
      <c r="B173" s="102"/>
      <c r="C173" s="102"/>
      <c r="D173" s="102"/>
      <c r="E173" s="102"/>
      <c r="F173" s="28"/>
      <c r="G173" s="103"/>
      <c r="H173" s="28"/>
      <c r="I173" s="28"/>
      <c r="J173" s="28"/>
      <c r="K173" s="28"/>
      <c r="L173" s="28"/>
      <c r="M173" s="28"/>
      <c r="N173" s="28"/>
      <c r="O173" s="28"/>
      <c r="P173" s="28"/>
      <c r="Q173" s="103"/>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row>
    <row r="174" spans="1:42" ht="46.5" customHeight="1">
      <c r="A174" s="102"/>
      <c r="B174" s="102"/>
      <c r="C174" s="102"/>
      <c r="D174" s="102"/>
      <c r="E174" s="102"/>
      <c r="F174" s="28"/>
      <c r="G174" s="103"/>
      <c r="H174" s="28"/>
      <c r="I174" s="28"/>
      <c r="J174" s="28"/>
      <c r="K174" s="28"/>
      <c r="L174" s="28"/>
      <c r="M174" s="28"/>
      <c r="N174" s="28"/>
      <c r="O174" s="28"/>
      <c r="P174" s="28"/>
      <c r="Q174" s="103"/>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row>
    <row r="175" spans="1:42" ht="46.5" customHeight="1">
      <c r="A175" s="102"/>
      <c r="B175" s="102"/>
      <c r="C175" s="102"/>
      <c r="D175" s="102"/>
      <c r="E175" s="102"/>
      <c r="F175" s="28"/>
      <c r="G175" s="103"/>
      <c r="H175" s="28"/>
      <c r="I175" s="28"/>
      <c r="J175" s="28"/>
      <c r="K175" s="28"/>
      <c r="L175" s="28"/>
      <c r="M175" s="28"/>
      <c r="N175" s="28"/>
      <c r="O175" s="28"/>
      <c r="P175" s="28"/>
      <c r="Q175" s="103"/>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row>
    <row r="176" spans="1:42" ht="46.5" customHeight="1">
      <c r="A176" s="102"/>
      <c r="B176" s="102"/>
      <c r="C176" s="102"/>
      <c r="D176" s="102"/>
      <c r="E176" s="102"/>
      <c r="F176" s="28"/>
      <c r="G176" s="103"/>
      <c r="H176" s="28"/>
      <c r="I176" s="28"/>
      <c r="J176" s="28"/>
      <c r="K176" s="28"/>
      <c r="L176" s="28"/>
      <c r="M176" s="28"/>
      <c r="N176" s="28"/>
      <c r="O176" s="28"/>
      <c r="P176" s="28"/>
      <c r="Q176" s="103"/>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row>
    <row r="177" spans="1:42" ht="46.5" customHeight="1">
      <c r="A177" s="102"/>
      <c r="B177" s="102"/>
      <c r="C177" s="102"/>
      <c r="D177" s="102"/>
      <c r="E177" s="102"/>
      <c r="F177" s="28"/>
      <c r="G177" s="103"/>
      <c r="H177" s="28"/>
      <c r="I177" s="28"/>
      <c r="J177" s="28"/>
      <c r="K177" s="28"/>
      <c r="L177" s="28"/>
      <c r="M177" s="28"/>
      <c r="N177" s="28"/>
      <c r="O177" s="28"/>
      <c r="P177" s="28"/>
      <c r="Q177" s="103"/>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row>
    <row r="178" spans="1:42" ht="46.5" customHeight="1">
      <c r="A178" s="102"/>
      <c r="B178" s="102"/>
      <c r="C178" s="102"/>
      <c r="D178" s="102"/>
      <c r="E178" s="102"/>
      <c r="F178" s="28"/>
      <c r="G178" s="103"/>
      <c r="H178" s="28"/>
      <c r="I178" s="28"/>
      <c r="J178" s="28"/>
      <c r="K178" s="28"/>
      <c r="L178" s="28"/>
      <c r="M178" s="28"/>
      <c r="N178" s="28"/>
      <c r="O178" s="28"/>
      <c r="P178" s="28"/>
      <c r="Q178" s="103"/>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row>
    <row r="179" spans="1:42" ht="46.5" customHeight="1">
      <c r="A179" s="102"/>
      <c r="B179" s="102"/>
      <c r="C179" s="102"/>
      <c r="D179" s="102"/>
      <c r="E179" s="102"/>
      <c r="F179" s="28"/>
      <c r="G179" s="103"/>
      <c r="H179" s="28"/>
      <c r="I179" s="28"/>
      <c r="J179" s="28"/>
      <c r="K179" s="28"/>
      <c r="L179" s="28"/>
      <c r="M179" s="28"/>
      <c r="N179" s="28"/>
      <c r="O179" s="28"/>
      <c r="P179" s="28"/>
      <c r="Q179" s="103"/>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row>
    <row r="180" spans="1:42" ht="46.5" customHeight="1">
      <c r="A180" s="102"/>
      <c r="B180" s="102"/>
      <c r="C180" s="102"/>
      <c r="D180" s="102"/>
      <c r="E180" s="102"/>
      <c r="F180" s="28"/>
      <c r="G180" s="103"/>
      <c r="H180" s="28"/>
      <c r="I180" s="28"/>
      <c r="J180" s="28"/>
      <c r="K180" s="28"/>
      <c r="L180" s="28"/>
      <c r="M180" s="28"/>
      <c r="N180" s="28"/>
      <c r="O180" s="28"/>
      <c r="P180" s="28"/>
      <c r="Q180" s="103"/>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row>
    <row r="181" spans="1:42" ht="46.5" customHeight="1">
      <c r="A181" s="102"/>
      <c r="B181" s="102"/>
      <c r="C181" s="102"/>
      <c r="D181" s="102"/>
      <c r="E181" s="102"/>
      <c r="F181" s="28"/>
      <c r="G181" s="103"/>
      <c r="H181" s="28"/>
      <c r="I181" s="28"/>
      <c r="J181" s="28"/>
      <c r="K181" s="28"/>
      <c r="L181" s="28"/>
      <c r="M181" s="28"/>
      <c r="N181" s="28"/>
      <c r="O181" s="28"/>
      <c r="P181" s="28"/>
      <c r="Q181" s="103"/>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row>
    <row r="182" spans="1:42" ht="46.5" customHeight="1">
      <c r="A182" s="102"/>
      <c r="B182" s="102"/>
      <c r="C182" s="102"/>
      <c r="D182" s="102"/>
      <c r="E182" s="102"/>
      <c r="F182" s="28"/>
      <c r="G182" s="103"/>
      <c r="H182" s="28"/>
      <c r="I182" s="28"/>
      <c r="J182" s="28"/>
      <c r="K182" s="28"/>
      <c r="L182" s="28"/>
      <c r="M182" s="28"/>
      <c r="N182" s="28"/>
      <c r="O182" s="28"/>
      <c r="P182" s="28"/>
      <c r="Q182" s="103"/>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row>
    <row r="183" spans="1:42" ht="46.5" customHeight="1">
      <c r="A183" s="102"/>
      <c r="B183" s="102"/>
      <c r="C183" s="102"/>
      <c r="D183" s="102"/>
      <c r="E183" s="102"/>
      <c r="F183" s="28"/>
      <c r="G183" s="103"/>
      <c r="H183" s="28"/>
      <c r="I183" s="28"/>
      <c r="J183" s="28"/>
      <c r="K183" s="28"/>
      <c r="L183" s="28"/>
      <c r="M183" s="28"/>
      <c r="N183" s="28"/>
      <c r="O183" s="28"/>
      <c r="P183" s="28"/>
      <c r="Q183" s="103"/>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row>
    <row r="184" spans="1:42" ht="46.5" customHeight="1">
      <c r="A184" s="102"/>
      <c r="B184" s="102"/>
      <c r="C184" s="102"/>
      <c r="D184" s="102"/>
      <c r="E184" s="102"/>
      <c r="F184" s="28"/>
      <c r="G184" s="103"/>
      <c r="H184" s="28"/>
      <c r="I184" s="28"/>
      <c r="J184" s="28"/>
      <c r="K184" s="28"/>
      <c r="L184" s="28"/>
      <c r="M184" s="28"/>
      <c r="N184" s="28"/>
      <c r="O184" s="28"/>
      <c r="P184" s="28"/>
      <c r="Q184" s="103"/>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row>
    <row r="185" spans="1:42" ht="46.5" customHeight="1">
      <c r="A185" s="102"/>
      <c r="B185" s="102"/>
      <c r="C185" s="102"/>
      <c r="D185" s="102"/>
      <c r="E185" s="102"/>
      <c r="F185" s="28"/>
      <c r="G185" s="103"/>
      <c r="H185" s="28"/>
      <c r="I185" s="28"/>
      <c r="J185" s="28"/>
      <c r="K185" s="28"/>
      <c r="L185" s="28"/>
      <c r="M185" s="28"/>
      <c r="N185" s="28"/>
      <c r="O185" s="28"/>
      <c r="P185" s="28"/>
      <c r="Q185" s="103"/>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row>
    <row r="186" spans="1:42" ht="46.5" customHeight="1">
      <c r="A186" s="102"/>
      <c r="B186" s="102"/>
      <c r="C186" s="102"/>
      <c r="D186" s="102"/>
      <c r="E186" s="102"/>
      <c r="F186" s="28"/>
      <c r="G186" s="103"/>
      <c r="H186" s="28"/>
      <c r="I186" s="28"/>
      <c r="J186" s="28"/>
      <c r="K186" s="28"/>
      <c r="L186" s="28"/>
      <c r="M186" s="28"/>
      <c r="N186" s="28"/>
      <c r="O186" s="28"/>
      <c r="P186" s="28"/>
      <c r="Q186" s="103"/>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row>
    <row r="187" spans="1:42" ht="46.5" customHeight="1">
      <c r="A187" s="102"/>
      <c r="B187" s="102"/>
      <c r="C187" s="102"/>
      <c r="D187" s="102"/>
      <c r="E187" s="102"/>
      <c r="F187" s="28"/>
      <c r="G187" s="103"/>
      <c r="H187" s="28"/>
      <c r="I187" s="28"/>
      <c r="J187" s="28"/>
      <c r="K187" s="28"/>
      <c r="L187" s="28"/>
      <c r="M187" s="28"/>
      <c r="N187" s="28"/>
      <c r="O187" s="28"/>
      <c r="P187" s="28"/>
      <c r="Q187" s="103"/>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row>
    <row r="188" spans="1:42" ht="46.5" customHeight="1">
      <c r="A188" s="102"/>
      <c r="B188" s="102"/>
      <c r="C188" s="102"/>
      <c r="D188" s="102"/>
      <c r="E188" s="102"/>
      <c r="F188" s="28"/>
      <c r="G188" s="103"/>
      <c r="H188" s="28"/>
      <c r="I188" s="28"/>
      <c r="J188" s="28"/>
      <c r="K188" s="28"/>
      <c r="L188" s="28"/>
      <c r="M188" s="28"/>
      <c r="N188" s="28"/>
      <c r="O188" s="28"/>
      <c r="P188" s="28"/>
      <c r="Q188" s="103"/>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row>
    <row r="189" spans="1:42" ht="46.5" customHeight="1">
      <c r="A189" s="102"/>
      <c r="B189" s="102"/>
      <c r="C189" s="102"/>
      <c r="D189" s="102"/>
      <c r="E189" s="102"/>
      <c r="F189" s="28"/>
      <c r="G189" s="103"/>
      <c r="H189" s="28"/>
      <c r="I189" s="28"/>
      <c r="J189" s="28"/>
      <c r="K189" s="28"/>
      <c r="L189" s="28"/>
      <c r="M189" s="28"/>
      <c r="N189" s="28"/>
      <c r="O189" s="28"/>
      <c r="P189" s="28"/>
      <c r="Q189" s="103"/>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row>
    <row r="190" spans="1:42" ht="46.5" customHeight="1">
      <c r="A190" s="102"/>
      <c r="B190" s="102"/>
      <c r="C190" s="102"/>
      <c r="D190" s="102"/>
      <c r="E190" s="102"/>
      <c r="F190" s="28"/>
      <c r="G190" s="103"/>
      <c r="H190" s="28"/>
      <c r="I190" s="28"/>
      <c r="J190" s="28"/>
      <c r="K190" s="28"/>
      <c r="L190" s="28"/>
      <c r="M190" s="28"/>
      <c r="N190" s="28"/>
      <c r="O190" s="28"/>
      <c r="P190" s="28"/>
      <c r="Q190" s="103"/>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row>
    <row r="191" spans="1:42" ht="46.5" customHeight="1">
      <c r="A191" s="102"/>
      <c r="B191" s="102"/>
      <c r="C191" s="102"/>
      <c r="D191" s="102"/>
      <c r="E191" s="102"/>
      <c r="F191" s="28"/>
      <c r="G191" s="103"/>
      <c r="H191" s="28"/>
      <c r="I191" s="28"/>
      <c r="J191" s="28"/>
      <c r="K191" s="28"/>
      <c r="L191" s="28"/>
      <c r="M191" s="28"/>
      <c r="N191" s="28"/>
      <c r="O191" s="28"/>
      <c r="P191" s="28"/>
      <c r="Q191" s="103"/>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row>
    <row r="192" spans="1:42" ht="46.5" customHeight="1">
      <c r="A192" s="102"/>
      <c r="B192" s="102"/>
      <c r="C192" s="102"/>
      <c r="D192" s="102"/>
      <c r="E192" s="102"/>
      <c r="F192" s="28"/>
      <c r="G192" s="103"/>
      <c r="H192" s="28"/>
      <c r="I192" s="28"/>
      <c r="J192" s="28"/>
      <c r="K192" s="28"/>
      <c r="L192" s="28"/>
      <c r="M192" s="28"/>
      <c r="N192" s="28"/>
      <c r="O192" s="28"/>
      <c r="P192" s="28"/>
      <c r="Q192" s="103"/>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row>
    <row r="193" spans="1:42" ht="46.5" customHeight="1">
      <c r="A193" s="102"/>
      <c r="B193" s="102"/>
      <c r="C193" s="102"/>
      <c r="D193" s="102"/>
      <c r="E193" s="102"/>
      <c r="F193" s="28"/>
      <c r="G193" s="103"/>
      <c r="H193" s="28"/>
      <c r="I193" s="28"/>
      <c r="J193" s="28"/>
      <c r="K193" s="28"/>
      <c r="L193" s="28"/>
      <c r="M193" s="28"/>
      <c r="N193" s="28"/>
      <c r="O193" s="28"/>
      <c r="P193" s="28"/>
      <c r="Q193" s="103"/>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row>
    <row r="194" spans="1:42" ht="46.5" customHeight="1">
      <c r="A194" s="102"/>
      <c r="B194" s="102"/>
      <c r="C194" s="102"/>
      <c r="D194" s="102"/>
      <c r="E194" s="102"/>
      <c r="F194" s="28"/>
      <c r="G194" s="103"/>
      <c r="H194" s="28"/>
      <c r="I194" s="28"/>
      <c r="J194" s="28"/>
      <c r="K194" s="28"/>
      <c r="L194" s="28"/>
      <c r="M194" s="28"/>
      <c r="N194" s="28"/>
      <c r="O194" s="28"/>
      <c r="P194" s="28"/>
      <c r="Q194" s="103"/>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row>
    <row r="195" spans="1:42" ht="46.5" customHeight="1">
      <c r="A195" s="102"/>
      <c r="B195" s="102"/>
      <c r="C195" s="102"/>
      <c r="D195" s="102"/>
      <c r="E195" s="102"/>
      <c r="F195" s="28"/>
      <c r="G195" s="103"/>
      <c r="H195" s="28"/>
      <c r="I195" s="28"/>
      <c r="J195" s="28"/>
      <c r="K195" s="28"/>
      <c r="L195" s="28"/>
      <c r="M195" s="28"/>
      <c r="N195" s="28"/>
      <c r="O195" s="28"/>
      <c r="P195" s="28"/>
      <c r="Q195" s="103"/>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row>
    <row r="196" spans="1:42" ht="46.5" customHeight="1">
      <c r="A196" s="102"/>
      <c r="B196" s="102"/>
      <c r="C196" s="102"/>
      <c r="D196" s="102"/>
      <c r="E196" s="102"/>
      <c r="F196" s="28"/>
      <c r="G196" s="103"/>
      <c r="H196" s="28"/>
      <c r="I196" s="28"/>
      <c r="J196" s="28"/>
      <c r="K196" s="28"/>
      <c r="L196" s="28"/>
      <c r="M196" s="28"/>
      <c r="N196" s="28"/>
      <c r="O196" s="28"/>
      <c r="P196" s="28"/>
      <c r="Q196" s="103"/>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row>
    <row r="197" spans="1:42" ht="46.5" customHeight="1">
      <c r="A197" s="102"/>
      <c r="B197" s="102"/>
      <c r="C197" s="102"/>
      <c r="D197" s="102"/>
      <c r="E197" s="102"/>
      <c r="F197" s="28"/>
      <c r="G197" s="103"/>
      <c r="H197" s="28"/>
      <c r="I197" s="28"/>
      <c r="J197" s="28"/>
      <c r="K197" s="28"/>
      <c r="L197" s="28"/>
      <c r="M197" s="28"/>
      <c r="N197" s="28"/>
      <c r="O197" s="28"/>
      <c r="P197" s="28"/>
      <c r="Q197" s="103"/>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row>
    <row r="198" spans="1:42" ht="46.5" customHeight="1">
      <c r="A198" s="102"/>
      <c r="B198" s="102"/>
      <c r="C198" s="102"/>
      <c r="D198" s="102"/>
      <c r="E198" s="102"/>
      <c r="F198" s="28"/>
      <c r="G198" s="103"/>
      <c r="H198" s="28"/>
      <c r="I198" s="28"/>
      <c r="J198" s="28"/>
      <c r="K198" s="28"/>
      <c r="L198" s="28"/>
      <c r="M198" s="28"/>
      <c r="N198" s="28"/>
      <c r="O198" s="28"/>
      <c r="P198" s="28"/>
      <c r="Q198" s="103"/>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row>
    <row r="199" spans="1:42" ht="46.5" customHeight="1">
      <c r="A199" s="102"/>
      <c r="B199" s="102"/>
      <c r="C199" s="102"/>
      <c r="D199" s="102"/>
      <c r="E199" s="102"/>
      <c r="F199" s="28"/>
      <c r="G199" s="103"/>
      <c r="H199" s="28"/>
      <c r="I199" s="28"/>
      <c r="J199" s="28"/>
      <c r="K199" s="28"/>
      <c r="L199" s="28"/>
      <c r="M199" s="28"/>
      <c r="N199" s="28"/>
      <c r="O199" s="28"/>
      <c r="P199" s="28"/>
      <c r="Q199" s="103"/>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row>
    <row r="200" spans="1:42" ht="46.5" customHeight="1">
      <c r="A200" s="102"/>
      <c r="B200" s="102"/>
      <c r="C200" s="102"/>
      <c r="D200" s="102"/>
      <c r="E200" s="102"/>
      <c r="F200" s="28"/>
      <c r="G200" s="103"/>
      <c r="H200" s="28"/>
      <c r="I200" s="28"/>
      <c r="J200" s="28"/>
      <c r="K200" s="28"/>
      <c r="L200" s="28"/>
      <c r="M200" s="28"/>
      <c r="N200" s="28"/>
      <c r="O200" s="28"/>
      <c r="P200" s="28"/>
      <c r="Q200" s="103"/>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row>
    <row r="201" spans="1:42" ht="46.5" customHeight="1">
      <c r="A201" s="102"/>
      <c r="B201" s="102"/>
      <c r="C201" s="102"/>
      <c r="D201" s="102"/>
      <c r="E201" s="102"/>
      <c r="F201" s="28"/>
      <c r="G201" s="103"/>
      <c r="H201" s="28"/>
      <c r="I201" s="28"/>
      <c r="J201" s="28"/>
      <c r="K201" s="28"/>
      <c r="L201" s="28"/>
      <c r="M201" s="28"/>
      <c r="N201" s="28"/>
      <c r="O201" s="28"/>
      <c r="P201" s="28"/>
      <c r="Q201" s="103"/>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row>
    <row r="202" spans="1:42" ht="46.5" customHeight="1">
      <c r="A202" s="102"/>
      <c r="B202" s="102"/>
      <c r="C202" s="102"/>
      <c r="D202" s="102"/>
      <c r="E202" s="102"/>
      <c r="F202" s="28"/>
      <c r="G202" s="103"/>
      <c r="H202" s="28"/>
      <c r="I202" s="28"/>
      <c r="J202" s="28"/>
      <c r="K202" s="28"/>
      <c r="L202" s="28"/>
      <c r="M202" s="28"/>
      <c r="N202" s="28"/>
      <c r="O202" s="28"/>
      <c r="P202" s="28"/>
      <c r="Q202" s="103"/>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row>
    <row r="203" spans="1:42" ht="46.5" customHeight="1">
      <c r="A203" s="102"/>
      <c r="B203" s="102"/>
      <c r="C203" s="102"/>
      <c r="D203" s="102"/>
      <c r="E203" s="102"/>
      <c r="F203" s="28"/>
      <c r="G203" s="103"/>
      <c r="H203" s="28"/>
      <c r="I203" s="28"/>
      <c r="J203" s="28"/>
      <c r="K203" s="28"/>
      <c r="L203" s="28"/>
      <c r="M203" s="28"/>
      <c r="N203" s="28"/>
      <c r="O203" s="28"/>
      <c r="P203" s="28"/>
      <c r="Q203" s="103"/>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row>
    <row r="204" spans="1:42" ht="46.5" customHeight="1">
      <c r="A204" s="102"/>
      <c r="B204" s="102"/>
      <c r="C204" s="102"/>
      <c r="D204" s="102"/>
      <c r="E204" s="102"/>
      <c r="F204" s="28"/>
      <c r="G204" s="103"/>
      <c r="H204" s="28"/>
      <c r="I204" s="28"/>
      <c r="J204" s="28"/>
      <c r="K204" s="28"/>
      <c r="L204" s="28"/>
      <c r="M204" s="28"/>
      <c r="N204" s="28"/>
      <c r="O204" s="28"/>
      <c r="P204" s="28"/>
      <c r="Q204" s="103"/>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row>
    <row r="205" spans="1:42" ht="46.5" customHeight="1">
      <c r="A205" s="102"/>
      <c r="B205" s="102"/>
      <c r="C205" s="102"/>
      <c r="D205" s="102"/>
      <c r="E205" s="102"/>
      <c r="F205" s="28"/>
      <c r="G205" s="103"/>
      <c r="H205" s="28"/>
      <c r="I205" s="28"/>
      <c r="J205" s="28"/>
      <c r="K205" s="28"/>
      <c r="L205" s="28"/>
      <c r="M205" s="28"/>
      <c r="N205" s="28"/>
      <c r="O205" s="28"/>
      <c r="P205" s="28"/>
      <c r="Q205" s="103"/>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row>
    <row r="206" spans="1:42" ht="46.5" customHeight="1">
      <c r="A206" s="102"/>
      <c r="B206" s="102"/>
      <c r="C206" s="102"/>
      <c r="D206" s="102"/>
      <c r="E206" s="102"/>
      <c r="F206" s="28"/>
      <c r="G206" s="103"/>
      <c r="H206" s="28"/>
      <c r="I206" s="28"/>
      <c r="J206" s="28"/>
      <c r="K206" s="28"/>
      <c r="L206" s="28"/>
      <c r="M206" s="28"/>
      <c r="N206" s="28"/>
      <c r="O206" s="28"/>
      <c r="P206" s="28"/>
      <c r="Q206" s="103"/>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row>
    <row r="207" spans="1:42" ht="46.5" customHeight="1">
      <c r="A207" s="102"/>
      <c r="B207" s="102"/>
      <c r="C207" s="102"/>
      <c r="D207" s="102"/>
      <c r="E207" s="102"/>
      <c r="F207" s="28"/>
      <c r="G207" s="103"/>
      <c r="H207" s="28"/>
      <c r="I207" s="28"/>
      <c r="J207" s="28"/>
      <c r="K207" s="28"/>
      <c r="L207" s="28"/>
      <c r="M207" s="28"/>
      <c r="N207" s="28"/>
      <c r="O207" s="28"/>
      <c r="P207" s="28"/>
      <c r="Q207" s="103"/>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row>
    <row r="208" spans="1:42" ht="46.5" customHeight="1">
      <c r="A208" s="102"/>
      <c r="B208" s="102"/>
      <c r="C208" s="102"/>
      <c r="D208" s="102"/>
      <c r="E208" s="102"/>
      <c r="F208" s="28"/>
      <c r="G208" s="103"/>
      <c r="H208" s="28"/>
      <c r="I208" s="28"/>
      <c r="J208" s="28"/>
      <c r="K208" s="28"/>
      <c r="L208" s="28"/>
      <c r="M208" s="28"/>
      <c r="N208" s="28"/>
      <c r="O208" s="28"/>
      <c r="P208" s="28"/>
      <c r="Q208" s="103"/>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row>
    <row r="209" spans="1:42" ht="46.5" customHeight="1">
      <c r="A209" s="102"/>
      <c r="B209" s="102"/>
      <c r="C209" s="102"/>
      <c r="D209" s="102"/>
      <c r="E209" s="102"/>
      <c r="F209" s="28"/>
      <c r="G209" s="103"/>
      <c r="H209" s="28"/>
      <c r="I209" s="28"/>
      <c r="J209" s="28"/>
      <c r="K209" s="28"/>
      <c r="L209" s="28"/>
      <c r="M209" s="28"/>
      <c r="N209" s="28"/>
      <c r="O209" s="28"/>
      <c r="P209" s="28"/>
      <c r="Q209" s="103"/>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row>
    <row r="210" spans="1:42" ht="46.5" customHeight="1">
      <c r="A210" s="102"/>
      <c r="B210" s="102"/>
      <c r="C210" s="102"/>
      <c r="D210" s="102"/>
      <c r="E210" s="102"/>
      <c r="F210" s="28"/>
      <c r="G210" s="103"/>
      <c r="H210" s="28"/>
      <c r="I210" s="28"/>
      <c r="J210" s="28"/>
      <c r="K210" s="28"/>
      <c r="L210" s="28"/>
      <c r="M210" s="28"/>
      <c r="N210" s="28"/>
      <c r="O210" s="28"/>
      <c r="P210" s="28"/>
      <c r="Q210" s="103"/>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row>
    <row r="211" spans="1:42" ht="46.5" customHeight="1">
      <c r="A211" s="102"/>
      <c r="B211" s="102"/>
      <c r="C211" s="102"/>
      <c r="D211" s="102"/>
      <c r="E211" s="102"/>
      <c r="F211" s="28"/>
      <c r="G211" s="103"/>
      <c r="H211" s="28"/>
      <c r="I211" s="28"/>
      <c r="J211" s="28"/>
      <c r="K211" s="28"/>
      <c r="L211" s="28"/>
      <c r="M211" s="28"/>
      <c r="N211" s="28"/>
      <c r="O211" s="28"/>
      <c r="P211" s="28"/>
      <c r="Q211" s="103"/>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row>
    <row r="212" spans="1:42" ht="46.5" customHeight="1">
      <c r="A212" s="102"/>
      <c r="B212" s="102"/>
      <c r="C212" s="102"/>
      <c r="D212" s="102"/>
      <c r="E212" s="102"/>
      <c r="F212" s="28"/>
      <c r="G212" s="103"/>
      <c r="H212" s="28"/>
      <c r="I212" s="28"/>
      <c r="J212" s="28"/>
      <c r="K212" s="28"/>
      <c r="L212" s="28"/>
      <c r="M212" s="28"/>
      <c r="N212" s="28"/>
      <c r="O212" s="28"/>
      <c r="P212" s="28"/>
      <c r="Q212" s="103"/>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row>
    <row r="213" spans="1:42" ht="46.5" customHeight="1">
      <c r="A213" s="102"/>
      <c r="B213" s="102"/>
      <c r="C213" s="102"/>
      <c r="D213" s="102"/>
      <c r="E213" s="102"/>
      <c r="F213" s="28"/>
      <c r="G213" s="103"/>
      <c r="H213" s="28"/>
      <c r="I213" s="28"/>
      <c r="J213" s="28"/>
      <c r="K213" s="28"/>
      <c r="L213" s="28"/>
      <c r="M213" s="28"/>
      <c r="N213" s="28"/>
      <c r="O213" s="28"/>
      <c r="P213" s="28"/>
      <c r="Q213" s="103"/>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row>
    <row r="214" spans="1:42" ht="46.5" customHeight="1">
      <c r="A214" s="102"/>
      <c r="B214" s="102"/>
      <c r="C214" s="102"/>
      <c r="D214" s="102"/>
      <c r="E214" s="102"/>
      <c r="F214" s="28"/>
      <c r="G214" s="103"/>
      <c r="H214" s="28"/>
      <c r="I214" s="28"/>
      <c r="J214" s="28"/>
      <c r="K214" s="28"/>
      <c r="L214" s="28"/>
      <c r="M214" s="28"/>
      <c r="N214" s="28"/>
      <c r="O214" s="28"/>
      <c r="P214" s="28"/>
      <c r="Q214" s="103"/>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row>
    <row r="215" spans="1:42" ht="46.5" customHeight="1">
      <c r="A215" s="102"/>
      <c r="B215" s="102"/>
      <c r="C215" s="102"/>
      <c r="D215" s="102"/>
      <c r="E215" s="102"/>
      <c r="F215" s="28"/>
      <c r="G215" s="103"/>
      <c r="H215" s="28"/>
      <c r="I215" s="28"/>
      <c r="J215" s="28"/>
      <c r="K215" s="28"/>
      <c r="L215" s="28"/>
      <c r="M215" s="28"/>
      <c r="N215" s="28"/>
      <c r="O215" s="28"/>
      <c r="P215" s="28"/>
      <c r="Q215" s="103"/>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row>
    <row r="216" spans="1:42" ht="46.5" customHeight="1">
      <c r="A216" s="102"/>
      <c r="B216" s="102"/>
      <c r="C216" s="102"/>
      <c r="D216" s="102"/>
      <c r="E216" s="102"/>
      <c r="F216" s="28"/>
      <c r="G216" s="103"/>
      <c r="H216" s="28"/>
      <c r="I216" s="28"/>
      <c r="J216" s="28"/>
      <c r="K216" s="28"/>
      <c r="L216" s="28"/>
      <c r="M216" s="28"/>
      <c r="N216" s="28"/>
      <c r="O216" s="28"/>
      <c r="P216" s="28"/>
      <c r="Q216" s="103"/>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row>
    <row r="217" spans="1:42" ht="46.5" customHeight="1">
      <c r="A217" s="102"/>
      <c r="B217" s="102"/>
      <c r="C217" s="102"/>
      <c r="D217" s="102"/>
      <c r="E217" s="102"/>
      <c r="F217" s="28"/>
      <c r="G217" s="103"/>
      <c r="H217" s="28"/>
      <c r="I217" s="28"/>
      <c r="J217" s="28"/>
      <c r="K217" s="28"/>
      <c r="L217" s="28"/>
      <c r="M217" s="28"/>
      <c r="N217" s="28"/>
      <c r="O217" s="28"/>
      <c r="P217" s="28"/>
      <c r="Q217" s="103"/>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row>
    <row r="218" spans="1:42" ht="46.5" customHeight="1">
      <c r="A218" s="102"/>
      <c r="B218" s="102"/>
      <c r="C218" s="102"/>
      <c r="D218" s="102"/>
      <c r="E218" s="102"/>
      <c r="F218" s="28"/>
      <c r="G218" s="103"/>
      <c r="H218" s="28"/>
      <c r="I218" s="28"/>
      <c r="J218" s="28"/>
      <c r="K218" s="28"/>
      <c r="L218" s="28"/>
      <c r="M218" s="28"/>
      <c r="N218" s="28"/>
      <c r="O218" s="28"/>
      <c r="P218" s="28"/>
      <c r="Q218" s="103"/>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row>
    <row r="219" spans="1:42" ht="46.5" customHeight="1">
      <c r="A219" s="102"/>
      <c r="B219" s="102"/>
      <c r="C219" s="102"/>
      <c r="D219" s="102"/>
      <c r="E219" s="102"/>
      <c r="F219" s="28"/>
      <c r="G219" s="103"/>
      <c r="H219" s="28"/>
      <c r="I219" s="28"/>
      <c r="J219" s="28"/>
      <c r="K219" s="28"/>
      <c r="L219" s="28"/>
      <c r="M219" s="28"/>
      <c r="N219" s="28"/>
      <c r="O219" s="28"/>
      <c r="P219" s="28"/>
      <c r="Q219" s="103"/>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row>
    <row r="220" spans="1:42" ht="46.5" customHeight="1">
      <c r="A220" s="102"/>
      <c r="B220" s="102"/>
      <c r="C220" s="102"/>
      <c r="D220" s="102"/>
      <c r="E220" s="102"/>
      <c r="F220" s="28"/>
      <c r="G220" s="103"/>
      <c r="H220" s="28"/>
      <c r="I220" s="28"/>
      <c r="J220" s="28"/>
      <c r="K220" s="28"/>
      <c r="L220" s="28"/>
      <c r="M220" s="28"/>
      <c r="N220" s="28"/>
      <c r="O220" s="28"/>
      <c r="P220" s="28"/>
      <c r="Q220" s="103"/>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row>
    <row r="221" spans="1:42" ht="46.5" customHeight="1">
      <c r="A221" s="102"/>
      <c r="B221" s="102"/>
      <c r="C221" s="102"/>
      <c r="D221" s="102"/>
      <c r="E221" s="102"/>
      <c r="F221" s="28"/>
      <c r="G221" s="103"/>
      <c r="H221" s="28"/>
      <c r="I221" s="28"/>
      <c r="J221" s="28"/>
      <c r="K221" s="28"/>
      <c r="L221" s="28"/>
      <c r="M221" s="28"/>
      <c r="N221" s="28"/>
      <c r="O221" s="28"/>
      <c r="P221" s="28"/>
      <c r="Q221" s="103"/>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row>
    <row r="222" spans="1:42" ht="46.5" customHeight="1">
      <c r="A222" s="102"/>
      <c r="B222" s="102"/>
      <c r="C222" s="102"/>
      <c r="D222" s="102"/>
      <c r="E222" s="102"/>
      <c r="F222" s="28"/>
      <c r="G222" s="103"/>
      <c r="H222" s="28"/>
      <c r="I222" s="28"/>
      <c r="J222" s="28"/>
      <c r="K222" s="28"/>
      <c r="L222" s="28"/>
      <c r="M222" s="28"/>
      <c r="N222" s="28"/>
      <c r="O222" s="28"/>
      <c r="P222" s="28"/>
      <c r="Q222" s="103"/>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row>
    <row r="223" spans="1:42" ht="46.5" customHeight="1">
      <c r="A223" s="102"/>
      <c r="B223" s="102"/>
      <c r="C223" s="102"/>
      <c r="D223" s="102"/>
      <c r="E223" s="102"/>
      <c r="F223" s="28"/>
      <c r="G223" s="103"/>
      <c r="H223" s="28"/>
      <c r="I223" s="28"/>
      <c r="J223" s="28"/>
      <c r="K223" s="28"/>
      <c r="L223" s="28"/>
      <c r="M223" s="28"/>
      <c r="N223" s="28"/>
      <c r="O223" s="28"/>
      <c r="P223" s="28"/>
      <c r="Q223" s="103"/>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row>
    <row r="224" spans="1:42" ht="46.5" customHeight="1">
      <c r="A224" s="102"/>
      <c r="B224" s="102"/>
      <c r="C224" s="102"/>
      <c r="D224" s="102"/>
      <c r="E224" s="102"/>
      <c r="F224" s="28"/>
      <c r="G224" s="103"/>
      <c r="H224" s="28"/>
      <c r="I224" s="28"/>
      <c r="J224" s="28"/>
      <c r="K224" s="28"/>
      <c r="L224" s="28"/>
      <c r="M224" s="28"/>
      <c r="N224" s="28"/>
      <c r="O224" s="28"/>
      <c r="P224" s="28"/>
      <c r="Q224" s="103"/>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row>
    <row r="225" spans="1:42" ht="46.5" customHeight="1">
      <c r="A225" s="102"/>
      <c r="B225" s="102"/>
      <c r="C225" s="102"/>
      <c r="D225" s="102"/>
      <c r="E225" s="102"/>
      <c r="F225" s="28"/>
      <c r="G225" s="103"/>
      <c r="H225" s="28"/>
      <c r="I225" s="28"/>
      <c r="J225" s="28"/>
      <c r="K225" s="28"/>
      <c r="L225" s="28"/>
      <c r="M225" s="28"/>
      <c r="N225" s="28"/>
      <c r="O225" s="28"/>
      <c r="P225" s="28"/>
      <c r="Q225" s="103"/>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row>
    <row r="226" spans="1:42" ht="46.5" customHeight="1">
      <c r="A226" s="102"/>
      <c r="B226" s="102"/>
      <c r="C226" s="102"/>
      <c r="D226" s="102"/>
      <c r="E226" s="102"/>
      <c r="F226" s="28"/>
      <c r="G226" s="103"/>
      <c r="H226" s="28"/>
      <c r="I226" s="28"/>
      <c r="J226" s="28"/>
      <c r="K226" s="28"/>
      <c r="L226" s="28"/>
      <c r="M226" s="28"/>
      <c r="N226" s="28"/>
      <c r="O226" s="28"/>
      <c r="P226" s="28"/>
      <c r="Q226" s="103"/>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row>
    <row r="227" spans="1:42" ht="46.5" customHeight="1">
      <c r="A227" s="102"/>
      <c r="B227" s="102"/>
      <c r="C227" s="102"/>
      <c r="D227" s="102"/>
      <c r="E227" s="102"/>
      <c r="F227" s="28"/>
      <c r="G227" s="103"/>
      <c r="H227" s="28"/>
      <c r="I227" s="28"/>
      <c r="J227" s="28"/>
      <c r="K227" s="28"/>
      <c r="L227" s="28"/>
      <c r="M227" s="28"/>
      <c r="N227" s="28"/>
      <c r="O227" s="28"/>
      <c r="P227" s="28"/>
      <c r="Q227" s="103"/>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row>
    <row r="228" spans="1:42" ht="46.5" customHeight="1">
      <c r="A228" s="102"/>
      <c r="B228" s="102"/>
      <c r="C228" s="102"/>
      <c r="D228" s="102"/>
      <c r="E228" s="102"/>
      <c r="F228" s="28"/>
      <c r="G228" s="103"/>
      <c r="H228" s="28"/>
      <c r="I228" s="28"/>
      <c r="J228" s="28"/>
      <c r="K228" s="28"/>
      <c r="L228" s="28"/>
      <c r="M228" s="28"/>
      <c r="N228" s="28"/>
      <c r="O228" s="28"/>
      <c r="P228" s="28"/>
      <c r="Q228" s="103"/>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row>
    <row r="229" spans="1:42" ht="46.5" customHeight="1">
      <c r="A229" s="102"/>
      <c r="B229" s="102"/>
      <c r="C229" s="102"/>
      <c r="D229" s="102"/>
      <c r="E229" s="102"/>
      <c r="F229" s="28"/>
      <c r="G229" s="103"/>
      <c r="H229" s="28"/>
      <c r="I229" s="28"/>
      <c r="J229" s="28"/>
      <c r="K229" s="28"/>
      <c r="L229" s="28"/>
      <c r="M229" s="28"/>
      <c r="N229" s="28"/>
      <c r="O229" s="28"/>
      <c r="P229" s="28"/>
      <c r="Q229" s="103"/>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row>
    <row r="230" spans="1:42" ht="46.5" customHeight="1">
      <c r="A230" s="102"/>
      <c r="B230" s="102"/>
      <c r="C230" s="102"/>
      <c r="D230" s="102"/>
      <c r="E230" s="102"/>
      <c r="F230" s="28"/>
      <c r="G230" s="103"/>
      <c r="H230" s="28"/>
      <c r="I230" s="28"/>
      <c r="J230" s="28"/>
      <c r="K230" s="28"/>
      <c r="L230" s="28"/>
      <c r="M230" s="28"/>
      <c r="N230" s="28"/>
      <c r="O230" s="28"/>
      <c r="P230" s="28"/>
      <c r="Q230" s="103"/>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row>
    <row r="231" spans="1:42" ht="46.5" customHeight="1">
      <c r="A231" s="102"/>
      <c r="B231" s="102"/>
      <c r="C231" s="102"/>
      <c r="D231" s="102"/>
      <c r="E231" s="102"/>
      <c r="F231" s="28"/>
      <c r="G231" s="103"/>
      <c r="H231" s="28"/>
      <c r="I231" s="28"/>
      <c r="J231" s="28"/>
      <c r="K231" s="28"/>
      <c r="L231" s="28"/>
      <c r="M231" s="28"/>
      <c r="N231" s="28"/>
      <c r="O231" s="28"/>
      <c r="P231" s="28"/>
      <c r="Q231" s="103"/>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row>
    <row r="232" spans="1:42" ht="46.5" customHeight="1">
      <c r="A232" s="102"/>
      <c r="B232" s="102"/>
      <c r="C232" s="102"/>
      <c r="D232" s="102"/>
      <c r="E232" s="102"/>
      <c r="F232" s="28"/>
      <c r="G232" s="103"/>
      <c r="H232" s="28"/>
      <c r="I232" s="28"/>
      <c r="J232" s="28"/>
      <c r="K232" s="28"/>
      <c r="L232" s="28"/>
      <c r="M232" s="28"/>
      <c r="N232" s="28"/>
      <c r="O232" s="28"/>
      <c r="P232" s="28"/>
      <c r="Q232" s="103"/>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row>
    <row r="233" spans="1:42" ht="46.5" customHeight="1">
      <c r="A233" s="102"/>
      <c r="B233" s="102"/>
      <c r="C233" s="102"/>
      <c r="D233" s="102"/>
      <c r="E233" s="102"/>
      <c r="F233" s="28"/>
      <c r="G233" s="103"/>
      <c r="H233" s="28"/>
      <c r="I233" s="28"/>
      <c r="J233" s="28"/>
      <c r="K233" s="28"/>
      <c r="L233" s="28"/>
      <c r="M233" s="28"/>
      <c r="N233" s="28"/>
      <c r="O233" s="28"/>
      <c r="P233" s="28"/>
      <c r="Q233" s="103"/>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row>
    <row r="234" spans="1:42" ht="46.5" customHeight="1">
      <c r="A234" s="102"/>
      <c r="B234" s="102"/>
      <c r="C234" s="102"/>
      <c r="D234" s="102"/>
      <c r="E234" s="102"/>
      <c r="F234" s="28"/>
      <c r="G234" s="103"/>
      <c r="H234" s="28"/>
      <c r="I234" s="28"/>
      <c r="J234" s="28"/>
      <c r="K234" s="28"/>
      <c r="L234" s="28"/>
      <c r="M234" s="28"/>
      <c r="N234" s="28"/>
      <c r="O234" s="28"/>
      <c r="P234" s="28"/>
      <c r="Q234" s="103"/>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row>
    <row r="235" spans="1:42" ht="46.5" customHeight="1">
      <c r="A235" s="102"/>
      <c r="B235" s="102"/>
      <c r="C235" s="102"/>
      <c r="D235" s="102"/>
      <c r="E235" s="102"/>
      <c r="F235" s="28"/>
      <c r="G235" s="103"/>
      <c r="H235" s="28"/>
      <c r="I235" s="28"/>
      <c r="J235" s="28"/>
      <c r="K235" s="28"/>
      <c r="L235" s="28"/>
      <c r="M235" s="28"/>
      <c r="N235" s="28"/>
      <c r="O235" s="28"/>
      <c r="P235" s="28"/>
      <c r="Q235" s="103"/>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row>
    <row r="236" spans="1:42" ht="46.5" customHeight="1">
      <c r="A236" s="102"/>
      <c r="B236" s="102"/>
      <c r="C236" s="102"/>
      <c r="D236" s="102"/>
      <c r="E236" s="102"/>
      <c r="F236" s="28"/>
      <c r="G236" s="103"/>
      <c r="H236" s="28"/>
      <c r="I236" s="28"/>
      <c r="J236" s="28"/>
      <c r="K236" s="28"/>
      <c r="L236" s="28"/>
      <c r="M236" s="28"/>
      <c r="N236" s="28"/>
      <c r="O236" s="28"/>
      <c r="P236" s="28"/>
      <c r="Q236" s="103"/>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row>
    <row r="237" spans="1:42" ht="46.5" customHeight="1">
      <c r="A237" s="102"/>
      <c r="B237" s="102"/>
      <c r="C237" s="102"/>
      <c r="D237" s="102"/>
      <c r="E237" s="102"/>
      <c r="F237" s="28"/>
      <c r="G237" s="103"/>
      <c r="H237" s="28"/>
      <c r="I237" s="28"/>
      <c r="J237" s="28"/>
      <c r="K237" s="28"/>
      <c r="L237" s="28"/>
      <c r="M237" s="28"/>
      <c r="N237" s="28"/>
      <c r="O237" s="28"/>
      <c r="P237" s="28"/>
      <c r="Q237" s="103"/>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row>
    <row r="238" spans="1:42" ht="46.5" customHeight="1">
      <c r="A238" s="102"/>
      <c r="B238" s="102"/>
      <c r="C238" s="102"/>
      <c r="D238" s="102"/>
      <c r="E238" s="102"/>
      <c r="F238" s="28"/>
      <c r="G238" s="103"/>
      <c r="H238" s="28"/>
      <c r="I238" s="28"/>
      <c r="J238" s="28"/>
      <c r="K238" s="28"/>
      <c r="L238" s="28"/>
      <c r="M238" s="28"/>
      <c r="N238" s="28"/>
      <c r="O238" s="28"/>
      <c r="P238" s="28"/>
      <c r="Q238" s="103"/>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row>
    <row r="239" spans="1:42" ht="46.5" customHeight="1">
      <c r="A239" s="102"/>
      <c r="B239" s="102"/>
      <c r="C239" s="102"/>
      <c r="D239" s="102"/>
      <c r="E239" s="102"/>
      <c r="F239" s="28"/>
      <c r="G239" s="103"/>
      <c r="H239" s="28"/>
      <c r="I239" s="28"/>
      <c r="J239" s="28"/>
      <c r="K239" s="28"/>
      <c r="L239" s="28"/>
      <c r="M239" s="28"/>
      <c r="N239" s="28"/>
      <c r="O239" s="28"/>
      <c r="P239" s="28"/>
      <c r="Q239" s="103"/>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row>
    <row r="240" spans="1:42" ht="46.5" customHeight="1">
      <c r="A240" s="102"/>
      <c r="B240" s="102"/>
      <c r="C240" s="102"/>
      <c r="D240" s="102"/>
      <c r="E240" s="102"/>
      <c r="F240" s="28"/>
      <c r="G240" s="103"/>
      <c r="H240" s="28"/>
      <c r="I240" s="28"/>
      <c r="J240" s="28"/>
      <c r="K240" s="28"/>
      <c r="L240" s="28"/>
      <c r="M240" s="28"/>
      <c r="N240" s="28"/>
      <c r="O240" s="28"/>
      <c r="P240" s="28"/>
      <c r="Q240" s="103"/>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row>
    <row r="241" spans="1:42" ht="46.5" customHeight="1">
      <c r="A241" s="102"/>
      <c r="B241" s="102"/>
      <c r="C241" s="102"/>
      <c r="D241" s="102"/>
      <c r="E241" s="102"/>
      <c r="F241" s="28"/>
      <c r="G241" s="103"/>
      <c r="H241" s="28"/>
      <c r="I241" s="28"/>
      <c r="J241" s="28"/>
      <c r="K241" s="28"/>
      <c r="L241" s="28"/>
      <c r="M241" s="28"/>
      <c r="N241" s="28"/>
      <c r="O241" s="28"/>
      <c r="P241" s="28"/>
      <c r="Q241" s="103"/>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row>
    <row r="242" spans="1:42" ht="46.5" customHeight="1">
      <c r="A242" s="102"/>
      <c r="B242" s="102"/>
      <c r="C242" s="102"/>
      <c r="D242" s="102"/>
      <c r="E242" s="102"/>
      <c r="F242" s="28"/>
      <c r="G242" s="103"/>
      <c r="H242" s="28"/>
      <c r="I242" s="28"/>
      <c r="J242" s="28"/>
      <c r="K242" s="28"/>
      <c r="L242" s="28"/>
      <c r="M242" s="28"/>
      <c r="N242" s="28"/>
      <c r="O242" s="28"/>
      <c r="P242" s="28"/>
      <c r="Q242" s="103"/>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row>
    <row r="243" spans="1:42" ht="46.5" customHeight="1">
      <c r="A243" s="102"/>
      <c r="B243" s="102"/>
      <c r="C243" s="102"/>
      <c r="D243" s="102"/>
      <c r="E243" s="102"/>
      <c r="F243" s="28"/>
      <c r="G243" s="103"/>
      <c r="H243" s="28"/>
      <c r="I243" s="28"/>
      <c r="J243" s="28"/>
      <c r="K243" s="28"/>
      <c r="L243" s="28"/>
      <c r="M243" s="28"/>
      <c r="N243" s="28"/>
      <c r="O243" s="28"/>
      <c r="P243" s="28"/>
      <c r="Q243" s="103"/>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row>
    <row r="244" spans="1:42" ht="46.5" customHeight="1">
      <c r="A244" s="102"/>
      <c r="B244" s="102"/>
      <c r="C244" s="102"/>
      <c r="D244" s="102"/>
      <c r="E244" s="102"/>
      <c r="F244" s="28"/>
      <c r="G244" s="103"/>
      <c r="H244" s="28"/>
      <c r="I244" s="28"/>
      <c r="J244" s="28"/>
      <c r="K244" s="28"/>
      <c r="L244" s="28"/>
      <c r="M244" s="28"/>
      <c r="N244" s="28"/>
      <c r="O244" s="28"/>
      <c r="P244" s="28"/>
      <c r="Q244" s="103"/>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row>
    <row r="245" spans="1:42" ht="46.5" customHeight="1">
      <c r="A245" s="102"/>
      <c r="B245" s="102"/>
      <c r="C245" s="102"/>
      <c r="D245" s="102"/>
      <c r="E245" s="102"/>
      <c r="F245" s="28"/>
      <c r="G245" s="103"/>
      <c r="H245" s="28"/>
      <c r="I245" s="28"/>
      <c r="J245" s="28"/>
      <c r="K245" s="28"/>
      <c r="L245" s="28"/>
      <c r="M245" s="28"/>
      <c r="N245" s="28"/>
      <c r="O245" s="28"/>
      <c r="P245" s="28"/>
      <c r="Q245" s="103"/>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row>
    <row r="246" spans="1:42" ht="46.5" customHeight="1">
      <c r="A246" s="102"/>
      <c r="B246" s="102"/>
      <c r="C246" s="102"/>
      <c r="D246" s="102"/>
      <c r="E246" s="102"/>
      <c r="F246" s="28"/>
      <c r="G246" s="103"/>
      <c r="H246" s="28"/>
      <c r="I246" s="28"/>
      <c r="J246" s="28"/>
      <c r="K246" s="28"/>
      <c r="L246" s="28"/>
      <c r="M246" s="28"/>
      <c r="N246" s="28"/>
      <c r="O246" s="28"/>
      <c r="P246" s="28"/>
      <c r="Q246" s="103"/>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row>
    <row r="247" spans="1:42" ht="46.5" customHeight="1">
      <c r="A247" s="102"/>
      <c r="B247" s="102"/>
      <c r="C247" s="102"/>
      <c r="D247" s="102"/>
      <c r="E247" s="102"/>
      <c r="F247" s="28"/>
      <c r="G247" s="103"/>
      <c r="H247" s="28"/>
      <c r="I247" s="28"/>
      <c r="J247" s="28"/>
      <c r="K247" s="28"/>
      <c r="L247" s="28"/>
      <c r="M247" s="28"/>
      <c r="N247" s="28"/>
      <c r="O247" s="28"/>
      <c r="P247" s="28"/>
      <c r="Q247" s="103"/>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row>
    <row r="248" spans="1:42" ht="46.5" customHeight="1">
      <c r="A248" s="102"/>
      <c r="B248" s="102"/>
      <c r="C248" s="102"/>
      <c r="D248" s="102"/>
      <c r="E248" s="102"/>
      <c r="F248" s="28"/>
      <c r="G248" s="103"/>
      <c r="H248" s="28"/>
      <c r="I248" s="28"/>
      <c r="J248" s="28"/>
      <c r="K248" s="28"/>
      <c r="L248" s="28"/>
      <c r="M248" s="28"/>
      <c r="N248" s="28"/>
      <c r="O248" s="28"/>
      <c r="P248" s="28"/>
      <c r="Q248" s="103"/>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row>
    <row r="249" spans="1:42" ht="46.5" customHeight="1">
      <c r="A249" s="102"/>
      <c r="B249" s="102"/>
      <c r="C249" s="102"/>
      <c r="D249" s="102"/>
      <c r="E249" s="102"/>
      <c r="F249" s="28"/>
      <c r="G249" s="103"/>
      <c r="H249" s="28"/>
      <c r="I249" s="28"/>
      <c r="J249" s="28"/>
      <c r="K249" s="28"/>
      <c r="L249" s="28"/>
      <c r="M249" s="28"/>
      <c r="N249" s="28"/>
      <c r="O249" s="28"/>
      <c r="P249" s="28"/>
      <c r="Q249" s="103"/>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row>
    <row r="250" spans="1:42" ht="46.5" customHeight="1">
      <c r="A250" s="102"/>
      <c r="B250" s="102"/>
      <c r="C250" s="102"/>
      <c r="D250" s="102"/>
      <c r="E250" s="102"/>
      <c r="F250" s="28"/>
      <c r="G250" s="103"/>
      <c r="H250" s="28"/>
      <c r="I250" s="28"/>
      <c r="J250" s="28"/>
      <c r="K250" s="28"/>
      <c r="L250" s="28"/>
      <c r="M250" s="28"/>
      <c r="N250" s="28"/>
      <c r="O250" s="28"/>
      <c r="P250" s="28"/>
      <c r="Q250" s="103"/>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row>
    <row r="251" spans="1:42" ht="46.5" customHeight="1">
      <c r="A251" s="102"/>
      <c r="B251" s="102"/>
      <c r="C251" s="102"/>
      <c r="D251" s="102"/>
      <c r="E251" s="102"/>
      <c r="F251" s="28"/>
      <c r="G251" s="103"/>
      <c r="H251" s="28"/>
      <c r="I251" s="28"/>
      <c r="J251" s="28"/>
      <c r="K251" s="28"/>
      <c r="L251" s="28"/>
      <c r="M251" s="28"/>
      <c r="N251" s="28"/>
      <c r="O251" s="28"/>
      <c r="P251" s="28"/>
      <c r="Q251" s="103"/>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row>
    <row r="252" spans="1:42" ht="46.5" customHeight="1">
      <c r="A252" s="102"/>
      <c r="B252" s="102"/>
      <c r="C252" s="102"/>
      <c r="D252" s="102"/>
      <c r="E252" s="102"/>
      <c r="F252" s="28"/>
      <c r="G252" s="103"/>
      <c r="H252" s="28"/>
      <c r="I252" s="28"/>
      <c r="J252" s="28"/>
      <c r="K252" s="28"/>
      <c r="L252" s="28"/>
      <c r="M252" s="28"/>
      <c r="N252" s="28"/>
      <c r="O252" s="28"/>
      <c r="P252" s="28"/>
      <c r="Q252" s="103"/>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row>
    <row r="253" spans="1:42" ht="46.5" customHeight="1">
      <c r="A253" s="102"/>
      <c r="B253" s="102"/>
      <c r="C253" s="102"/>
      <c r="D253" s="102"/>
      <c r="E253" s="102"/>
      <c r="F253" s="28"/>
      <c r="G253" s="103"/>
      <c r="H253" s="28"/>
      <c r="I253" s="28"/>
      <c r="J253" s="28"/>
      <c r="K253" s="28"/>
      <c r="L253" s="28"/>
      <c r="M253" s="28"/>
      <c r="N253" s="28"/>
      <c r="O253" s="28"/>
      <c r="P253" s="28"/>
      <c r="Q253" s="103"/>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row>
    <row r="254" spans="1:42" ht="46.5" customHeight="1">
      <c r="A254" s="102"/>
      <c r="B254" s="102"/>
      <c r="C254" s="102"/>
      <c r="D254" s="102"/>
      <c r="E254" s="102"/>
      <c r="F254" s="28"/>
      <c r="G254" s="103"/>
      <c r="H254" s="28"/>
      <c r="I254" s="28"/>
      <c r="J254" s="28"/>
      <c r="K254" s="28"/>
      <c r="L254" s="28"/>
      <c r="M254" s="28"/>
      <c r="N254" s="28"/>
      <c r="O254" s="28"/>
      <c r="P254" s="28"/>
      <c r="Q254" s="103"/>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row>
    <row r="255" spans="1:42" ht="46.5" customHeight="1">
      <c r="A255" s="102"/>
      <c r="B255" s="102"/>
      <c r="C255" s="102"/>
      <c r="D255" s="102"/>
      <c r="E255" s="102"/>
      <c r="F255" s="28"/>
      <c r="G255" s="103"/>
      <c r="H255" s="28"/>
      <c r="I255" s="28"/>
      <c r="J255" s="28"/>
      <c r="K255" s="28"/>
      <c r="L255" s="28"/>
      <c r="M255" s="28"/>
      <c r="N255" s="28"/>
      <c r="O255" s="28"/>
      <c r="P255" s="28"/>
      <c r="Q255" s="103"/>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row>
    <row r="256" spans="1:42" ht="46.5" customHeight="1">
      <c r="A256" s="102"/>
      <c r="B256" s="102"/>
      <c r="C256" s="102"/>
      <c r="D256" s="102"/>
      <c r="E256" s="102"/>
      <c r="F256" s="28"/>
      <c r="G256" s="103"/>
      <c r="H256" s="28"/>
      <c r="I256" s="28"/>
      <c r="J256" s="28"/>
      <c r="K256" s="28"/>
      <c r="L256" s="28"/>
      <c r="M256" s="28"/>
      <c r="N256" s="28"/>
      <c r="O256" s="28"/>
      <c r="P256" s="28"/>
      <c r="Q256" s="103"/>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row>
    <row r="257" spans="1:42" ht="46.5" customHeight="1">
      <c r="A257" s="102"/>
      <c r="B257" s="102"/>
      <c r="C257" s="102"/>
      <c r="D257" s="102"/>
      <c r="E257" s="102"/>
      <c r="F257" s="28"/>
      <c r="G257" s="103"/>
      <c r="H257" s="28"/>
      <c r="I257" s="28"/>
      <c r="J257" s="28"/>
      <c r="K257" s="28"/>
      <c r="L257" s="28"/>
      <c r="M257" s="28"/>
      <c r="N257" s="28"/>
      <c r="O257" s="28"/>
      <c r="P257" s="28"/>
      <c r="Q257" s="103"/>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row>
    <row r="258" spans="1:42" ht="46.5" customHeight="1"/>
    <row r="259" spans="1:42" ht="46.5" customHeight="1"/>
    <row r="260" spans="1:42" ht="46.5" customHeight="1"/>
    <row r="261" spans="1:42" ht="46.5" customHeight="1"/>
    <row r="262" spans="1:42" ht="46.5" customHeight="1"/>
    <row r="263" spans="1:42" ht="46.5" customHeight="1"/>
    <row r="264" spans="1:42" ht="46.5" customHeight="1"/>
    <row r="265" spans="1:42" ht="46.5" customHeight="1"/>
    <row r="266" spans="1:42" ht="46.5" customHeight="1"/>
    <row r="267" spans="1:42" ht="46.5" customHeight="1"/>
    <row r="268" spans="1:42" ht="46.5" customHeight="1"/>
    <row r="269" spans="1:42" ht="46.5" customHeight="1"/>
    <row r="270" spans="1:42" ht="46.5" customHeight="1"/>
    <row r="271" spans="1:42" ht="46.5" customHeight="1"/>
    <row r="272" spans="1:42" ht="46.5" customHeight="1"/>
    <row r="273" ht="46.5" customHeight="1"/>
    <row r="274" ht="46.5" customHeight="1"/>
    <row r="275" ht="46.5" customHeight="1"/>
    <row r="276" ht="46.5" customHeight="1"/>
    <row r="277" ht="46.5" customHeight="1"/>
    <row r="278" ht="46.5" customHeight="1"/>
    <row r="279" ht="46.5" customHeight="1"/>
    <row r="280" ht="46.5" customHeight="1"/>
    <row r="281" ht="46.5" customHeight="1"/>
    <row r="282" ht="46.5" customHeight="1"/>
    <row r="283" ht="46.5" customHeight="1"/>
    <row r="284" ht="46.5" customHeight="1"/>
    <row r="285" ht="46.5" customHeight="1"/>
    <row r="286" ht="46.5" customHeight="1"/>
    <row r="287" ht="46.5" customHeight="1"/>
    <row r="288" ht="46.5" customHeight="1"/>
    <row r="289" ht="46.5" customHeight="1"/>
    <row r="290" ht="46.5" customHeight="1"/>
    <row r="291" ht="46.5" customHeight="1"/>
    <row r="292" ht="46.5" customHeight="1"/>
    <row r="293" ht="46.5" customHeight="1"/>
    <row r="294" ht="46.5" customHeight="1"/>
    <row r="295" ht="46.5" customHeight="1"/>
    <row r="296" ht="46.5" customHeight="1"/>
    <row r="297" ht="46.5" customHeight="1"/>
    <row r="298" ht="46.5" customHeight="1"/>
    <row r="299" ht="46.5" customHeight="1"/>
    <row r="300" ht="46.5" customHeight="1"/>
    <row r="301" ht="46.5" customHeight="1"/>
    <row r="302" ht="46.5" customHeight="1"/>
    <row r="303" ht="46.5" customHeight="1"/>
    <row r="304" ht="46.5" customHeight="1"/>
    <row r="305" ht="46.5" customHeight="1"/>
    <row r="306" ht="46.5" customHeight="1"/>
    <row r="307" ht="46.5" customHeight="1"/>
    <row r="308" ht="46.5" customHeight="1"/>
    <row r="309" ht="46.5" customHeight="1"/>
    <row r="310" ht="46.5" customHeight="1"/>
    <row r="311" ht="46.5" customHeight="1"/>
    <row r="312" ht="46.5" customHeight="1"/>
    <row r="313" ht="46.5" customHeight="1"/>
    <row r="314" ht="46.5" customHeight="1"/>
    <row r="315" ht="46.5" customHeight="1"/>
    <row r="316" ht="46.5" customHeight="1"/>
    <row r="317" ht="46.5" customHeight="1"/>
    <row r="318" ht="46.5" customHeight="1"/>
    <row r="319" ht="46.5" customHeight="1"/>
    <row r="320" ht="46.5" customHeight="1"/>
    <row r="321" ht="46.5" customHeight="1"/>
    <row r="322" ht="46.5" customHeight="1"/>
    <row r="323" ht="46.5" customHeight="1"/>
    <row r="324" ht="46.5" customHeight="1"/>
    <row r="325" ht="46.5" customHeight="1"/>
    <row r="326" ht="46.5" customHeight="1"/>
    <row r="327" ht="46.5" customHeight="1"/>
    <row r="328" ht="46.5" customHeight="1"/>
    <row r="329" ht="46.5" customHeight="1"/>
    <row r="330" ht="46.5" customHeight="1"/>
    <row r="331" ht="46.5" customHeight="1"/>
    <row r="332" ht="46.5" customHeight="1"/>
    <row r="333" ht="46.5" customHeight="1"/>
    <row r="334" ht="46.5" customHeight="1"/>
    <row r="335" ht="46.5" customHeight="1"/>
    <row r="336" ht="46.5" customHeight="1"/>
    <row r="337" ht="46.5" customHeight="1"/>
    <row r="338" ht="46.5" customHeight="1"/>
    <row r="339" ht="46.5" customHeight="1"/>
    <row r="340" ht="46.5" customHeight="1"/>
    <row r="341" ht="46.5" customHeight="1"/>
    <row r="342" ht="46.5" customHeight="1"/>
    <row r="343" ht="46.5" customHeight="1"/>
    <row r="344" ht="46.5" customHeight="1"/>
    <row r="345" ht="46.5" customHeight="1"/>
    <row r="346" ht="46.5" customHeight="1"/>
    <row r="347" ht="46.5" customHeight="1"/>
    <row r="348" ht="46.5" customHeight="1"/>
    <row r="349" ht="46.5" customHeight="1"/>
    <row r="350" ht="46.5" customHeight="1"/>
    <row r="351" ht="46.5" customHeight="1"/>
    <row r="352" ht="46.5" customHeight="1"/>
    <row r="353" ht="46.5" customHeight="1"/>
    <row r="354" ht="46.5" customHeight="1"/>
    <row r="355" ht="46.5" customHeight="1"/>
    <row r="356" ht="46.5" customHeight="1"/>
    <row r="357" ht="46.5" customHeight="1"/>
    <row r="358" ht="46.5" customHeight="1"/>
    <row r="359" ht="46.5" customHeight="1"/>
    <row r="360" ht="46.5" customHeight="1"/>
    <row r="361" ht="46.5" customHeight="1"/>
    <row r="362" ht="46.5" customHeight="1"/>
    <row r="363" ht="46.5" customHeight="1"/>
    <row r="364" ht="46.5" customHeight="1"/>
    <row r="365" ht="46.5" customHeight="1"/>
    <row r="366" ht="46.5" customHeight="1"/>
    <row r="367" ht="46.5" customHeight="1"/>
    <row r="368" ht="46.5" customHeight="1"/>
    <row r="369" ht="46.5" customHeight="1"/>
    <row r="370" ht="46.5" customHeight="1"/>
    <row r="371" ht="46.5" customHeight="1"/>
    <row r="372" ht="46.5" customHeight="1"/>
    <row r="373" ht="46.5" customHeight="1"/>
    <row r="374" ht="46.5" customHeight="1"/>
    <row r="375" ht="46.5" customHeight="1"/>
    <row r="376" ht="46.5" customHeight="1"/>
    <row r="377" ht="46.5" customHeight="1"/>
    <row r="378" ht="46.5" customHeight="1"/>
    <row r="379" ht="46.5" customHeight="1"/>
    <row r="380" ht="46.5" customHeight="1"/>
    <row r="381" ht="46.5" customHeight="1"/>
    <row r="382" ht="46.5" customHeight="1"/>
    <row r="383" ht="46.5" customHeight="1"/>
    <row r="384" ht="46.5" customHeight="1"/>
    <row r="385" ht="46.5" customHeight="1"/>
    <row r="386" ht="46.5" customHeight="1"/>
    <row r="387" ht="46.5" customHeight="1"/>
    <row r="388" ht="46.5" customHeight="1"/>
    <row r="389" ht="46.5" customHeight="1"/>
    <row r="390" ht="46.5" customHeight="1"/>
    <row r="391" ht="46.5" customHeight="1"/>
    <row r="392" ht="46.5" customHeight="1"/>
    <row r="393" ht="46.5" customHeight="1"/>
    <row r="394" ht="46.5" customHeight="1"/>
    <row r="395" ht="46.5" customHeight="1"/>
    <row r="396" ht="46.5" customHeight="1"/>
    <row r="397" ht="46.5" customHeight="1"/>
    <row r="398" ht="46.5" customHeight="1"/>
    <row r="399" ht="46.5" customHeight="1"/>
    <row r="400" ht="46.5" customHeight="1"/>
    <row r="401" ht="46.5" customHeight="1"/>
    <row r="402" ht="46.5" customHeight="1"/>
    <row r="403" ht="46.5" customHeight="1"/>
    <row r="404" ht="46.5" customHeight="1"/>
    <row r="405" ht="46.5" customHeight="1"/>
    <row r="406" ht="46.5" customHeight="1"/>
    <row r="407" ht="46.5" customHeight="1"/>
    <row r="408" ht="46.5" customHeight="1"/>
    <row r="409" ht="46.5" customHeight="1"/>
    <row r="410" ht="46.5" customHeight="1"/>
    <row r="411" ht="46.5" customHeight="1"/>
    <row r="412" ht="46.5" customHeight="1"/>
    <row r="413" ht="46.5" customHeight="1"/>
    <row r="414" ht="46.5" customHeight="1"/>
    <row r="415" ht="46.5" customHeight="1"/>
    <row r="416" ht="46.5" customHeight="1"/>
    <row r="417" ht="46.5" customHeight="1"/>
    <row r="418" ht="46.5" customHeight="1"/>
    <row r="419" ht="46.5" customHeight="1"/>
    <row r="420" ht="46.5" customHeight="1"/>
    <row r="421" ht="46.5" customHeight="1"/>
    <row r="422" ht="46.5" customHeight="1"/>
    <row r="423" ht="46.5" customHeight="1"/>
    <row r="424" ht="46.5" customHeight="1"/>
    <row r="425" ht="46.5" customHeight="1"/>
    <row r="426" ht="46.5" customHeight="1"/>
    <row r="427" ht="46.5" customHeight="1"/>
    <row r="428" ht="46.5" customHeight="1"/>
    <row r="429" ht="46.5" customHeight="1"/>
    <row r="430" ht="46.5" customHeight="1"/>
    <row r="431" ht="46.5" customHeight="1"/>
    <row r="432" ht="46.5" customHeight="1"/>
    <row r="433" ht="46.5" customHeight="1"/>
    <row r="434" ht="46.5" customHeight="1"/>
    <row r="435" ht="46.5" customHeight="1"/>
    <row r="436" ht="46.5" customHeight="1"/>
    <row r="437" ht="46.5" customHeight="1"/>
    <row r="438" ht="46.5" customHeight="1"/>
    <row r="439" ht="46.5" customHeight="1"/>
    <row r="440" ht="46.5" customHeight="1"/>
    <row r="441" ht="46.5" customHeight="1"/>
    <row r="442" ht="46.5" customHeight="1"/>
    <row r="443" ht="46.5" customHeight="1"/>
    <row r="444" ht="46.5" customHeight="1"/>
    <row r="445" ht="46.5" customHeight="1"/>
    <row r="446" ht="46.5" customHeight="1"/>
    <row r="447" ht="46.5" customHeight="1"/>
    <row r="448" ht="46.5" customHeight="1"/>
    <row r="449" ht="46.5" customHeight="1"/>
    <row r="450" ht="46.5" customHeight="1"/>
    <row r="451" ht="46.5" customHeight="1"/>
    <row r="452" ht="46.5" customHeight="1"/>
    <row r="453" ht="46.5" customHeight="1"/>
    <row r="454" ht="46.5" customHeight="1"/>
    <row r="455" ht="46.5" customHeight="1"/>
    <row r="456" ht="46.5" customHeight="1"/>
    <row r="457" ht="46.5" customHeight="1"/>
    <row r="458" ht="46.5" customHeight="1"/>
    <row r="459" ht="46.5" customHeight="1"/>
    <row r="460" ht="46.5" customHeight="1"/>
    <row r="461" ht="46.5" customHeight="1"/>
    <row r="462" ht="46.5" customHeight="1"/>
    <row r="463" ht="46.5" customHeight="1"/>
    <row r="464" ht="46.5" customHeight="1"/>
    <row r="465" ht="46.5" customHeight="1"/>
    <row r="466" ht="46.5" customHeight="1"/>
    <row r="467" ht="46.5" customHeight="1"/>
    <row r="468" ht="46.5" customHeight="1"/>
    <row r="469" ht="46.5" customHeight="1"/>
    <row r="470" ht="46.5" customHeight="1"/>
    <row r="471" ht="46.5" customHeight="1"/>
    <row r="472" ht="46.5" customHeight="1"/>
    <row r="473" ht="46.5" customHeight="1"/>
    <row r="474" ht="46.5" customHeight="1"/>
    <row r="475" ht="46.5" customHeight="1"/>
    <row r="476" ht="46.5" customHeight="1"/>
    <row r="477" ht="46.5" customHeight="1"/>
    <row r="478" ht="46.5" customHeight="1"/>
    <row r="479" ht="46.5" customHeight="1"/>
    <row r="480" ht="46.5" customHeight="1"/>
    <row r="481" ht="46.5" customHeight="1"/>
    <row r="482" ht="46.5" customHeight="1"/>
    <row r="483" ht="46.5" customHeight="1"/>
    <row r="484" ht="46.5" customHeight="1"/>
    <row r="485" ht="46.5" customHeight="1"/>
    <row r="486" ht="46.5" customHeight="1"/>
    <row r="487" ht="46.5" customHeight="1"/>
    <row r="488" ht="46.5" customHeight="1"/>
    <row r="489" ht="46.5" customHeight="1"/>
    <row r="490" ht="46.5" customHeight="1"/>
    <row r="491" ht="46.5" customHeight="1"/>
    <row r="492" ht="46.5" customHeight="1"/>
    <row r="493" ht="46.5" customHeight="1"/>
    <row r="494" ht="46.5" customHeight="1"/>
    <row r="495" ht="46.5" customHeight="1"/>
    <row r="496" ht="46.5" customHeight="1"/>
    <row r="497" ht="46.5" customHeight="1"/>
    <row r="498" ht="46.5" customHeight="1"/>
    <row r="499" ht="46.5" customHeight="1"/>
    <row r="500" ht="46.5" customHeight="1"/>
    <row r="501" ht="46.5" customHeight="1"/>
    <row r="502" ht="46.5" customHeight="1"/>
    <row r="503" ht="46.5" customHeight="1"/>
    <row r="504" ht="46.5" customHeight="1"/>
    <row r="505" ht="46.5" customHeight="1"/>
    <row r="506" ht="46.5" customHeight="1"/>
    <row r="507" ht="46.5" customHeight="1"/>
    <row r="508" ht="46.5" customHeight="1"/>
    <row r="509" ht="46.5" customHeight="1"/>
    <row r="510" ht="46.5" customHeight="1"/>
    <row r="511" ht="46.5" customHeight="1"/>
    <row r="512" ht="46.5" customHeight="1"/>
    <row r="513" ht="46.5" customHeight="1"/>
    <row r="514" ht="46.5" customHeight="1"/>
    <row r="515" ht="46.5" customHeight="1"/>
    <row r="516" ht="46.5" customHeight="1"/>
    <row r="517" ht="46.5" customHeight="1"/>
    <row r="518" ht="46.5" customHeight="1"/>
    <row r="519" ht="46.5" customHeight="1"/>
    <row r="520" ht="46.5" customHeight="1"/>
    <row r="521" ht="46.5" customHeight="1"/>
    <row r="522" ht="46.5" customHeight="1"/>
    <row r="523" ht="46.5" customHeight="1"/>
    <row r="524" ht="46.5" customHeight="1"/>
    <row r="525" ht="46.5" customHeight="1"/>
    <row r="526" ht="46.5" customHeight="1"/>
    <row r="527" ht="46.5" customHeight="1"/>
    <row r="528" ht="46.5" customHeight="1"/>
    <row r="529" ht="46.5" customHeight="1"/>
    <row r="530" ht="46.5" customHeight="1"/>
    <row r="531" ht="46.5" customHeight="1"/>
    <row r="532" ht="46.5" customHeight="1"/>
    <row r="533" ht="46.5" customHeight="1"/>
    <row r="534" ht="46.5" customHeight="1"/>
    <row r="535" ht="46.5" customHeight="1"/>
    <row r="536" ht="46.5" customHeight="1"/>
    <row r="537" ht="46.5" customHeight="1"/>
    <row r="538" ht="46.5" customHeight="1"/>
    <row r="539" ht="46.5" customHeight="1"/>
    <row r="540" ht="46.5" customHeight="1"/>
    <row r="541" ht="46.5" customHeight="1"/>
    <row r="542" ht="46.5" customHeight="1"/>
    <row r="543" ht="46.5" customHeight="1"/>
    <row r="544" ht="46.5" customHeight="1"/>
    <row r="545" ht="46.5" customHeight="1"/>
    <row r="546" ht="46.5" customHeight="1"/>
    <row r="547" ht="46.5" customHeight="1"/>
    <row r="548" ht="46.5" customHeight="1"/>
    <row r="549" ht="46.5" customHeight="1"/>
    <row r="550" ht="46.5" customHeight="1"/>
    <row r="551" ht="46.5" customHeight="1"/>
    <row r="552" ht="46.5" customHeight="1"/>
    <row r="553" ht="46.5" customHeight="1"/>
    <row r="554" ht="46.5" customHeight="1"/>
    <row r="555" ht="46.5" customHeight="1"/>
    <row r="556" ht="46.5" customHeight="1"/>
    <row r="557" ht="46.5" customHeight="1"/>
    <row r="558" ht="46.5" customHeight="1"/>
    <row r="559" ht="46.5" customHeight="1"/>
    <row r="560" ht="46.5" customHeight="1"/>
    <row r="561" ht="46.5" customHeight="1"/>
    <row r="562" ht="46.5" customHeight="1"/>
    <row r="563" ht="46.5" customHeight="1"/>
    <row r="564" ht="46.5" customHeight="1"/>
    <row r="565" ht="46.5" customHeight="1"/>
    <row r="566" ht="46.5" customHeight="1"/>
    <row r="567" ht="46.5" customHeight="1"/>
    <row r="568" ht="46.5" customHeight="1"/>
    <row r="569" ht="46.5" customHeight="1"/>
    <row r="570" ht="46.5" customHeight="1"/>
    <row r="571" ht="46.5" customHeight="1"/>
    <row r="572" ht="46.5" customHeight="1"/>
    <row r="573" ht="46.5" customHeight="1"/>
    <row r="574" ht="46.5" customHeight="1"/>
    <row r="575" ht="46.5" customHeight="1"/>
    <row r="576" ht="46.5" customHeight="1"/>
    <row r="577" ht="46.5" customHeight="1"/>
    <row r="578" ht="46.5" customHeight="1"/>
    <row r="579" ht="46.5" customHeight="1"/>
    <row r="580" ht="46.5" customHeight="1"/>
    <row r="581" ht="46.5" customHeight="1"/>
    <row r="582" ht="46.5" customHeight="1"/>
    <row r="583" ht="46.5" customHeight="1"/>
    <row r="584" ht="46.5" customHeight="1"/>
    <row r="585" ht="46.5" customHeight="1"/>
    <row r="586" ht="46.5" customHeight="1"/>
    <row r="587" ht="46.5" customHeight="1"/>
    <row r="588" ht="46.5" customHeight="1"/>
    <row r="589" ht="46.5" customHeight="1"/>
    <row r="590" ht="46.5" customHeight="1"/>
    <row r="591" ht="46.5" customHeight="1"/>
    <row r="592" ht="46.5" customHeight="1"/>
    <row r="593" ht="46.5" customHeight="1"/>
    <row r="594" ht="46.5" customHeight="1"/>
    <row r="595" ht="46.5" customHeight="1"/>
    <row r="596" ht="46.5" customHeight="1"/>
    <row r="597" ht="46.5" customHeight="1"/>
    <row r="598" ht="46.5" customHeight="1"/>
    <row r="599" ht="46.5" customHeight="1"/>
    <row r="600" ht="46.5" customHeight="1"/>
    <row r="601" ht="46.5" customHeight="1"/>
    <row r="602" ht="46.5" customHeight="1"/>
    <row r="603" ht="46.5" customHeight="1"/>
    <row r="604" ht="46.5" customHeight="1"/>
    <row r="605" ht="46.5" customHeight="1"/>
    <row r="606" ht="46.5" customHeight="1"/>
    <row r="607" ht="46.5" customHeight="1"/>
    <row r="608" ht="46.5" customHeight="1"/>
    <row r="609" ht="46.5" customHeight="1"/>
    <row r="610" ht="46.5" customHeight="1"/>
    <row r="611" ht="46.5" customHeight="1"/>
    <row r="612" ht="46.5" customHeight="1"/>
    <row r="613" ht="46.5" customHeight="1"/>
    <row r="614" ht="46.5" customHeight="1"/>
    <row r="615" ht="46.5" customHeight="1"/>
    <row r="616" ht="46.5" customHeight="1"/>
    <row r="617" ht="46.5" customHeight="1"/>
    <row r="618" ht="46.5" customHeight="1"/>
    <row r="619" ht="46.5" customHeight="1"/>
    <row r="620" ht="46.5" customHeight="1"/>
    <row r="621" ht="46.5" customHeight="1"/>
    <row r="622" ht="46.5" customHeight="1"/>
    <row r="623" ht="46.5" customHeight="1"/>
    <row r="624" ht="46.5" customHeight="1"/>
    <row r="625" ht="46.5" customHeight="1"/>
    <row r="626" ht="46.5" customHeight="1"/>
    <row r="627" ht="46.5" customHeight="1"/>
    <row r="628" ht="46.5" customHeight="1"/>
    <row r="629" ht="46.5" customHeight="1"/>
    <row r="630" ht="46.5" customHeight="1"/>
    <row r="631" ht="46.5" customHeight="1"/>
    <row r="632" ht="46.5" customHeight="1"/>
    <row r="633" ht="46.5" customHeight="1"/>
    <row r="634" ht="46.5" customHeight="1"/>
    <row r="635" ht="46.5" customHeight="1"/>
    <row r="636" ht="46.5" customHeight="1"/>
    <row r="637" ht="46.5" customHeight="1"/>
    <row r="638" ht="46.5" customHeight="1"/>
    <row r="639" ht="46.5" customHeight="1"/>
    <row r="640" ht="46.5" customHeight="1"/>
    <row r="641" ht="46.5" customHeight="1"/>
    <row r="642" ht="46.5" customHeight="1"/>
    <row r="643" ht="46.5" customHeight="1"/>
    <row r="644" ht="46.5" customHeight="1"/>
    <row r="645" ht="46.5" customHeight="1"/>
    <row r="646" ht="46.5" customHeight="1"/>
    <row r="647" ht="46.5" customHeight="1"/>
    <row r="648" ht="46.5" customHeight="1"/>
    <row r="649" ht="46.5" customHeight="1"/>
    <row r="650" ht="46.5" customHeight="1"/>
    <row r="651" ht="46.5" customHeight="1"/>
    <row r="652" ht="46.5" customHeight="1"/>
    <row r="653" ht="46.5" customHeight="1"/>
    <row r="654" ht="46.5" customHeight="1"/>
    <row r="655" ht="46.5" customHeight="1"/>
    <row r="656" ht="46.5" customHeight="1"/>
    <row r="657" ht="46.5" customHeight="1"/>
    <row r="658" ht="46.5" customHeight="1"/>
    <row r="659" ht="46.5" customHeight="1"/>
    <row r="660" ht="46.5" customHeight="1"/>
    <row r="661" ht="46.5" customHeight="1"/>
    <row r="662" ht="46.5" customHeight="1"/>
    <row r="663" ht="46.5" customHeight="1"/>
    <row r="664" ht="46.5" customHeight="1"/>
    <row r="665" ht="46.5" customHeight="1"/>
    <row r="666" ht="46.5" customHeight="1"/>
    <row r="667" ht="46.5" customHeight="1"/>
    <row r="668" ht="46.5" customHeight="1"/>
    <row r="669" ht="46.5" customHeight="1"/>
    <row r="670" ht="46.5" customHeight="1"/>
    <row r="671" ht="46.5" customHeight="1"/>
    <row r="672" ht="46.5" customHeight="1"/>
    <row r="673" ht="46.5" customHeight="1"/>
    <row r="674" ht="46.5" customHeight="1"/>
    <row r="675" ht="46.5" customHeight="1"/>
    <row r="676" ht="46.5" customHeight="1"/>
    <row r="677" ht="46.5" customHeight="1"/>
    <row r="678" ht="46.5" customHeight="1"/>
    <row r="679" ht="46.5" customHeight="1"/>
    <row r="680" ht="46.5" customHeight="1"/>
    <row r="681" ht="46.5" customHeight="1"/>
    <row r="682" ht="46.5" customHeight="1"/>
    <row r="683" ht="46.5" customHeight="1"/>
    <row r="684" ht="46.5" customHeight="1"/>
    <row r="685" ht="46.5" customHeight="1"/>
    <row r="686" ht="46.5" customHeight="1"/>
    <row r="687" ht="46.5" customHeight="1"/>
    <row r="688" ht="46.5" customHeight="1"/>
    <row r="689" ht="46.5" customHeight="1"/>
    <row r="690" ht="46.5" customHeight="1"/>
    <row r="691" ht="46.5" customHeight="1"/>
    <row r="692" ht="46.5" customHeight="1"/>
    <row r="693" ht="46.5" customHeight="1"/>
    <row r="694" ht="46.5" customHeight="1"/>
    <row r="695" ht="46.5" customHeight="1"/>
    <row r="696" ht="46.5" customHeight="1"/>
    <row r="697" ht="46.5" customHeight="1"/>
    <row r="698" ht="46.5" customHeight="1"/>
    <row r="699" ht="46.5" customHeight="1"/>
    <row r="700" ht="46.5" customHeight="1"/>
    <row r="701" ht="46.5" customHeight="1"/>
    <row r="702" ht="46.5" customHeight="1"/>
    <row r="703" ht="46.5" customHeight="1"/>
    <row r="704" ht="46.5" customHeight="1"/>
    <row r="705" ht="46.5" customHeight="1"/>
    <row r="706" ht="46.5" customHeight="1"/>
    <row r="707" ht="46.5" customHeight="1"/>
    <row r="708" ht="46.5" customHeight="1"/>
    <row r="709" ht="46.5" customHeight="1"/>
    <row r="710" ht="46.5" customHeight="1"/>
    <row r="711" ht="46.5" customHeight="1"/>
    <row r="712" ht="46.5" customHeight="1"/>
    <row r="713" ht="46.5" customHeight="1"/>
    <row r="714" ht="46.5" customHeight="1"/>
    <row r="715" ht="46.5" customHeight="1"/>
    <row r="716" ht="46.5" customHeight="1"/>
    <row r="717" ht="46.5" customHeight="1"/>
    <row r="718" ht="46.5" customHeight="1"/>
    <row r="719" ht="46.5" customHeight="1"/>
    <row r="720" ht="46.5" customHeight="1"/>
    <row r="721" ht="46.5" customHeight="1"/>
    <row r="722" ht="46.5" customHeight="1"/>
    <row r="723" ht="46.5" customHeight="1"/>
    <row r="724" ht="46.5" customHeight="1"/>
    <row r="725" ht="46.5" customHeight="1"/>
    <row r="726" ht="46.5" customHeight="1"/>
    <row r="727" ht="46.5" customHeight="1"/>
    <row r="728" ht="46.5" customHeight="1"/>
    <row r="729" ht="46.5" customHeight="1"/>
    <row r="730" ht="46.5" customHeight="1"/>
    <row r="731" ht="46.5" customHeight="1"/>
    <row r="732" ht="46.5" customHeight="1"/>
    <row r="733" ht="46.5" customHeight="1"/>
    <row r="734" ht="46.5" customHeight="1"/>
    <row r="735" ht="46.5" customHeight="1"/>
    <row r="736" ht="46.5" customHeight="1"/>
    <row r="737" ht="46.5" customHeight="1"/>
    <row r="738" ht="46.5" customHeight="1"/>
    <row r="739" ht="46.5" customHeight="1"/>
    <row r="740" ht="46.5" customHeight="1"/>
    <row r="741" ht="46.5" customHeight="1"/>
    <row r="742" ht="46.5" customHeight="1"/>
    <row r="743" ht="46.5" customHeight="1"/>
    <row r="744" ht="46.5" customHeight="1"/>
    <row r="745" ht="46.5" customHeight="1"/>
    <row r="746" ht="46.5" customHeight="1"/>
    <row r="747" ht="46.5" customHeight="1"/>
    <row r="748" ht="46.5" customHeight="1"/>
    <row r="749" ht="46.5" customHeight="1"/>
    <row r="750" ht="46.5" customHeight="1"/>
    <row r="751" ht="46.5" customHeight="1"/>
    <row r="752" ht="46.5" customHeight="1"/>
    <row r="753" ht="46.5" customHeight="1"/>
    <row r="754" ht="46.5" customHeight="1"/>
    <row r="755" ht="46.5" customHeight="1"/>
    <row r="756" ht="46.5" customHeight="1"/>
    <row r="757" ht="46.5" customHeight="1"/>
    <row r="758" ht="46.5" customHeight="1"/>
    <row r="759" ht="46.5" customHeight="1"/>
    <row r="760" ht="46.5" customHeight="1"/>
    <row r="761" ht="46.5" customHeight="1"/>
    <row r="762" ht="46.5" customHeight="1"/>
    <row r="763" ht="46.5" customHeight="1"/>
    <row r="764" ht="46.5" customHeight="1"/>
    <row r="765" ht="46.5" customHeight="1"/>
    <row r="766" ht="46.5" customHeight="1"/>
    <row r="767" ht="46.5" customHeight="1"/>
    <row r="768" ht="46.5" customHeight="1"/>
    <row r="769" ht="46.5" customHeight="1"/>
    <row r="770" ht="46.5" customHeight="1"/>
    <row r="771" ht="46.5" customHeight="1"/>
    <row r="772" ht="46.5" customHeight="1"/>
    <row r="773" ht="46.5" customHeight="1"/>
    <row r="774" ht="46.5" customHeight="1"/>
    <row r="775" ht="46.5" customHeight="1"/>
    <row r="776" ht="46.5" customHeight="1"/>
    <row r="777" ht="46.5" customHeight="1"/>
    <row r="778" ht="46.5" customHeight="1"/>
    <row r="779" ht="46.5" customHeight="1"/>
    <row r="780" ht="46.5" customHeight="1"/>
    <row r="781" ht="46.5" customHeight="1"/>
    <row r="782" ht="46.5" customHeight="1"/>
    <row r="783" ht="46.5" customHeight="1"/>
    <row r="784" ht="46.5" customHeight="1"/>
    <row r="785" ht="46.5" customHeight="1"/>
    <row r="786" ht="46.5" customHeight="1"/>
    <row r="787" ht="46.5" customHeight="1"/>
    <row r="788" ht="46.5" customHeight="1"/>
    <row r="789" ht="46.5" customHeight="1"/>
    <row r="790" ht="46.5" customHeight="1"/>
    <row r="791" ht="46.5" customHeight="1"/>
    <row r="792" ht="46.5" customHeight="1"/>
    <row r="793" ht="46.5" customHeight="1"/>
    <row r="794" ht="46.5" customHeight="1"/>
    <row r="795" ht="46.5" customHeight="1"/>
    <row r="796" ht="46.5" customHeight="1"/>
    <row r="797" ht="46.5" customHeight="1"/>
    <row r="798" ht="46.5" customHeight="1"/>
    <row r="799" ht="46.5" customHeight="1"/>
    <row r="800" ht="46.5" customHeight="1"/>
    <row r="801" ht="46.5" customHeight="1"/>
    <row r="802" ht="46.5" customHeight="1"/>
    <row r="803" ht="46.5" customHeight="1"/>
    <row r="804" ht="46.5" customHeight="1"/>
    <row r="805" ht="46.5" customHeight="1"/>
    <row r="806" ht="46.5" customHeight="1"/>
    <row r="807" ht="46.5" customHeight="1"/>
    <row r="808" ht="46.5" customHeight="1"/>
    <row r="809" ht="46.5" customHeight="1"/>
    <row r="810" ht="46.5" customHeight="1"/>
    <row r="811" ht="46.5" customHeight="1"/>
    <row r="812" ht="46.5" customHeight="1"/>
    <row r="813" ht="46.5" customHeight="1"/>
    <row r="814" ht="46.5" customHeight="1"/>
    <row r="815" ht="46.5" customHeight="1"/>
    <row r="816" ht="46.5" customHeight="1"/>
    <row r="817" ht="46.5" customHeight="1"/>
    <row r="818" ht="46.5" customHeight="1"/>
    <row r="819" ht="46.5" customHeight="1"/>
    <row r="820" ht="46.5" customHeight="1"/>
    <row r="821" ht="46.5" customHeight="1"/>
    <row r="822" ht="46.5" customHeight="1"/>
    <row r="823" ht="46.5" customHeight="1"/>
    <row r="824" ht="46.5" customHeight="1"/>
    <row r="825" ht="46.5" customHeight="1"/>
    <row r="826" ht="46.5" customHeight="1"/>
    <row r="827" ht="46.5" customHeight="1"/>
    <row r="828" ht="46.5" customHeight="1"/>
    <row r="829" ht="46.5" customHeight="1"/>
    <row r="830" ht="46.5" customHeight="1"/>
    <row r="831" ht="46.5" customHeight="1"/>
    <row r="832" ht="46.5" customHeight="1"/>
    <row r="833" ht="46.5" customHeight="1"/>
    <row r="834" ht="46.5" customHeight="1"/>
    <row r="835" ht="46.5" customHeight="1"/>
    <row r="836" ht="46.5" customHeight="1"/>
    <row r="837" ht="46.5" customHeight="1"/>
    <row r="838" ht="46.5" customHeight="1"/>
    <row r="839" ht="46.5" customHeight="1"/>
    <row r="840" ht="46.5" customHeight="1"/>
    <row r="841" ht="46.5" customHeight="1"/>
    <row r="842" ht="46.5" customHeight="1"/>
    <row r="843" ht="46.5" customHeight="1"/>
    <row r="844" ht="46.5" customHeight="1"/>
    <row r="845" ht="46.5" customHeight="1"/>
    <row r="846" ht="46.5" customHeight="1"/>
    <row r="847" ht="46.5" customHeight="1"/>
    <row r="848" ht="46.5" customHeight="1"/>
    <row r="849" ht="46.5" customHeight="1"/>
    <row r="850" ht="46.5" customHeight="1"/>
    <row r="851" ht="46.5" customHeight="1"/>
    <row r="852" ht="46.5" customHeight="1"/>
    <row r="853" ht="46.5" customHeight="1"/>
    <row r="854" ht="46.5" customHeight="1"/>
    <row r="855" ht="46.5" customHeight="1"/>
    <row r="856" ht="46.5" customHeight="1"/>
    <row r="857" ht="46.5" customHeight="1"/>
    <row r="858" ht="46.5" customHeight="1"/>
    <row r="859" ht="46.5" customHeight="1"/>
    <row r="860" ht="46.5" customHeight="1"/>
    <row r="861" ht="46.5" customHeight="1"/>
    <row r="862" ht="46.5" customHeight="1"/>
    <row r="863" ht="46.5" customHeight="1"/>
    <row r="864" ht="46.5" customHeight="1"/>
    <row r="865" ht="46.5" customHeight="1"/>
    <row r="866" ht="46.5" customHeight="1"/>
    <row r="867" ht="46.5" customHeight="1"/>
    <row r="868" ht="46.5" customHeight="1"/>
    <row r="869" ht="46.5" customHeight="1"/>
    <row r="870" ht="46.5" customHeight="1"/>
    <row r="871" ht="46.5" customHeight="1"/>
    <row r="872" ht="46.5" customHeight="1"/>
    <row r="873" ht="46.5" customHeight="1"/>
    <row r="874" ht="46.5" customHeight="1"/>
    <row r="875" ht="46.5" customHeight="1"/>
    <row r="876" ht="46.5" customHeight="1"/>
    <row r="877" ht="46.5" customHeight="1"/>
    <row r="878" ht="46.5" customHeight="1"/>
    <row r="879" ht="46.5" customHeight="1"/>
    <row r="880" ht="46.5" customHeight="1"/>
    <row r="881" ht="46.5" customHeight="1"/>
    <row r="882" ht="46.5" customHeight="1"/>
    <row r="883" ht="46.5" customHeight="1"/>
    <row r="884" ht="46.5" customHeight="1"/>
    <row r="885" ht="46.5" customHeight="1"/>
    <row r="886" ht="46.5" customHeight="1"/>
    <row r="887" ht="46.5" customHeight="1"/>
    <row r="888" ht="46.5" customHeight="1"/>
    <row r="889" ht="46.5" customHeight="1"/>
    <row r="890" ht="46.5" customHeight="1"/>
    <row r="891" ht="46.5" customHeight="1"/>
    <row r="892" ht="46.5" customHeight="1"/>
    <row r="893" ht="46.5" customHeight="1"/>
    <row r="894" ht="46.5" customHeight="1"/>
    <row r="895" ht="46.5" customHeight="1"/>
    <row r="896" ht="46.5" customHeight="1"/>
    <row r="897" ht="46.5" customHeight="1"/>
    <row r="898" ht="46.5" customHeight="1"/>
    <row r="899" ht="46.5" customHeight="1"/>
    <row r="900" ht="46.5" customHeight="1"/>
    <row r="901" ht="46.5" customHeight="1"/>
    <row r="902" ht="46.5" customHeight="1"/>
    <row r="903" ht="46.5" customHeight="1"/>
    <row r="904" ht="46.5" customHeight="1"/>
    <row r="905" ht="46.5" customHeight="1"/>
    <row r="906" ht="46.5" customHeight="1"/>
    <row r="907" ht="46.5" customHeight="1"/>
    <row r="908" ht="46.5" customHeight="1"/>
    <row r="909" ht="46.5" customHeight="1"/>
    <row r="910" ht="46.5" customHeight="1"/>
    <row r="911" ht="46.5" customHeight="1"/>
    <row r="912" ht="46.5" customHeight="1"/>
    <row r="913" ht="46.5" customHeight="1"/>
    <row r="914" ht="46.5" customHeight="1"/>
    <row r="915" ht="46.5" customHeight="1"/>
    <row r="916" ht="46.5" customHeight="1"/>
    <row r="917" ht="46.5" customHeight="1"/>
    <row r="918" ht="46.5" customHeight="1"/>
    <row r="919" ht="46.5" customHeight="1"/>
    <row r="920" ht="46.5" customHeight="1"/>
    <row r="921" ht="46.5" customHeight="1"/>
    <row r="922" ht="46.5" customHeight="1"/>
    <row r="923" ht="46.5" customHeight="1"/>
    <row r="924" ht="46.5" customHeight="1"/>
    <row r="925" ht="46.5" customHeight="1"/>
    <row r="926" ht="46.5" customHeight="1"/>
    <row r="927" ht="46.5" customHeight="1"/>
    <row r="928" ht="46.5" customHeight="1"/>
    <row r="929" ht="46.5" customHeight="1"/>
    <row r="930" ht="46.5" customHeight="1"/>
    <row r="931" ht="46.5" customHeight="1"/>
    <row r="932" ht="46.5" customHeight="1"/>
    <row r="933" ht="46.5" customHeight="1"/>
    <row r="934" ht="46.5" customHeight="1"/>
    <row r="935" ht="46.5" customHeight="1"/>
    <row r="936" ht="46.5" customHeight="1"/>
    <row r="937" ht="46.5" customHeight="1"/>
    <row r="938" ht="46.5" customHeight="1"/>
    <row r="939" ht="46.5" customHeight="1"/>
    <row r="940" ht="46.5" customHeight="1"/>
    <row r="941" ht="46.5" customHeight="1"/>
    <row r="942" ht="46.5" customHeight="1"/>
    <row r="943" ht="46.5" customHeight="1"/>
    <row r="944" ht="46.5" customHeight="1"/>
    <row r="945" ht="46.5" customHeight="1"/>
    <row r="946" ht="46.5" customHeight="1"/>
    <row r="947" ht="46.5" customHeight="1"/>
    <row r="948" ht="46.5" customHeight="1"/>
    <row r="949" ht="46.5" customHeight="1"/>
    <row r="950" ht="46.5" customHeight="1"/>
    <row r="951" ht="46.5" customHeight="1"/>
    <row r="952" ht="46.5" customHeight="1"/>
    <row r="953" ht="46.5" customHeight="1"/>
    <row r="954" ht="46.5" customHeight="1"/>
    <row r="955" ht="46.5" customHeight="1"/>
    <row r="956" ht="46.5" customHeight="1"/>
    <row r="957" ht="46.5" customHeight="1"/>
    <row r="958" ht="46.5" customHeight="1"/>
    <row r="959" ht="46.5" customHeight="1"/>
    <row r="960" ht="46.5" customHeight="1"/>
    <row r="961" ht="46.5" customHeight="1"/>
    <row r="962" ht="46.5" customHeight="1"/>
    <row r="963" ht="46.5" customHeight="1"/>
    <row r="964" ht="46.5" customHeight="1"/>
    <row r="965" ht="46.5" customHeight="1"/>
    <row r="966" ht="46.5" customHeight="1"/>
    <row r="967" ht="46.5" customHeight="1"/>
    <row r="968" ht="46.5" customHeight="1"/>
    <row r="969" ht="46.5" customHeight="1"/>
    <row r="970" ht="46.5" customHeight="1"/>
    <row r="971" ht="46.5" customHeight="1"/>
    <row r="972" ht="46.5" customHeight="1"/>
    <row r="973" ht="46.5" customHeight="1"/>
    <row r="974" ht="46.5" customHeight="1"/>
    <row r="975" ht="46.5" customHeight="1"/>
    <row r="976" ht="46.5" customHeight="1"/>
    <row r="977" ht="46.5" customHeight="1"/>
    <row r="978" ht="46.5" customHeight="1"/>
    <row r="979" ht="46.5" customHeight="1"/>
    <row r="980" ht="46.5" customHeight="1"/>
    <row r="981" ht="46.5" customHeight="1"/>
    <row r="982" ht="46.5" customHeight="1"/>
    <row r="983" ht="46.5" customHeight="1"/>
    <row r="984" ht="46.5" customHeight="1"/>
    <row r="985" ht="46.5" customHeight="1"/>
    <row r="986" ht="46.5" customHeight="1"/>
    <row r="987" ht="46.5" customHeight="1"/>
    <row r="988" ht="46.5" customHeight="1"/>
    <row r="989" ht="46.5" customHeight="1"/>
    <row r="990" ht="46.5" customHeight="1"/>
    <row r="991" ht="46.5" customHeight="1"/>
    <row r="992" ht="46.5" customHeight="1"/>
    <row r="993" ht="46.5" customHeight="1"/>
    <row r="994" ht="46.5" customHeight="1"/>
    <row r="995" ht="46.5" customHeight="1"/>
    <row r="996" ht="46.5" customHeight="1"/>
    <row r="997" ht="46.5" customHeight="1"/>
    <row r="998" ht="46.5" customHeight="1"/>
    <row r="999" ht="46.5" customHeight="1"/>
    <row r="1000" ht="46.5" customHeight="1"/>
  </sheetData>
  <autoFilter ref="B9:BB60">
    <filterColumn colId="17" showButton="0"/>
    <filterColumn colId="18" showButton="0"/>
    <filterColumn colId="19" showButton="0"/>
    <filterColumn colId="20" showButton="0"/>
    <filterColumn colId="21" showButton="0"/>
    <filterColumn colId="35" showButton="0"/>
    <filterColumn colId="37" showButton="0"/>
    <filterColumn colId="39" showButton="0"/>
    <filterColumn colId="41" showButton="0"/>
    <filterColumn colId="45" showButton="0"/>
    <filterColumn colId="49" showButton="0"/>
  </autoFilter>
  <mergeCells count="193">
    <mergeCell ref="O53:O55"/>
    <mergeCell ref="G53:G55"/>
    <mergeCell ref="H53:H55"/>
    <mergeCell ref="I53:I55"/>
    <mergeCell ref="J53:J55"/>
    <mergeCell ref="K53:K55"/>
    <mergeCell ref="B53:B55"/>
    <mergeCell ref="C53:C55"/>
    <mergeCell ref="D53:D55"/>
    <mergeCell ref="E53:E55"/>
    <mergeCell ref="F53:F55"/>
    <mergeCell ref="L53:L55"/>
    <mergeCell ref="M53:M55"/>
    <mergeCell ref="N53:N55"/>
    <mergeCell ref="K47:K49"/>
    <mergeCell ref="L47:L49"/>
    <mergeCell ref="M47:M49"/>
    <mergeCell ref="N47:N49"/>
    <mergeCell ref="O47:O49"/>
    <mergeCell ref="K42:K44"/>
    <mergeCell ref="L42:L44"/>
    <mergeCell ref="M42:M44"/>
    <mergeCell ref="B42:B44"/>
    <mergeCell ref="C42:C44"/>
    <mergeCell ref="D42:D44"/>
    <mergeCell ref="E42:E44"/>
    <mergeCell ref="F42:F44"/>
    <mergeCell ref="B47:B49"/>
    <mergeCell ref="C47:C49"/>
    <mergeCell ref="D47:D49"/>
    <mergeCell ref="E47:E49"/>
    <mergeCell ref="F47:F49"/>
    <mergeCell ref="G47:G49"/>
    <mergeCell ref="H47:H49"/>
    <mergeCell ref="I47:I49"/>
    <mergeCell ref="J47:J49"/>
    <mergeCell ref="G42:G44"/>
    <mergeCell ref="H42:H44"/>
    <mergeCell ref="I42:I44"/>
    <mergeCell ref="J42:J44"/>
    <mergeCell ref="N36:N38"/>
    <mergeCell ref="O36:O38"/>
    <mergeCell ref="G39:G41"/>
    <mergeCell ref="H39:H41"/>
    <mergeCell ref="I39:I41"/>
    <mergeCell ref="J39:J41"/>
    <mergeCell ref="K39:K41"/>
    <mergeCell ref="G36:G38"/>
    <mergeCell ref="H36:H38"/>
    <mergeCell ref="I36:I38"/>
    <mergeCell ref="J36:J38"/>
    <mergeCell ref="L39:L41"/>
    <mergeCell ref="M39:M41"/>
    <mergeCell ref="N39:N41"/>
    <mergeCell ref="O39:O41"/>
    <mergeCell ref="N42:N44"/>
    <mergeCell ref="O42:O44"/>
    <mergeCell ref="J30:J32"/>
    <mergeCell ref="K30:K32"/>
    <mergeCell ref="H33:H35"/>
    <mergeCell ref="I33:I35"/>
    <mergeCell ref="J33:J35"/>
    <mergeCell ref="L30:L32"/>
    <mergeCell ref="M30:M32"/>
    <mergeCell ref="B39:B41"/>
    <mergeCell ref="C39:C41"/>
    <mergeCell ref="D39:D41"/>
    <mergeCell ref="E39:E41"/>
    <mergeCell ref="F39:F41"/>
    <mergeCell ref="B36:B38"/>
    <mergeCell ref="C36:C38"/>
    <mergeCell ref="D36:D38"/>
    <mergeCell ref="E36:E38"/>
    <mergeCell ref="F36:F38"/>
    <mergeCell ref="N30:N32"/>
    <mergeCell ref="O30:O32"/>
    <mergeCell ref="N33:N35"/>
    <mergeCell ref="O33:O35"/>
    <mergeCell ref="K36:K38"/>
    <mergeCell ref="L36:L38"/>
    <mergeCell ref="M36:M38"/>
    <mergeCell ref="B30:B32"/>
    <mergeCell ref="C30:C32"/>
    <mergeCell ref="D30:D32"/>
    <mergeCell ref="B33:B35"/>
    <mergeCell ref="C33:C35"/>
    <mergeCell ref="D33:D35"/>
    <mergeCell ref="E33:E35"/>
    <mergeCell ref="F33:F35"/>
    <mergeCell ref="G33:G35"/>
    <mergeCell ref="E30:E32"/>
    <mergeCell ref="F30:F32"/>
    <mergeCell ref="K33:K35"/>
    <mergeCell ref="L33:L35"/>
    <mergeCell ref="M33:M35"/>
    <mergeCell ref="G30:G32"/>
    <mergeCell ref="H30:H32"/>
    <mergeCell ref="I30:I32"/>
    <mergeCell ref="N25:N26"/>
    <mergeCell ref="O25:O26"/>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L22:L23"/>
    <mergeCell ref="M22:M23"/>
    <mergeCell ref="N22:N23"/>
    <mergeCell ref="O22:O23"/>
    <mergeCell ref="B25:B26"/>
    <mergeCell ref="C25:C26"/>
    <mergeCell ref="D25:D26"/>
    <mergeCell ref="E25:E26"/>
    <mergeCell ref="F25:F26"/>
    <mergeCell ref="G25:G26"/>
    <mergeCell ref="H25:H26"/>
    <mergeCell ref="I25:I26"/>
    <mergeCell ref="J25:J26"/>
    <mergeCell ref="K25:K26"/>
    <mergeCell ref="L25:L26"/>
    <mergeCell ref="M25:M26"/>
    <mergeCell ref="G22:G23"/>
    <mergeCell ref="H22:H23"/>
    <mergeCell ref="I22:I23"/>
    <mergeCell ref="J22:J23"/>
    <mergeCell ref="K22:K23"/>
    <mergeCell ref="B22:B23"/>
    <mergeCell ref="C22:C23"/>
    <mergeCell ref="D22:D23"/>
    <mergeCell ref="E22:E23"/>
    <mergeCell ref="F22:F23"/>
    <mergeCell ref="B17:B21"/>
    <mergeCell ref="C17:C21"/>
    <mergeCell ref="D17:D21"/>
    <mergeCell ref="E17:E21"/>
    <mergeCell ref="F17:F21"/>
    <mergeCell ref="G17:G21"/>
    <mergeCell ref="H17:H21"/>
    <mergeCell ref="I17:I21"/>
    <mergeCell ref="J17:J21"/>
    <mergeCell ref="K17:K21"/>
    <mergeCell ref="L17:L21"/>
    <mergeCell ref="M17:M21"/>
    <mergeCell ref="N17:N21"/>
    <mergeCell ref="O17:O21"/>
    <mergeCell ref="L13:L15"/>
    <mergeCell ref="M13:M15"/>
    <mergeCell ref="N13:N15"/>
    <mergeCell ref="O13:O15"/>
    <mergeCell ref="G13:G15"/>
    <mergeCell ref="H13:H15"/>
    <mergeCell ref="I13:I15"/>
    <mergeCell ref="J13:J15"/>
    <mergeCell ref="K13:K15"/>
    <mergeCell ref="B13:B15"/>
    <mergeCell ref="C13:C15"/>
    <mergeCell ref="D13:D15"/>
    <mergeCell ref="E13:E15"/>
    <mergeCell ref="F13:F15"/>
    <mergeCell ref="A5:B5"/>
    <mergeCell ref="A6:B6"/>
    <mergeCell ref="A7:B7"/>
    <mergeCell ref="A8:B8"/>
    <mergeCell ref="A1:B4"/>
    <mergeCell ref="C1:AM4"/>
    <mergeCell ref="AN1:AP1"/>
    <mergeCell ref="AN2:AP2"/>
    <mergeCell ref="AN3:AP3"/>
    <mergeCell ref="AN4:AP4"/>
    <mergeCell ref="C5:AP5"/>
    <mergeCell ref="AK9:AL9"/>
    <mergeCell ref="AM9:AN9"/>
    <mergeCell ref="AO9:AP9"/>
    <mergeCell ref="AQ9:AR9"/>
    <mergeCell ref="AU9:AV9"/>
    <mergeCell ref="AY9:AZ9"/>
    <mergeCell ref="C6:AP6"/>
    <mergeCell ref="C7:AP7"/>
    <mergeCell ref="C8:AP8"/>
    <mergeCell ref="S9:X9"/>
    <mergeCell ref="AY8:BB8"/>
    <mergeCell ref="AU8:AX8"/>
    <mergeCell ref="F9:F10"/>
    <mergeCell ref="AQ8:AT8"/>
  </mergeCells>
  <conditionalFormatting sqref="I16 I22 I47 I52:I53 I56 Z16 Z47:Z49 Z52:Z56 Z58">
    <cfRule type="cellIs" dxfId="754" priority="16" operator="equal">
      <formula>"Muy Alta"</formula>
    </cfRule>
  </conditionalFormatting>
  <conditionalFormatting sqref="I16 I22 I47 I52:I53 I56 Z16 Z47:Z49 Z52:Z56 Z58">
    <cfRule type="cellIs" dxfId="753" priority="17" operator="equal">
      <formula>"Alta"</formula>
    </cfRule>
  </conditionalFormatting>
  <conditionalFormatting sqref="I16 I22 I47 I52:I53 I56 Z16 Z47:Z49 Z52:Z56 Z58">
    <cfRule type="cellIs" dxfId="752" priority="18" operator="equal">
      <formula>"Media"</formula>
    </cfRule>
  </conditionalFormatting>
  <conditionalFormatting sqref="I16 I22 I47 I52:I53 I56 Z16 Z47:Z49 Z52:Z56 Z58">
    <cfRule type="cellIs" dxfId="751" priority="19" operator="equal">
      <formula>"Baja"</formula>
    </cfRule>
  </conditionalFormatting>
  <conditionalFormatting sqref="I16 I22 I47 I52:I53 I56 Z16 Z47:Z49 Z52:Z56 Z58">
    <cfRule type="cellIs" dxfId="750" priority="20" operator="equal">
      <formula>"Muy Baja"</formula>
    </cfRule>
  </conditionalFormatting>
  <conditionalFormatting sqref="M16 M22 M47 M52:M53 M56 AB13:AB23 AB26:AB58">
    <cfRule type="cellIs" dxfId="749" priority="21" operator="equal">
      <formula>"Catastrófico"</formula>
    </cfRule>
  </conditionalFormatting>
  <conditionalFormatting sqref="M16 M22 M47 M52:M53 M56 AB13:AB23 AB26:AB58">
    <cfRule type="cellIs" dxfId="748" priority="22" operator="equal">
      <formula>"Mayor"</formula>
    </cfRule>
  </conditionalFormatting>
  <conditionalFormatting sqref="M16 M22 M47 M52:M53 M56 AB13:AB23 AB26:AB58">
    <cfRule type="cellIs" dxfId="747" priority="23" operator="equal">
      <formula>"Moderado"</formula>
    </cfRule>
  </conditionalFormatting>
  <conditionalFormatting sqref="M16 M22 M47 M52:M53 M56 AB13:AB23 AB26:AB58">
    <cfRule type="cellIs" dxfId="746" priority="24" operator="equal">
      <formula>"Menor"</formula>
    </cfRule>
  </conditionalFormatting>
  <conditionalFormatting sqref="M16 M22 M47 M52:M53 M56 AB13:AB23 AB26:AB58">
    <cfRule type="cellIs" dxfId="745" priority="25" operator="equal">
      <formula>"Leve"</formula>
    </cfRule>
  </conditionalFormatting>
  <conditionalFormatting sqref="O16 O22 O47 O52:O53 O56 AD16 AD47:AD49 AD52:AD56 AD58:AD59">
    <cfRule type="cellIs" dxfId="744" priority="26" operator="equal">
      <formula>"Extremo"</formula>
    </cfRule>
  </conditionalFormatting>
  <conditionalFormatting sqref="O16 O22 O47 O52:O53 O56 AD16 AD47:AD49 AD52:AD56 AD58:AD59">
    <cfRule type="cellIs" dxfId="743" priority="27" operator="equal">
      <formula>"Alto"</formula>
    </cfRule>
  </conditionalFormatting>
  <conditionalFormatting sqref="O16 O22 O47 O52:O53 O56 AD16 AD47:AD49 AD52:AD56 AD58:AD59">
    <cfRule type="cellIs" dxfId="742" priority="28" operator="equal">
      <formula>"Moderado"</formula>
    </cfRule>
  </conditionalFormatting>
  <conditionalFormatting sqref="O16 O22 O47 O52:O53 O56 AD16 AD47:AD49 AD52:AD56 AD58:AD59">
    <cfRule type="cellIs" dxfId="741" priority="29" operator="equal">
      <formula>"Bajo"</formula>
    </cfRule>
  </conditionalFormatting>
  <conditionalFormatting sqref="Z22:Z23">
    <cfRule type="cellIs" dxfId="740" priority="30" operator="equal">
      <formula>"Muy Alta"</formula>
    </cfRule>
  </conditionalFormatting>
  <conditionalFormatting sqref="Z22:Z23">
    <cfRule type="cellIs" dxfId="739" priority="31" operator="equal">
      <formula>"Alta"</formula>
    </cfRule>
  </conditionalFormatting>
  <conditionalFormatting sqref="Z22:Z23">
    <cfRule type="cellIs" dxfId="738" priority="32" operator="equal">
      <formula>"Media"</formula>
    </cfRule>
  </conditionalFormatting>
  <conditionalFormatting sqref="Z22:Z23">
    <cfRule type="cellIs" dxfId="737" priority="33" operator="equal">
      <formula>"Baja"</formula>
    </cfRule>
  </conditionalFormatting>
  <conditionalFormatting sqref="Z22:Z23">
    <cfRule type="cellIs" dxfId="736" priority="34" operator="equal">
      <formula>"Muy Baja"</formula>
    </cfRule>
  </conditionalFormatting>
  <conditionalFormatting sqref="AD22:AD23">
    <cfRule type="cellIs" dxfId="735" priority="35" operator="equal">
      <formula>"Extremo"</formula>
    </cfRule>
  </conditionalFormatting>
  <conditionalFormatting sqref="AD22:AD23">
    <cfRule type="cellIs" dxfId="734" priority="36" operator="equal">
      <formula>"Alto"</formula>
    </cfRule>
  </conditionalFormatting>
  <conditionalFormatting sqref="AD22:AD23">
    <cfRule type="cellIs" dxfId="733" priority="37" operator="equal">
      <formula>"Moderado"</formula>
    </cfRule>
  </conditionalFormatting>
  <conditionalFormatting sqref="AD22:AD23">
    <cfRule type="cellIs" dxfId="732" priority="38" operator="equal">
      <formula>"Bajo"</formula>
    </cfRule>
  </conditionalFormatting>
  <conditionalFormatting sqref="L16 L22 L47 L52:L53 L56">
    <cfRule type="containsText" dxfId="731" priority="39" operator="containsText" text="❌">
      <formula>NOT(ISERROR(SEARCH(("❌"),(L16))))</formula>
    </cfRule>
  </conditionalFormatting>
  <conditionalFormatting sqref="M27">
    <cfRule type="cellIs" dxfId="730" priority="40" operator="equal">
      <formula>"Catastrófico"</formula>
    </cfRule>
  </conditionalFormatting>
  <conditionalFormatting sqref="M27">
    <cfRule type="cellIs" dxfId="729" priority="41" operator="equal">
      <formula>"Mayor"</formula>
    </cfRule>
  </conditionalFormatting>
  <conditionalFormatting sqref="M27">
    <cfRule type="cellIs" dxfId="728" priority="42" operator="equal">
      <formula>"Moderado"</formula>
    </cfRule>
  </conditionalFormatting>
  <conditionalFormatting sqref="M27">
    <cfRule type="cellIs" dxfId="727" priority="43" operator="equal">
      <formula>"Menor"</formula>
    </cfRule>
  </conditionalFormatting>
  <conditionalFormatting sqref="M27">
    <cfRule type="cellIs" dxfId="726" priority="44" operator="equal">
      <formula>"Leve"</formula>
    </cfRule>
  </conditionalFormatting>
  <conditionalFormatting sqref="O27">
    <cfRule type="cellIs" dxfId="725" priority="45" operator="equal">
      <formula>"Extremo"</formula>
    </cfRule>
  </conditionalFormatting>
  <conditionalFormatting sqref="O27">
    <cfRule type="cellIs" dxfId="724" priority="46" operator="equal">
      <formula>"Alto"</formula>
    </cfRule>
  </conditionalFormatting>
  <conditionalFormatting sqref="O27">
    <cfRule type="cellIs" dxfId="723" priority="47" operator="equal">
      <formula>"Moderado"</formula>
    </cfRule>
  </conditionalFormatting>
  <conditionalFormatting sqref="O27">
    <cfRule type="cellIs" dxfId="722" priority="48" operator="equal">
      <formula>"Bajo"</formula>
    </cfRule>
  </conditionalFormatting>
  <conditionalFormatting sqref="Z27:Z29">
    <cfRule type="cellIs" dxfId="721" priority="49" operator="equal">
      <formula>"Muy Alta"</formula>
    </cfRule>
  </conditionalFormatting>
  <conditionalFormatting sqref="Z27:Z29">
    <cfRule type="cellIs" dxfId="720" priority="50" operator="equal">
      <formula>"Alta"</formula>
    </cfRule>
  </conditionalFormatting>
  <conditionalFormatting sqref="Z27:Z29">
    <cfRule type="cellIs" dxfId="719" priority="51" operator="equal">
      <formula>"Media"</formula>
    </cfRule>
  </conditionalFormatting>
  <conditionalFormatting sqref="Z27:Z29">
    <cfRule type="cellIs" dxfId="718" priority="52" operator="equal">
      <formula>"Baja"</formula>
    </cfRule>
  </conditionalFormatting>
  <conditionalFormatting sqref="Z27:Z29">
    <cfRule type="cellIs" dxfId="717" priority="53" operator="equal">
      <formula>"Muy Baja"</formula>
    </cfRule>
  </conditionalFormatting>
  <conditionalFormatting sqref="AD27:AD29">
    <cfRule type="cellIs" dxfId="716" priority="54" operator="equal">
      <formula>"Extremo"</formula>
    </cfRule>
  </conditionalFormatting>
  <conditionalFormatting sqref="AD27:AD29">
    <cfRule type="cellIs" dxfId="715" priority="55" operator="equal">
      <formula>"Alto"</formula>
    </cfRule>
  </conditionalFormatting>
  <conditionalFormatting sqref="AD27:AD29">
    <cfRule type="cellIs" dxfId="714" priority="56" operator="equal">
      <formula>"Moderado"</formula>
    </cfRule>
  </conditionalFormatting>
  <conditionalFormatting sqref="AD27:AD29">
    <cfRule type="cellIs" dxfId="713" priority="57" operator="equal">
      <formula>"Bajo"</formula>
    </cfRule>
  </conditionalFormatting>
  <conditionalFormatting sqref="L27">
    <cfRule type="containsText" dxfId="712" priority="58" operator="containsText" text="❌">
      <formula>NOT(ISERROR(SEARCH(("❌"),(L27))))</formula>
    </cfRule>
  </conditionalFormatting>
  <conditionalFormatting sqref="I13">
    <cfRule type="cellIs" dxfId="711" priority="59" operator="equal">
      <formula>"Muy Alta"</formula>
    </cfRule>
  </conditionalFormatting>
  <conditionalFormatting sqref="I13">
    <cfRule type="cellIs" dxfId="710" priority="60" operator="equal">
      <formula>"Alta"</formula>
    </cfRule>
  </conditionalFormatting>
  <conditionalFormatting sqref="I13">
    <cfRule type="cellIs" dxfId="709" priority="61" operator="equal">
      <formula>"Media"</formula>
    </cfRule>
  </conditionalFormatting>
  <conditionalFormatting sqref="I13">
    <cfRule type="cellIs" dxfId="708" priority="62" operator="equal">
      <formula>"Baja"</formula>
    </cfRule>
  </conditionalFormatting>
  <conditionalFormatting sqref="I13">
    <cfRule type="cellIs" dxfId="707" priority="63" operator="equal">
      <formula>"Muy Baja"</formula>
    </cfRule>
  </conditionalFormatting>
  <conditionalFormatting sqref="M13">
    <cfRule type="cellIs" dxfId="706" priority="64" operator="equal">
      <formula>"Catastrófico"</formula>
    </cfRule>
  </conditionalFormatting>
  <conditionalFormatting sqref="M13">
    <cfRule type="cellIs" dxfId="705" priority="65" operator="equal">
      <formula>"Mayor"</formula>
    </cfRule>
  </conditionalFormatting>
  <conditionalFormatting sqref="M13">
    <cfRule type="cellIs" dxfId="704" priority="66" operator="equal">
      <formula>"Moderado"</formula>
    </cfRule>
  </conditionalFormatting>
  <conditionalFormatting sqref="M13">
    <cfRule type="cellIs" dxfId="703" priority="67" operator="equal">
      <formula>"Menor"</formula>
    </cfRule>
  </conditionalFormatting>
  <conditionalFormatting sqref="M13">
    <cfRule type="cellIs" dxfId="702" priority="68" operator="equal">
      <formula>"Leve"</formula>
    </cfRule>
  </conditionalFormatting>
  <conditionalFormatting sqref="O13">
    <cfRule type="cellIs" dxfId="701" priority="69" operator="equal">
      <formula>"Extremo"</formula>
    </cfRule>
  </conditionalFormatting>
  <conditionalFormatting sqref="O13">
    <cfRule type="cellIs" dxfId="700" priority="70" operator="equal">
      <formula>"Alto"</formula>
    </cfRule>
  </conditionalFormatting>
  <conditionalFormatting sqref="O13">
    <cfRule type="cellIs" dxfId="699" priority="71" operator="equal">
      <formula>"Moderado"</formula>
    </cfRule>
  </conditionalFormatting>
  <conditionalFormatting sqref="O13">
    <cfRule type="cellIs" dxfId="698" priority="72" operator="equal">
      <formula>"Bajo"</formula>
    </cfRule>
  </conditionalFormatting>
  <conditionalFormatting sqref="Z13:Z15">
    <cfRule type="cellIs" dxfId="697" priority="73" operator="equal">
      <formula>"Muy Alta"</formula>
    </cfRule>
  </conditionalFormatting>
  <conditionalFormatting sqref="Z13:Z15">
    <cfRule type="cellIs" dxfId="696" priority="74" operator="equal">
      <formula>"Alta"</formula>
    </cfRule>
  </conditionalFormatting>
  <conditionalFormatting sqref="Z13:Z15">
    <cfRule type="cellIs" dxfId="695" priority="75" operator="equal">
      <formula>"Media"</formula>
    </cfRule>
  </conditionalFormatting>
  <conditionalFormatting sqref="Z13:Z15">
    <cfRule type="cellIs" dxfId="694" priority="76" operator="equal">
      <formula>"Baja"</formula>
    </cfRule>
  </conditionalFormatting>
  <conditionalFormatting sqref="Z13:Z15">
    <cfRule type="cellIs" dxfId="693" priority="77" operator="equal">
      <formula>"Muy Baja"</formula>
    </cfRule>
  </conditionalFormatting>
  <conditionalFormatting sqref="AD13:AD15">
    <cfRule type="cellIs" dxfId="692" priority="78" operator="equal">
      <formula>"Extremo"</formula>
    </cfRule>
  </conditionalFormatting>
  <conditionalFormatting sqref="AD13:AD15">
    <cfRule type="cellIs" dxfId="691" priority="79" operator="equal">
      <formula>"Alto"</formula>
    </cfRule>
  </conditionalFormatting>
  <conditionalFormatting sqref="AD13:AD15">
    <cfRule type="cellIs" dxfId="690" priority="80" operator="equal">
      <formula>"Moderado"</formula>
    </cfRule>
  </conditionalFormatting>
  <conditionalFormatting sqref="AD13:AD15">
    <cfRule type="cellIs" dxfId="689" priority="81" operator="equal">
      <formula>"Bajo"</formula>
    </cfRule>
  </conditionalFormatting>
  <conditionalFormatting sqref="L13">
    <cfRule type="containsText" dxfId="688" priority="82" operator="containsText" text="❌">
      <formula>NOT(ISERROR(SEARCH(("❌"),(L13))))</formula>
    </cfRule>
  </conditionalFormatting>
  <conditionalFormatting sqref="I51">
    <cfRule type="cellIs" dxfId="687" priority="83" operator="equal">
      <formula>"Muy Alta"</formula>
    </cfRule>
  </conditionalFormatting>
  <conditionalFormatting sqref="I51">
    <cfRule type="cellIs" dxfId="686" priority="84" operator="equal">
      <formula>"Alta"</formula>
    </cfRule>
  </conditionalFormatting>
  <conditionalFormatting sqref="I51">
    <cfRule type="cellIs" dxfId="685" priority="85" operator="equal">
      <formula>"Media"</formula>
    </cfRule>
  </conditionalFormatting>
  <conditionalFormatting sqref="I51">
    <cfRule type="cellIs" dxfId="684" priority="86" operator="equal">
      <formula>"Baja"</formula>
    </cfRule>
  </conditionalFormatting>
  <conditionalFormatting sqref="I51">
    <cfRule type="cellIs" dxfId="683" priority="87" operator="equal">
      <formula>"Muy Baja"</formula>
    </cfRule>
  </conditionalFormatting>
  <conditionalFormatting sqref="M51">
    <cfRule type="cellIs" dxfId="682" priority="88" operator="equal">
      <formula>"Catastrófico"</formula>
    </cfRule>
  </conditionalFormatting>
  <conditionalFormatting sqref="M51">
    <cfRule type="cellIs" dxfId="681" priority="89" operator="equal">
      <formula>"Mayor"</formula>
    </cfRule>
  </conditionalFormatting>
  <conditionalFormatting sqref="M51">
    <cfRule type="cellIs" dxfId="680" priority="90" operator="equal">
      <formula>"Moderado"</formula>
    </cfRule>
  </conditionalFormatting>
  <conditionalFormatting sqref="M51">
    <cfRule type="cellIs" dxfId="679" priority="91" operator="equal">
      <formula>"Menor"</formula>
    </cfRule>
  </conditionalFormatting>
  <conditionalFormatting sqref="M51">
    <cfRule type="cellIs" dxfId="678" priority="92" operator="equal">
      <formula>"Leve"</formula>
    </cfRule>
  </conditionalFormatting>
  <conditionalFormatting sqref="O51">
    <cfRule type="cellIs" dxfId="677" priority="93" operator="equal">
      <formula>"Extremo"</formula>
    </cfRule>
  </conditionalFormatting>
  <conditionalFormatting sqref="O51">
    <cfRule type="cellIs" dxfId="676" priority="94" operator="equal">
      <formula>"Alto"</formula>
    </cfRule>
  </conditionalFormatting>
  <conditionalFormatting sqref="O51">
    <cfRule type="cellIs" dxfId="675" priority="95" operator="equal">
      <formula>"Moderado"</formula>
    </cfRule>
  </conditionalFormatting>
  <conditionalFormatting sqref="O51">
    <cfRule type="cellIs" dxfId="674" priority="96" operator="equal">
      <formula>"Bajo"</formula>
    </cfRule>
  </conditionalFormatting>
  <conditionalFormatting sqref="Z51">
    <cfRule type="cellIs" dxfId="673" priority="97" operator="equal">
      <formula>"Muy Alta"</formula>
    </cfRule>
  </conditionalFormatting>
  <conditionalFormatting sqref="Z51">
    <cfRule type="cellIs" dxfId="672" priority="98" operator="equal">
      <formula>"Alta"</formula>
    </cfRule>
  </conditionalFormatting>
  <conditionalFormatting sqref="Z51">
    <cfRule type="cellIs" dxfId="671" priority="99" operator="equal">
      <formula>"Media"</formula>
    </cfRule>
  </conditionalFormatting>
  <conditionalFormatting sqref="Z51">
    <cfRule type="cellIs" dxfId="670" priority="100" operator="equal">
      <formula>"Baja"</formula>
    </cfRule>
  </conditionalFormatting>
  <conditionalFormatting sqref="Z51">
    <cfRule type="cellIs" dxfId="669" priority="101" operator="equal">
      <formula>"Muy Baja"</formula>
    </cfRule>
  </conditionalFormatting>
  <conditionalFormatting sqref="AD51">
    <cfRule type="cellIs" dxfId="668" priority="102" operator="equal">
      <formula>"Extremo"</formula>
    </cfRule>
  </conditionalFormatting>
  <conditionalFormatting sqref="AD51">
    <cfRule type="cellIs" dxfId="667" priority="103" operator="equal">
      <formula>"Alto"</formula>
    </cfRule>
  </conditionalFormatting>
  <conditionalFormatting sqref="AD51">
    <cfRule type="cellIs" dxfId="666" priority="104" operator="equal">
      <formula>"Moderado"</formula>
    </cfRule>
  </conditionalFormatting>
  <conditionalFormatting sqref="AD51">
    <cfRule type="cellIs" dxfId="665" priority="105" operator="equal">
      <formula>"Bajo"</formula>
    </cfRule>
  </conditionalFormatting>
  <conditionalFormatting sqref="L51">
    <cfRule type="containsText" dxfId="664" priority="106" operator="containsText" text="❌">
      <formula>NOT(ISERROR(SEARCH(("❌"),(L51))))</formula>
    </cfRule>
  </conditionalFormatting>
  <conditionalFormatting sqref="Z26">
    <cfRule type="cellIs" dxfId="663" priority="107" operator="equal">
      <formula>"Muy Alta"</formula>
    </cfRule>
  </conditionalFormatting>
  <conditionalFormatting sqref="Z26">
    <cfRule type="cellIs" dxfId="662" priority="108" operator="equal">
      <formula>"Alta"</formula>
    </cfRule>
  </conditionalFormatting>
  <conditionalFormatting sqref="Z26">
    <cfRule type="cellIs" dxfId="661" priority="109" operator="equal">
      <formula>"Media"</formula>
    </cfRule>
  </conditionalFormatting>
  <conditionalFormatting sqref="Z26">
    <cfRule type="cellIs" dxfId="660" priority="110" operator="equal">
      <formula>"Baja"</formula>
    </cfRule>
  </conditionalFormatting>
  <conditionalFormatting sqref="Z26">
    <cfRule type="cellIs" dxfId="659" priority="111" operator="equal">
      <formula>"Muy Baja"</formula>
    </cfRule>
  </conditionalFormatting>
  <conditionalFormatting sqref="AD26">
    <cfRule type="cellIs" dxfId="658" priority="112" operator="equal">
      <formula>"Extremo"</formula>
    </cfRule>
  </conditionalFormatting>
  <conditionalFormatting sqref="AD26">
    <cfRule type="cellIs" dxfId="657" priority="113" operator="equal">
      <formula>"Alto"</formula>
    </cfRule>
  </conditionalFormatting>
  <conditionalFormatting sqref="AD26">
    <cfRule type="cellIs" dxfId="656" priority="114" operator="equal">
      <formula>"Moderado"</formula>
    </cfRule>
  </conditionalFormatting>
  <conditionalFormatting sqref="AD26">
    <cfRule type="cellIs" dxfId="655" priority="115" operator="equal">
      <formula>"Bajo"</formula>
    </cfRule>
  </conditionalFormatting>
  <conditionalFormatting sqref="I17">
    <cfRule type="cellIs" dxfId="654" priority="116" operator="equal">
      <formula>"Muy Alta"</formula>
    </cfRule>
  </conditionalFormatting>
  <conditionalFormatting sqref="I17">
    <cfRule type="cellIs" dxfId="653" priority="117" operator="equal">
      <formula>"Alta"</formula>
    </cfRule>
  </conditionalFormatting>
  <conditionalFormatting sqref="I17">
    <cfRule type="cellIs" dxfId="652" priority="118" operator="equal">
      <formula>"Media"</formula>
    </cfRule>
  </conditionalFormatting>
  <conditionalFormatting sqref="I17">
    <cfRule type="cellIs" dxfId="651" priority="119" operator="equal">
      <formula>"Baja"</formula>
    </cfRule>
  </conditionalFormatting>
  <conditionalFormatting sqref="I17">
    <cfRule type="cellIs" dxfId="650" priority="120" operator="equal">
      <formula>"Muy Baja"</formula>
    </cfRule>
  </conditionalFormatting>
  <conditionalFormatting sqref="M17">
    <cfRule type="cellIs" dxfId="649" priority="121" operator="equal">
      <formula>"Catastrófico"</formula>
    </cfRule>
  </conditionalFormatting>
  <conditionalFormatting sqref="M17">
    <cfRule type="cellIs" dxfId="648" priority="122" operator="equal">
      <formula>"Mayor"</formula>
    </cfRule>
  </conditionalFormatting>
  <conditionalFormatting sqref="M17">
    <cfRule type="cellIs" dxfId="647" priority="123" operator="equal">
      <formula>"Moderado"</formula>
    </cfRule>
  </conditionalFormatting>
  <conditionalFormatting sqref="M17">
    <cfRule type="cellIs" dxfId="646" priority="124" operator="equal">
      <formula>"Menor"</formula>
    </cfRule>
  </conditionalFormatting>
  <conditionalFormatting sqref="M17">
    <cfRule type="cellIs" dxfId="645" priority="125" operator="equal">
      <formula>"Leve"</formula>
    </cfRule>
  </conditionalFormatting>
  <conditionalFormatting sqref="O17">
    <cfRule type="cellIs" dxfId="644" priority="126" operator="equal">
      <formula>"Extremo"</formula>
    </cfRule>
  </conditionalFormatting>
  <conditionalFormatting sqref="O17">
    <cfRule type="cellIs" dxfId="643" priority="127" operator="equal">
      <formula>"Alto"</formula>
    </cfRule>
  </conditionalFormatting>
  <conditionalFormatting sqref="O17">
    <cfRule type="cellIs" dxfId="642" priority="128" operator="equal">
      <formula>"Moderado"</formula>
    </cfRule>
  </conditionalFormatting>
  <conditionalFormatting sqref="O17">
    <cfRule type="cellIs" dxfId="641" priority="129" operator="equal">
      <formula>"Bajo"</formula>
    </cfRule>
  </conditionalFormatting>
  <conditionalFormatting sqref="Z17:Z21">
    <cfRule type="cellIs" dxfId="640" priority="130" operator="equal">
      <formula>"Muy Alta"</formula>
    </cfRule>
  </conditionalFormatting>
  <conditionalFormatting sqref="Z17:Z21">
    <cfRule type="cellIs" dxfId="639" priority="131" operator="equal">
      <formula>"Alta"</formula>
    </cfRule>
  </conditionalFormatting>
  <conditionalFormatting sqref="Z17:Z21">
    <cfRule type="cellIs" dxfId="638" priority="132" operator="equal">
      <formula>"Media"</formula>
    </cfRule>
  </conditionalFormatting>
  <conditionalFormatting sqref="Z17:Z21">
    <cfRule type="cellIs" dxfId="637" priority="133" operator="equal">
      <formula>"Baja"</formula>
    </cfRule>
  </conditionalFormatting>
  <conditionalFormatting sqref="Z17:Z21">
    <cfRule type="cellIs" dxfId="636" priority="134" operator="equal">
      <formula>"Muy Baja"</formula>
    </cfRule>
  </conditionalFormatting>
  <conditionalFormatting sqref="AD17:AD21">
    <cfRule type="cellIs" dxfId="635" priority="135" operator="equal">
      <formula>"Extremo"</formula>
    </cfRule>
  </conditionalFormatting>
  <conditionalFormatting sqref="AD17:AD21">
    <cfRule type="cellIs" dxfId="634" priority="136" operator="equal">
      <formula>"Alto"</formula>
    </cfRule>
  </conditionalFormatting>
  <conditionalFormatting sqref="AD17:AD21">
    <cfRule type="cellIs" dxfId="633" priority="137" operator="equal">
      <formula>"Moderado"</formula>
    </cfRule>
  </conditionalFormatting>
  <conditionalFormatting sqref="AD17:AD21">
    <cfRule type="cellIs" dxfId="632" priority="138" operator="equal">
      <formula>"Bajo"</formula>
    </cfRule>
  </conditionalFormatting>
  <conditionalFormatting sqref="L17">
    <cfRule type="containsText" dxfId="631" priority="139" operator="containsText" text="❌">
      <formula>NOT(ISERROR(SEARCH(("❌"),(L17))))</formula>
    </cfRule>
  </conditionalFormatting>
  <conditionalFormatting sqref="I27">
    <cfRule type="cellIs" dxfId="630" priority="140" operator="equal">
      <formula>"Muy Alta"</formula>
    </cfRule>
  </conditionalFormatting>
  <conditionalFormatting sqref="I27">
    <cfRule type="cellIs" dxfId="629" priority="141" operator="equal">
      <formula>"Alta"</formula>
    </cfRule>
  </conditionalFormatting>
  <conditionalFormatting sqref="I27">
    <cfRule type="cellIs" dxfId="628" priority="142" operator="equal">
      <formula>"Media"</formula>
    </cfRule>
  </conditionalFormatting>
  <conditionalFormatting sqref="I27">
    <cfRule type="cellIs" dxfId="627" priority="143" operator="equal">
      <formula>"Baja"</formula>
    </cfRule>
  </conditionalFormatting>
  <conditionalFormatting sqref="I27">
    <cfRule type="cellIs" dxfId="626" priority="144" operator="equal">
      <formula>"Muy Baja"</formula>
    </cfRule>
  </conditionalFormatting>
  <conditionalFormatting sqref="I30">
    <cfRule type="cellIs" dxfId="625" priority="145" operator="equal">
      <formula>"Muy Alta"</formula>
    </cfRule>
  </conditionalFormatting>
  <conditionalFormatting sqref="I30">
    <cfRule type="cellIs" dxfId="624" priority="146" operator="equal">
      <formula>"Alta"</formula>
    </cfRule>
  </conditionalFormatting>
  <conditionalFormatting sqref="I30">
    <cfRule type="cellIs" dxfId="623" priority="147" operator="equal">
      <formula>"Media"</formula>
    </cfRule>
  </conditionalFormatting>
  <conditionalFormatting sqref="I30">
    <cfRule type="cellIs" dxfId="622" priority="148" operator="equal">
      <formula>"Baja"</formula>
    </cfRule>
  </conditionalFormatting>
  <conditionalFormatting sqref="I30">
    <cfRule type="cellIs" dxfId="621" priority="149" operator="equal">
      <formula>"Muy Baja"</formula>
    </cfRule>
  </conditionalFormatting>
  <conditionalFormatting sqref="M30">
    <cfRule type="cellIs" dxfId="620" priority="150" operator="equal">
      <formula>"Catastrófico"</formula>
    </cfRule>
  </conditionalFormatting>
  <conditionalFormatting sqref="M30">
    <cfRule type="cellIs" dxfId="619" priority="151" operator="equal">
      <formula>"Mayor"</formula>
    </cfRule>
  </conditionalFormatting>
  <conditionalFormatting sqref="M30">
    <cfRule type="cellIs" dxfId="618" priority="152" operator="equal">
      <formula>"Moderado"</formula>
    </cfRule>
  </conditionalFormatting>
  <conditionalFormatting sqref="M30">
    <cfRule type="cellIs" dxfId="617" priority="153" operator="equal">
      <formula>"Menor"</formula>
    </cfRule>
  </conditionalFormatting>
  <conditionalFormatting sqref="M30">
    <cfRule type="cellIs" dxfId="616" priority="154" operator="equal">
      <formula>"Leve"</formula>
    </cfRule>
  </conditionalFormatting>
  <conditionalFormatting sqref="O30">
    <cfRule type="cellIs" dxfId="615" priority="155" operator="equal">
      <formula>"Extremo"</formula>
    </cfRule>
  </conditionalFormatting>
  <conditionalFormatting sqref="O30">
    <cfRule type="cellIs" dxfId="614" priority="156" operator="equal">
      <formula>"Alto"</formula>
    </cfRule>
  </conditionalFormatting>
  <conditionalFormatting sqref="O30">
    <cfRule type="cellIs" dxfId="613" priority="157" operator="equal">
      <formula>"Moderado"</formula>
    </cfRule>
  </conditionalFormatting>
  <conditionalFormatting sqref="O30">
    <cfRule type="cellIs" dxfId="612" priority="158" operator="equal">
      <formula>"Bajo"</formula>
    </cfRule>
  </conditionalFormatting>
  <conditionalFormatting sqref="Z30:Z32">
    <cfRule type="cellIs" dxfId="611" priority="159" operator="equal">
      <formula>"Muy Alta"</formula>
    </cfRule>
  </conditionalFormatting>
  <conditionalFormatting sqref="Z30:Z32">
    <cfRule type="cellIs" dxfId="610" priority="160" operator="equal">
      <formula>"Alta"</formula>
    </cfRule>
  </conditionalFormatting>
  <conditionalFormatting sqref="Z30:Z32">
    <cfRule type="cellIs" dxfId="609" priority="161" operator="equal">
      <formula>"Media"</formula>
    </cfRule>
  </conditionalFormatting>
  <conditionalFormatting sqref="Z30:Z32">
    <cfRule type="cellIs" dxfId="608" priority="162" operator="equal">
      <formula>"Baja"</formula>
    </cfRule>
  </conditionalFormatting>
  <conditionalFormatting sqref="Z30:Z32">
    <cfRule type="cellIs" dxfId="607" priority="163" operator="equal">
      <formula>"Muy Baja"</formula>
    </cfRule>
  </conditionalFormatting>
  <conditionalFormatting sqref="AD30:AD32">
    <cfRule type="cellIs" dxfId="606" priority="164" operator="equal">
      <formula>"Extremo"</formula>
    </cfRule>
  </conditionalFormatting>
  <conditionalFormatting sqref="AD30:AD32">
    <cfRule type="cellIs" dxfId="605" priority="165" operator="equal">
      <formula>"Alto"</formula>
    </cfRule>
  </conditionalFormatting>
  <conditionalFormatting sqref="AD30:AD32">
    <cfRule type="cellIs" dxfId="604" priority="166" operator="equal">
      <formula>"Moderado"</formula>
    </cfRule>
  </conditionalFormatting>
  <conditionalFormatting sqref="AD30:AD32">
    <cfRule type="cellIs" dxfId="603" priority="167" operator="equal">
      <formula>"Bajo"</formula>
    </cfRule>
  </conditionalFormatting>
  <conditionalFormatting sqref="L30">
    <cfRule type="containsText" dxfId="602" priority="168" operator="containsText" text="❌">
      <formula>NOT(ISERROR(SEARCH(("❌"),(L30))))</formula>
    </cfRule>
  </conditionalFormatting>
  <conditionalFormatting sqref="I45">
    <cfRule type="cellIs" dxfId="601" priority="169" operator="equal">
      <formula>"Muy Alta"</formula>
    </cfRule>
  </conditionalFormatting>
  <conditionalFormatting sqref="I45">
    <cfRule type="cellIs" dxfId="600" priority="170" operator="equal">
      <formula>"Alta"</formula>
    </cfRule>
  </conditionalFormatting>
  <conditionalFormatting sqref="I45">
    <cfRule type="cellIs" dxfId="599" priority="171" operator="equal">
      <formula>"Media"</formula>
    </cfRule>
  </conditionalFormatting>
  <conditionalFormatting sqref="I45">
    <cfRule type="cellIs" dxfId="598" priority="172" operator="equal">
      <formula>"Baja"</formula>
    </cfRule>
  </conditionalFormatting>
  <conditionalFormatting sqref="I45">
    <cfRule type="cellIs" dxfId="597" priority="173" operator="equal">
      <formula>"Muy Baja"</formula>
    </cfRule>
  </conditionalFormatting>
  <conditionalFormatting sqref="M45">
    <cfRule type="cellIs" dxfId="596" priority="174" operator="equal">
      <formula>"Catastrófico"</formula>
    </cfRule>
  </conditionalFormatting>
  <conditionalFormatting sqref="M45">
    <cfRule type="cellIs" dxfId="595" priority="175" operator="equal">
      <formula>"Mayor"</formula>
    </cfRule>
  </conditionalFormatting>
  <conditionalFormatting sqref="M45">
    <cfRule type="cellIs" dxfId="594" priority="176" operator="equal">
      <formula>"Moderado"</formula>
    </cfRule>
  </conditionalFormatting>
  <conditionalFormatting sqref="M45">
    <cfRule type="cellIs" dxfId="593" priority="177" operator="equal">
      <formula>"Menor"</formula>
    </cfRule>
  </conditionalFormatting>
  <conditionalFormatting sqref="M45">
    <cfRule type="cellIs" dxfId="592" priority="178" operator="equal">
      <formula>"Leve"</formula>
    </cfRule>
  </conditionalFormatting>
  <conditionalFormatting sqref="O45">
    <cfRule type="cellIs" dxfId="591" priority="179" operator="equal">
      <formula>"Extremo"</formula>
    </cfRule>
  </conditionalFormatting>
  <conditionalFormatting sqref="O45">
    <cfRule type="cellIs" dxfId="590" priority="180" operator="equal">
      <formula>"Alto"</formula>
    </cfRule>
  </conditionalFormatting>
  <conditionalFormatting sqref="O45">
    <cfRule type="cellIs" dxfId="589" priority="181" operator="equal">
      <formula>"Moderado"</formula>
    </cfRule>
  </conditionalFormatting>
  <conditionalFormatting sqref="O45">
    <cfRule type="cellIs" dxfId="588" priority="182" operator="equal">
      <formula>"Bajo"</formula>
    </cfRule>
  </conditionalFormatting>
  <conditionalFormatting sqref="Z45">
    <cfRule type="cellIs" dxfId="587" priority="183" operator="equal">
      <formula>"Muy Alta"</formula>
    </cfRule>
  </conditionalFormatting>
  <conditionalFormatting sqref="Z45">
    <cfRule type="cellIs" dxfId="586" priority="184" operator="equal">
      <formula>"Alta"</formula>
    </cfRule>
  </conditionalFormatting>
  <conditionalFormatting sqref="Z45">
    <cfRule type="cellIs" dxfId="585" priority="185" operator="equal">
      <formula>"Media"</formula>
    </cfRule>
  </conditionalFormatting>
  <conditionalFormatting sqref="Z45">
    <cfRule type="cellIs" dxfId="584" priority="186" operator="equal">
      <formula>"Baja"</formula>
    </cfRule>
  </conditionalFormatting>
  <conditionalFormatting sqref="Z45">
    <cfRule type="cellIs" dxfId="583" priority="187" operator="equal">
      <formula>"Muy Baja"</formula>
    </cfRule>
  </conditionalFormatting>
  <conditionalFormatting sqref="AD45">
    <cfRule type="cellIs" dxfId="582" priority="188" operator="equal">
      <formula>"Extremo"</formula>
    </cfRule>
  </conditionalFormatting>
  <conditionalFormatting sqref="AD45">
    <cfRule type="cellIs" dxfId="581" priority="189" operator="equal">
      <formula>"Alto"</formula>
    </cfRule>
  </conditionalFormatting>
  <conditionalFormatting sqref="AD45">
    <cfRule type="cellIs" dxfId="580" priority="190" operator="equal">
      <formula>"Moderado"</formula>
    </cfRule>
  </conditionalFormatting>
  <conditionalFormatting sqref="AD45">
    <cfRule type="cellIs" dxfId="579" priority="191" operator="equal">
      <formula>"Bajo"</formula>
    </cfRule>
  </conditionalFormatting>
  <conditionalFormatting sqref="L45">
    <cfRule type="containsText" dxfId="578" priority="192" operator="containsText" text="❌">
      <formula>NOT(ISERROR(SEARCH(("❌"),(L45))))</formula>
    </cfRule>
  </conditionalFormatting>
  <conditionalFormatting sqref="I46">
    <cfRule type="cellIs" dxfId="577" priority="193" operator="equal">
      <formula>"Muy Alta"</formula>
    </cfRule>
  </conditionalFormatting>
  <conditionalFormatting sqref="I46">
    <cfRule type="cellIs" dxfId="576" priority="194" operator="equal">
      <formula>"Alta"</formula>
    </cfRule>
  </conditionalFormatting>
  <conditionalFormatting sqref="I46">
    <cfRule type="cellIs" dxfId="575" priority="195" operator="equal">
      <formula>"Media"</formula>
    </cfRule>
  </conditionalFormatting>
  <conditionalFormatting sqref="I46">
    <cfRule type="cellIs" dxfId="574" priority="196" operator="equal">
      <formula>"Baja"</formula>
    </cfRule>
  </conditionalFormatting>
  <conditionalFormatting sqref="I46">
    <cfRule type="cellIs" dxfId="573" priority="197" operator="equal">
      <formula>"Muy Baja"</formula>
    </cfRule>
  </conditionalFormatting>
  <conditionalFormatting sqref="M46">
    <cfRule type="cellIs" dxfId="572" priority="198" operator="equal">
      <formula>"Catastrófico"</formula>
    </cfRule>
  </conditionalFormatting>
  <conditionalFormatting sqref="M46">
    <cfRule type="cellIs" dxfId="571" priority="199" operator="equal">
      <formula>"Mayor"</formula>
    </cfRule>
  </conditionalFormatting>
  <conditionalFormatting sqref="M46">
    <cfRule type="cellIs" dxfId="570" priority="200" operator="equal">
      <formula>"Moderado"</formula>
    </cfRule>
  </conditionalFormatting>
  <conditionalFormatting sqref="M46">
    <cfRule type="cellIs" dxfId="569" priority="201" operator="equal">
      <formula>"Menor"</formula>
    </cfRule>
  </conditionalFormatting>
  <conditionalFormatting sqref="M46">
    <cfRule type="cellIs" dxfId="568" priority="202" operator="equal">
      <formula>"Leve"</formula>
    </cfRule>
  </conditionalFormatting>
  <conditionalFormatting sqref="O46">
    <cfRule type="cellIs" dxfId="567" priority="203" operator="equal">
      <formula>"Extremo"</formula>
    </cfRule>
  </conditionalFormatting>
  <conditionalFormatting sqref="O46">
    <cfRule type="cellIs" dxfId="566" priority="204" operator="equal">
      <formula>"Alto"</formula>
    </cfRule>
  </conditionalFormatting>
  <conditionalFormatting sqref="O46">
    <cfRule type="cellIs" dxfId="565" priority="205" operator="equal">
      <formula>"Moderado"</formula>
    </cfRule>
  </conditionalFormatting>
  <conditionalFormatting sqref="O46">
    <cfRule type="cellIs" dxfId="564" priority="206" operator="equal">
      <formula>"Bajo"</formula>
    </cfRule>
  </conditionalFormatting>
  <conditionalFormatting sqref="Z46">
    <cfRule type="cellIs" dxfId="563" priority="207" operator="equal">
      <formula>"Muy Alta"</formula>
    </cfRule>
  </conditionalFormatting>
  <conditionalFormatting sqref="Z46">
    <cfRule type="cellIs" dxfId="562" priority="208" operator="equal">
      <formula>"Alta"</formula>
    </cfRule>
  </conditionalFormatting>
  <conditionalFormatting sqref="Z46">
    <cfRule type="cellIs" dxfId="561" priority="209" operator="equal">
      <formula>"Media"</formula>
    </cfRule>
  </conditionalFormatting>
  <conditionalFormatting sqref="Z46">
    <cfRule type="cellIs" dxfId="560" priority="210" operator="equal">
      <formula>"Baja"</formula>
    </cfRule>
  </conditionalFormatting>
  <conditionalFormatting sqref="Z46">
    <cfRule type="cellIs" dxfId="559" priority="211" operator="equal">
      <formula>"Muy Baja"</formula>
    </cfRule>
  </conditionalFormatting>
  <conditionalFormatting sqref="AD46">
    <cfRule type="cellIs" dxfId="558" priority="212" operator="equal">
      <formula>"Extremo"</formula>
    </cfRule>
  </conditionalFormatting>
  <conditionalFormatting sqref="AD46">
    <cfRule type="cellIs" dxfId="557" priority="213" operator="equal">
      <formula>"Alto"</formula>
    </cfRule>
  </conditionalFormatting>
  <conditionalFormatting sqref="AD46">
    <cfRule type="cellIs" dxfId="556" priority="214" operator="equal">
      <formula>"Moderado"</formula>
    </cfRule>
  </conditionalFormatting>
  <conditionalFormatting sqref="AD46">
    <cfRule type="cellIs" dxfId="555" priority="215" operator="equal">
      <formula>"Bajo"</formula>
    </cfRule>
  </conditionalFormatting>
  <conditionalFormatting sqref="L46">
    <cfRule type="containsText" dxfId="554" priority="216" operator="containsText" text="❌">
      <formula>NOT(ISERROR(SEARCH(("❌"),(L46))))</formula>
    </cfRule>
  </conditionalFormatting>
  <conditionalFormatting sqref="I50">
    <cfRule type="cellIs" dxfId="553" priority="217" operator="equal">
      <formula>"Muy Alta"</formula>
    </cfRule>
  </conditionalFormatting>
  <conditionalFormatting sqref="I50">
    <cfRule type="cellIs" dxfId="552" priority="218" operator="equal">
      <formula>"Alta"</formula>
    </cfRule>
  </conditionalFormatting>
  <conditionalFormatting sqref="I50">
    <cfRule type="cellIs" dxfId="551" priority="219" operator="equal">
      <formula>"Media"</formula>
    </cfRule>
  </conditionalFormatting>
  <conditionalFormatting sqref="I50">
    <cfRule type="cellIs" dxfId="550" priority="220" operator="equal">
      <formula>"Baja"</formula>
    </cfRule>
  </conditionalFormatting>
  <conditionalFormatting sqref="I50">
    <cfRule type="cellIs" dxfId="549" priority="221" operator="equal">
      <formula>"Muy Baja"</formula>
    </cfRule>
  </conditionalFormatting>
  <conditionalFormatting sqref="M50">
    <cfRule type="cellIs" dxfId="548" priority="222" operator="equal">
      <formula>"Catastrófico"</formula>
    </cfRule>
  </conditionalFormatting>
  <conditionalFormatting sqref="M50">
    <cfRule type="cellIs" dxfId="547" priority="223" operator="equal">
      <formula>"Mayor"</formula>
    </cfRule>
  </conditionalFormatting>
  <conditionalFormatting sqref="M50">
    <cfRule type="cellIs" dxfId="546" priority="224" operator="equal">
      <formula>"Moderado"</formula>
    </cfRule>
  </conditionalFormatting>
  <conditionalFormatting sqref="M50">
    <cfRule type="cellIs" dxfId="545" priority="225" operator="equal">
      <formula>"Menor"</formula>
    </cfRule>
  </conditionalFormatting>
  <conditionalFormatting sqref="M50">
    <cfRule type="cellIs" dxfId="544" priority="226" operator="equal">
      <formula>"Leve"</formula>
    </cfRule>
  </conditionalFormatting>
  <conditionalFormatting sqref="O50">
    <cfRule type="cellIs" dxfId="543" priority="227" operator="equal">
      <formula>"Extremo"</formula>
    </cfRule>
  </conditionalFormatting>
  <conditionalFormatting sqref="O50">
    <cfRule type="cellIs" dxfId="542" priority="228" operator="equal">
      <formula>"Alto"</formula>
    </cfRule>
  </conditionalFormatting>
  <conditionalFormatting sqref="O50">
    <cfRule type="cellIs" dxfId="541" priority="229" operator="equal">
      <formula>"Moderado"</formula>
    </cfRule>
  </conditionalFormatting>
  <conditionalFormatting sqref="O50">
    <cfRule type="cellIs" dxfId="540" priority="230" operator="equal">
      <formula>"Bajo"</formula>
    </cfRule>
  </conditionalFormatting>
  <conditionalFormatting sqref="Z50">
    <cfRule type="cellIs" dxfId="539" priority="231" operator="equal">
      <formula>"Muy Alta"</formula>
    </cfRule>
  </conditionalFormatting>
  <conditionalFormatting sqref="Z50">
    <cfRule type="cellIs" dxfId="538" priority="232" operator="equal">
      <formula>"Alta"</formula>
    </cfRule>
  </conditionalFormatting>
  <conditionalFormatting sqref="Z50">
    <cfRule type="cellIs" dxfId="537" priority="233" operator="equal">
      <formula>"Media"</formula>
    </cfRule>
  </conditionalFormatting>
  <conditionalFormatting sqref="Z50">
    <cfRule type="cellIs" dxfId="536" priority="234" operator="equal">
      <formula>"Baja"</formula>
    </cfRule>
  </conditionalFormatting>
  <conditionalFormatting sqref="Z50">
    <cfRule type="cellIs" dxfId="535" priority="235" operator="equal">
      <formula>"Muy Baja"</formula>
    </cfRule>
  </conditionalFormatting>
  <conditionalFormatting sqref="AD50">
    <cfRule type="cellIs" dxfId="534" priority="236" operator="equal">
      <formula>"Extremo"</formula>
    </cfRule>
  </conditionalFormatting>
  <conditionalFormatting sqref="AD50">
    <cfRule type="cellIs" dxfId="533" priority="237" operator="equal">
      <formula>"Alto"</formula>
    </cfRule>
  </conditionalFormatting>
  <conditionalFormatting sqref="AD50">
    <cfRule type="cellIs" dxfId="532" priority="238" operator="equal">
      <formula>"Moderado"</formula>
    </cfRule>
  </conditionalFormatting>
  <conditionalFormatting sqref="AD50">
    <cfRule type="cellIs" dxfId="531" priority="239" operator="equal">
      <formula>"Bajo"</formula>
    </cfRule>
  </conditionalFormatting>
  <conditionalFormatting sqref="L50">
    <cfRule type="containsText" dxfId="530" priority="240" operator="containsText" text="❌">
      <formula>NOT(ISERROR(SEARCH(("❌"),(L50))))</formula>
    </cfRule>
  </conditionalFormatting>
  <conditionalFormatting sqref="I33">
    <cfRule type="cellIs" dxfId="529" priority="241" operator="equal">
      <formula>"Muy Alta"</formula>
    </cfRule>
  </conditionalFormatting>
  <conditionalFormatting sqref="I33">
    <cfRule type="cellIs" dxfId="528" priority="242" operator="equal">
      <formula>"Alta"</formula>
    </cfRule>
  </conditionalFormatting>
  <conditionalFormatting sqref="I33">
    <cfRule type="cellIs" dxfId="527" priority="243" operator="equal">
      <formula>"Media"</formula>
    </cfRule>
  </conditionalFormatting>
  <conditionalFormatting sqref="I33">
    <cfRule type="cellIs" dxfId="526" priority="244" operator="equal">
      <formula>"Baja"</formula>
    </cfRule>
  </conditionalFormatting>
  <conditionalFormatting sqref="I33">
    <cfRule type="cellIs" dxfId="525" priority="245" operator="equal">
      <formula>"Muy Baja"</formula>
    </cfRule>
  </conditionalFormatting>
  <conditionalFormatting sqref="M33">
    <cfRule type="cellIs" dxfId="524" priority="246" operator="equal">
      <formula>"Catastrófico"</formula>
    </cfRule>
  </conditionalFormatting>
  <conditionalFormatting sqref="M33">
    <cfRule type="cellIs" dxfId="523" priority="247" operator="equal">
      <formula>"Mayor"</formula>
    </cfRule>
  </conditionalFormatting>
  <conditionalFormatting sqref="M33">
    <cfRule type="cellIs" dxfId="522" priority="248" operator="equal">
      <formula>"Moderado"</formula>
    </cfRule>
  </conditionalFormatting>
  <conditionalFormatting sqref="M33">
    <cfRule type="cellIs" dxfId="521" priority="249" operator="equal">
      <formula>"Menor"</formula>
    </cfRule>
  </conditionalFormatting>
  <conditionalFormatting sqref="M33">
    <cfRule type="cellIs" dxfId="520" priority="250" operator="equal">
      <formula>"Leve"</formula>
    </cfRule>
  </conditionalFormatting>
  <conditionalFormatting sqref="O33">
    <cfRule type="cellIs" dxfId="519" priority="251" operator="equal">
      <formula>"Extremo"</formula>
    </cfRule>
  </conditionalFormatting>
  <conditionalFormatting sqref="O33">
    <cfRule type="cellIs" dxfId="518" priority="252" operator="equal">
      <formula>"Alto"</formula>
    </cfRule>
  </conditionalFormatting>
  <conditionalFormatting sqref="O33">
    <cfRule type="cellIs" dxfId="517" priority="253" operator="equal">
      <formula>"Moderado"</formula>
    </cfRule>
  </conditionalFormatting>
  <conditionalFormatting sqref="O33">
    <cfRule type="cellIs" dxfId="516" priority="254" operator="equal">
      <formula>"Bajo"</formula>
    </cfRule>
  </conditionalFormatting>
  <conditionalFormatting sqref="Z33:Z35">
    <cfRule type="cellIs" dxfId="515" priority="255" operator="equal">
      <formula>"Muy Alta"</formula>
    </cfRule>
  </conditionalFormatting>
  <conditionalFormatting sqref="Z33:Z35">
    <cfRule type="cellIs" dxfId="514" priority="256" operator="equal">
      <formula>"Alta"</formula>
    </cfRule>
  </conditionalFormatting>
  <conditionalFormatting sqref="Z33:Z35">
    <cfRule type="cellIs" dxfId="513" priority="257" operator="equal">
      <formula>"Media"</formula>
    </cfRule>
  </conditionalFormatting>
  <conditionalFormatting sqref="Z33:Z35">
    <cfRule type="cellIs" dxfId="512" priority="258" operator="equal">
      <formula>"Baja"</formula>
    </cfRule>
  </conditionalFormatting>
  <conditionalFormatting sqref="Z33:Z35">
    <cfRule type="cellIs" dxfId="511" priority="259" operator="equal">
      <formula>"Muy Baja"</formula>
    </cfRule>
  </conditionalFormatting>
  <conditionalFormatting sqref="AD33:AD35">
    <cfRule type="cellIs" dxfId="510" priority="260" operator="equal">
      <formula>"Extremo"</formula>
    </cfRule>
  </conditionalFormatting>
  <conditionalFormatting sqref="AD33:AD35">
    <cfRule type="cellIs" dxfId="509" priority="261" operator="equal">
      <formula>"Alto"</formula>
    </cfRule>
  </conditionalFormatting>
  <conditionalFormatting sqref="AD33:AD35">
    <cfRule type="cellIs" dxfId="508" priority="262" operator="equal">
      <formula>"Moderado"</formula>
    </cfRule>
  </conditionalFormatting>
  <conditionalFormatting sqref="AD33:AD35">
    <cfRule type="cellIs" dxfId="507" priority="263" operator="equal">
      <formula>"Bajo"</formula>
    </cfRule>
  </conditionalFormatting>
  <conditionalFormatting sqref="L33">
    <cfRule type="containsText" dxfId="506" priority="264" operator="containsText" text="❌">
      <formula>NOT(ISERROR(SEARCH(("❌"),(L33))))</formula>
    </cfRule>
  </conditionalFormatting>
  <conditionalFormatting sqref="I36">
    <cfRule type="cellIs" dxfId="505" priority="265" operator="equal">
      <formula>"Muy Alta"</formula>
    </cfRule>
  </conditionalFormatting>
  <conditionalFormatting sqref="I36">
    <cfRule type="cellIs" dxfId="504" priority="266" operator="equal">
      <formula>"Alta"</formula>
    </cfRule>
  </conditionalFormatting>
  <conditionalFormatting sqref="I36">
    <cfRule type="cellIs" dxfId="503" priority="267" operator="equal">
      <formula>"Media"</formula>
    </cfRule>
  </conditionalFormatting>
  <conditionalFormatting sqref="I36">
    <cfRule type="cellIs" dxfId="502" priority="268" operator="equal">
      <formula>"Baja"</formula>
    </cfRule>
  </conditionalFormatting>
  <conditionalFormatting sqref="I36">
    <cfRule type="cellIs" dxfId="501" priority="269" operator="equal">
      <formula>"Muy Baja"</formula>
    </cfRule>
  </conditionalFormatting>
  <conditionalFormatting sqref="M36">
    <cfRule type="cellIs" dxfId="500" priority="270" operator="equal">
      <formula>"Catastrófico"</formula>
    </cfRule>
  </conditionalFormatting>
  <conditionalFormatting sqref="M36">
    <cfRule type="cellIs" dxfId="499" priority="271" operator="equal">
      <formula>"Mayor"</formula>
    </cfRule>
  </conditionalFormatting>
  <conditionalFormatting sqref="M36">
    <cfRule type="cellIs" dxfId="498" priority="272" operator="equal">
      <formula>"Moderado"</formula>
    </cfRule>
  </conditionalFormatting>
  <conditionalFormatting sqref="M36">
    <cfRule type="cellIs" dxfId="497" priority="273" operator="equal">
      <formula>"Menor"</formula>
    </cfRule>
  </conditionalFormatting>
  <conditionalFormatting sqref="M36">
    <cfRule type="cellIs" dxfId="496" priority="274" operator="equal">
      <formula>"Leve"</formula>
    </cfRule>
  </conditionalFormatting>
  <conditionalFormatting sqref="O36">
    <cfRule type="cellIs" dxfId="495" priority="275" operator="equal">
      <formula>"Extremo"</formula>
    </cfRule>
  </conditionalFormatting>
  <conditionalFormatting sqref="O36">
    <cfRule type="cellIs" dxfId="494" priority="276" operator="equal">
      <formula>"Alto"</formula>
    </cfRule>
  </conditionalFormatting>
  <conditionalFormatting sqref="O36">
    <cfRule type="cellIs" dxfId="493" priority="277" operator="equal">
      <formula>"Moderado"</formula>
    </cfRule>
  </conditionalFormatting>
  <conditionalFormatting sqref="O36">
    <cfRule type="cellIs" dxfId="492" priority="278" operator="equal">
      <formula>"Bajo"</formula>
    </cfRule>
  </conditionalFormatting>
  <conditionalFormatting sqref="Z36:Z38">
    <cfRule type="cellIs" dxfId="491" priority="279" operator="equal">
      <formula>"Muy Alta"</formula>
    </cfRule>
  </conditionalFormatting>
  <conditionalFormatting sqref="Z36:Z38">
    <cfRule type="cellIs" dxfId="490" priority="280" operator="equal">
      <formula>"Alta"</formula>
    </cfRule>
  </conditionalFormatting>
  <conditionalFormatting sqref="Z36:Z38">
    <cfRule type="cellIs" dxfId="489" priority="281" operator="equal">
      <formula>"Media"</formula>
    </cfRule>
  </conditionalFormatting>
  <conditionalFormatting sqref="Z36:Z38">
    <cfRule type="cellIs" dxfId="488" priority="282" operator="equal">
      <formula>"Baja"</formula>
    </cfRule>
  </conditionalFormatting>
  <conditionalFormatting sqref="Z36:Z38">
    <cfRule type="cellIs" dxfId="487" priority="283" operator="equal">
      <formula>"Muy Baja"</formula>
    </cfRule>
  </conditionalFormatting>
  <conditionalFormatting sqref="AD36:AD38">
    <cfRule type="cellIs" dxfId="486" priority="284" operator="equal">
      <formula>"Extremo"</formula>
    </cfRule>
  </conditionalFormatting>
  <conditionalFormatting sqref="AD36:AD38">
    <cfRule type="cellIs" dxfId="485" priority="285" operator="equal">
      <formula>"Alto"</formula>
    </cfRule>
  </conditionalFormatting>
  <conditionalFormatting sqref="AD36:AD38">
    <cfRule type="cellIs" dxfId="484" priority="286" operator="equal">
      <formula>"Moderado"</formula>
    </cfRule>
  </conditionalFormatting>
  <conditionalFormatting sqref="AD36:AD38">
    <cfRule type="cellIs" dxfId="483" priority="287" operator="equal">
      <formula>"Bajo"</formula>
    </cfRule>
  </conditionalFormatting>
  <conditionalFormatting sqref="L36">
    <cfRule type="containsText" dxfId="482" priority="288" operator="containsText" text="❌">
      <formula>NOT(ISERROR(SEARCH(("❌"),(L36))))</formula>
    </cfRule>
  </conditionalFormatting>
  <conditionalFormatting sqref="I39">
    <cfRule type="cellIs" dxfId="481" priority="289" operator="equal">
      <formula>"Muy Alta"</formula>
    </cfRule>
  </conditionalFormatting>
  <conditionalFormatting sqref="I39">
    <cfRule type="cellIs" dxfId="480" priority="290" operator="equal">
      <formula>"Alta"</formula>
    </cfRule>
  </conditionalFormatting>
  <conditionalFormatting sqref="I39">
    <cfRule type="cellIs" dxfId="479" priority="291" operator="equal">
      <formula>"Media"</formula>
    </cfRule>
  </conditionalFormatting>
  <conditionalFormatting sqref="I39">
    <cfRule type="cellIs" dxfId="478" priority="292" operator="equal">
      <formula>"Baja"</formula>
    </cfRule>
  </conditionalFormatting>
  <conditionalFormatting sqref="I39">
    <cfRule type="cellIs" dxfId="477" priority="293" operator="equal">
      <formula>"Muy Baja"</formula>
    </cfRule>
  </conditionalFormatting>
  <conditionalFormatting sqref="M39">
    <cfRule type="cellIs" dxfId="476" priority="294" operator="equal">
      <formula>"Catastrófico"</formula>
    </cfRule>
  </conditionalFormatting>
  <conditionalFormatting sqref="M39">
    <cfRule type="cellIs" dxfId="475" priority="295" operator="equal">
      <formula>"Mayor"</formula>
    </cfRule>
  </conditionalFormatting>
  <conditionalFormatting sqref="M39">
    <cfRule type="cellIs" dxfId="474" priority="296" operator="equal">
      <formula>"Moderado"</formula>
    </cfRule>
  </conditionalFormatting>
  <conditionalFormatting sqref="M39">
    <cfRule type="cellIs" dxfId="473" priority="297" operator="equal">
      <formula>"Menor"</formula>
    </cfRule>
  </conditionalFormatting>
  <conditionalFormatting sqref="M39">
    <cfRule type="cellIs" dxfId="472" priority="298" operator="equal">
      <formula>"Leve"</formula>
    </cfRule>
  </conditionalFormatting>
  <conditionalFormatting sqref="O39">
    <cfRule type="cellIs" dxfId="471" priority="299" operator="equal">
      <formula>"Extremo"</formula>
    </cfRule>
  </conditionalFormatting>
  <conditionalFormatting sqref="O39">
    <cfRule type="cellIs" dxfId="470" priority="300" operator="equal">
      <formula>"Alto"</formula>
    </cfRule>
  </conditionalFormatting>
  <conditionalFormatting sqref="O39">
    <cfRule type="cellIs" dxfId="469" priority="301" operator="equal">
      <formula>"Moderado"</formula>
    </cfRule>
  </conditionalFormatting>
  <conditionalFormatting sqref="O39">
    <cfRule type="cellIs" dxfId="468" priority="302" operator="equal">
      <formula>"Bajo"</formula>
    </cfRule>
  </conditionalFormatting>
  <conditionalFormatting sqref="Z39:Z41">
    <cfRule type="cellIs" dxfId="467" priority="303" operator="equal">
      <formula>"Muy Alta"</formula>
    </cfRule>
  </conditionalFormatting>
  <conditionalFormatting sqref="Z39:Z41">
    <cfRule type="cellIs" dxfId="466" priority="304" operator="equal">
      <formula>"Alta"</formula>
    </cfRule>
  </conditionalFormatting>
  <conditionalFormatting sqref="Z39:Z41">
    <cfRule type="cellIs" dxfId="465" priority="305" operator="equal">
      <formula>"Media"</formula>
    </cfRule>
  </conditionalFormatting>
  <conditionalFormatting sqref="Z39:Z41">
    <cfRule type="cellIs" dxfId="464" priority="306" operator="equal">
      <formula>"Baja"</formula>
    </cfRule>
  </conditionalFormatting>
  <conditionalFormatting sqref="Z39:Z41">
    <cfRule type="cellIs" dxfId="463" priority="307" operator="equal">
      <formula>"Muy Baja"</formula>
    </cfRule>
  </conditionalFormatting>
  <conditionalFormatting sqref="AD39:AD41">
    <cfRule type="cellIs" dxfId="462" priority="308" operator="equal">
      <formula>"Extremo"</formula>
    </cfRule>
  </conditionalFormatting>
  <conditionalFormatting sqref="AD39:AD41">
    <cfRule type="cellIs" dxfId="461" priority="309" operator="equal">
      <formula>"Alto"</formula>
    </cfRule>
  </conditionalFormatting>
  <conditionalFormatting sqref="AD39:AD41">
    <cfRule type="cellIs" dxfId="460" priority="310" operator="equal">
      <formula>"Moderado"</formula>
    </cfRule>
  </conditionalFormatting>
  <conditionalFormatting sqref="AD39:AD41">
    <cfRule type="cellIs" dxfId="459" priority="311" operator="equal">
      <formula>"Bajo"</formula>
    </cfRule>
  </conditionalFormatting>
  <conditionalFormatting sqref="L39">
    <cfRule type="containsText" dxfId="458" priority="312" operator="containsText" text="❌">
      <formula>NOT(ISERROR(SEARCH(("❌"),(L39))))</formula>
    </cfRule>
  </conditionalFormatting>
  <conditionalFormatting sqref="I42">
    <cfRule type="cellIs" dxfId="457" priority="313" operator="equal">
      <formula>"Muy Alta"</formula>
    </cfRule>
  </conditionalFormatting>
  <conditionalFormatting sqref="I42">
    <cfRule type="cellIs" dxfId="456" priority="314" operator="equal">
      <formula>"Alta"</formula>
    </cfRule>
  </conditionalFormatting>
  <conditionalFormatting sqref="I42">
    <cfRule type="cellIs" dxfId="455" priority="315" operator="equal">
      <formula>"Media"</formula>
    </cfRule>
  </conditionalFormatting>
  <conditionalFormatting sqref="I42">
    <cfRule type="cellIs" dxfId="454" priority="316" operator="equal">
      <formula>"Baja"</formula>
    </cfRule>
  </conditionalFormatting>
  <conditionalFormatting sqref="I42">
    <cfRule type="cellIs" dxfId="453" priority="317" operator="equal">
      <formula>"Muy Baja"</formula>
    </cfRule>
  </conditionalFormatting>
  <conditionalFormatting sqref="M42">
    <cfRule type="cellIs" dxfId="452" priority="318" operator="equal">
      <formula>"Catastrófico"</formula>
    </cfRule>
  </conditionalFormatting>
  <conditionalFormatting sqref="M42">
    <cfRule type="cellIs" dxfId="451" priority="319" operator="equal">
      <formula>"Mayor"</formula>
    </cfRule>
  </conditionalFormatting>
  <conditionalFormatting sqref="M42">
    <cfRule type="cellIs" dxfId="450" priority="320" operator="equal">
      <formula>"Moderado"</formula>
    </cfRule>
  </conditionalFormatting>
  <conditionalFormatting sqref="M42">
    <cfRule type="cellIs" dxfId="449" priority="321" operator="equal">
      <formula>"Menor"</formula>
    </cfRule>
  </conditionalFormatting>
  <conditionalFormatting sqref="M42">
    <cfRule type="cellIs" dxfId="448" priority="322" operator="equal">
      <formula>"Leve"</formula>
    </cfRule>
  </conditionalFormatting>
  <conditionalFormatting sqref="O42">
    <cfRule type="cellIs" dxfId="447" priority="323" operator="equal">
      <formula>"Extremo"</formula>
    </cfRule>
  </conditionalFormatting>
  <conditionalFormatting sqref="O42">
    <cfRule type="cellIs" dxfId="446" priority="324" operator="equal">
      <formula>"Alto"</formula>
    </cfRule>
  </conditionalFormatting>
  <conditionalFormatting sqref="O42">
    <cfRule type="cellIs" dxfId="445" priority="325" operator="equal">
      <formula>"Moderado"</formula>
    </cfRule>
  </conditionalFormatting>
  <conditionalFormatting sqref="O42">
    <cfRule type="cellIs" dxfId="444" priority="326" operator="equal">
      <formula>"Bajo"</formula>
    </cfRule>
  </conditionalFormatting>
  <conditionalFormatting sqref="Z42:Z44">
    <cfRule type="cellIs" dxfId="443" priority="327" operator="equal">
      <formula>"Muy Alta"</formula>
    </cfRule>
  </conditionalFormatting>
  <conditionalFormatting sqref="Z42:Z44">
    <cfRule type="cellIs" dxfId="442" priority="328" operator="equal">
      <formula>"Alta"</formula>
    </cfRule>
  </conditionalFormatting>
  <conditionalFormatting sqref="Z42:Z44">
    <cfRule type="cellIs" dxfId="441" priority="329" operator="equal">
      <formula>"Media"</formula>
    </cfRule>
  </conditionalFormatting>
  <conditionalFormatting sqref="Z42:Z44">
    <cfRule type="cellIs" dxfId="440" priority="330" operator="equal">
      <formula>"Baja"</formula>
    </cfRule>
  </conditionalFormatting>
  <conditionalFormatting sqref="Z42:Z44">
    <cfRule type="cellIs" dxfId="439" priority="331" operator="equal">
      <formula>"Muy Baja"</formula>
    </cfRule>
  </conditionalFormatting>
  <conditionalFormatting sqref="AD42:AD44">
    <cfRule type="cellIs" dxfId="438" priority="332" operator="equal">
      <formula>"Extremo"</formula>
    </cfRule>
  </conditionalFormatting>
  <conditionalFormatting sqref="AD42:AD44">
    <cfRule type="cellIs" dxfId="437" priority="333" operator="equal">
      <formula>"Alto"</formula>
    </cfRule>
  </conditionalFormatting>
  <conditionalFormatting sqref="AD42:AD44">
    <cfRule type="cellIs" dxfId="436" priority="334" operator="equal">
      <formula>"Moderado"</formula>
    </cfRule>
  </conditionalFormatting>
  <conditionalFormatting sqref="AD42:AD44">
    <cfRule type="cellIs" dxfId="435" priority="335" operator="equal">
      <formula>"Bajo"</formula>
    </cfRule>
  </conditionalFormatting>
  <conditionalFormatting sqref="L42">
    <cfRule type="containsText" dxfId="434" priority="336" operator="containsText" text="❌">
      <formula>NOT(ISERROR(SEARCH(("❌"),(L42))))</formula>
    </cfRule>
  </conditionalFormatting>
  <conditionalFormatting sqref="I57">
    <cfRule type="cellIs" dxfId="433" priority="337" operator="equal">
      <formula>"Muy Alta"</formula>
    </cfRule>
  </conditionalFormatting>
  <conditionalFormatting sqref="I57">
    <cfRule type="cellIs" dxfId="432" priority="338" operator="equal">
      <formula>"Alta"</formula>
    </cfRule>
  </conditionalFormatting>
  <conditionalFormatting sqref="I57">
    <cfRule type="cellIs" dxfId="431" priority="339" operator="equal">
      <formula>"Media"</formula>
    </cfRule>
  </conditionalFormatting>
  <conditionalFormatting sqref="I57">
    <cfRule type="cellIs" dxfId="430" priority="340" operator="equal">
      <formula>"Baja"</formula>
    </cfRule>
  </conditionalFormatting>
  <conditionalFormatting sqref="I57">
    <cfRule type="cellIs" dxfId="429" priority="341" operator="equal">
      <formula>"Muy Baja"</formula>
    </cfRule>
  </conditionalFormatting>
  <conditionalFormatting sqref="M57">
    <cfRule type="cellIs" dxfId="428" priority="342" operator="equal">
      <formula>"Catastrófico"</formula>
    </cfRule>
  </conditionalFormatting>
  <conditionalFormatting sqref="M57">
    <cfRule type="cellIs" dxfId="427" priority="343" operator="equal">
      <formula>"Mayor"</formula>
    </cfRule>
  </conditionalFormatting>
  <conditionalFormatting sqref="M57">
    <cfRule type="cellIs" dxfId="426" priority="344" operator="equal">
      <formula>"Moderado"</formula>
    </cfRule>
  </conditionalFormatting>
  <conditionalFormatting sqref="M57">
    <cfRule type="cellIs" dxfId="425" priority="345" operator="equal">
      <formula>"Menor"</formula>
    </cfRule>
  </conditionalFormatting>
  <conditionalFormatting sqref="M57">
    <cfRule type="cellIs" dxfId="424" priority="346" operator="equal">
      <formula>"Leve"</formula>
    </cfRule>
  </conditionalFormatting>
  <conditionalFormatting sqref="O57">
    <cfRule type="cellIs" dxfId="423" priority="347" operator="equal">
      <formula>"Extremo"</formula>
    </cfRule>
  </conditionalFormatting>
  <conditionalFormatting sqref="O57">
    <cfRule type="cellIs" dxfId="422" priority="348" operator="equal">
      <formula>"Alto"</formula>
    </cfRule>
  </conditionalFormatting>
  <conditionalFormatting sqref="O57">
    <cfRule type="cellIs" dxfId="421" priority="349" operator="equal">
      <formula>"Moderado"</formula>
    </cfRule>
  </conditionalFormatting>
  <conditionalFormatting sqref="O57">
    <cfRule type="cellIs" dxfId="420" priority="350" operator="equal">
      <formula>"Bajo"</formula>
    </cfRule>
  </conditionalFormatting>
  <conditionalFormatting sqref="Z57">
    <cfRule type="cellIs" dxfId="419" priority="351" operator="equal">
      <formula>"Muy Alta"</formula>
    </cfRule>
  </conditionalFormatting>
  <conditionalFormatting sqref="Z57">
    <cfRule type="cellIs" dxfId="418" priority="352" operator="equal">
      <formula>"Alta"</formula>
    </cfRule>
  </conditionalFormatting>
  <conditionalFormatting sqref="Z57">
    <cfRule type="cellIs" dxfId="417" priority="353" operator="equal">
      <formula>"Media"</formula>
    </cfRule>
  </conditionalFormatting>
  <conditionalFormatting sqref="Z57">
    <cfRule type="cellIs" dxfId="416" priority="354" operator="equal">
      <formula>"Baja"</formula>
    </cfRule>
  </conditionalFormatting>
  <conditionalFormatting sqref="Z57">
    <cfRule type="cellIs" dxfId="415" priority="355" operator="equal">
      <formula>"Muy Baja"</formula>
    </cfRule>
  </conditionalFormatting>
  <conditionalFormatting sqref="AD57">
    <cfRule type="cellIs" dxfId="414" priority="356" operator="equal">
      <formula>"Extremo"</formula>
    </cfRule>
  </conditionalFormatting>
  <conditionalFormatting sqref="AD57">
    <cfRule type="cellIs" dxfId="413" priority="357" operator="equal">
      <formula>"Alto"</formula>
    </cfRule>
  </conditionalFormatting>
  <conditionalFormatting sqref="AD57">
    <cfRule type="cellIs" dxfId="412" priority="358" operator="equal">
      <formula>"Moderado"</formula>
    </cfRule>
  </conditionalFormatting>
  <conditionalFormatting sqref="AD57">
    <cfRule type="cellIs" dxfId="411" priority="359" operator="equal">
      <formula>"Bajo"</formula>
    </cfRule>
  </conditionalFormatting>
  <conditionalFormatting sqref="L57">
    <cfRule type="containsText" dxfId="410" priority="360" operator="containsText" text="❌">
      <formula>NOT(ISERROR(SEARCH(("❌"),(L57))))</formula>
    </cfRule>
  </conditionalFormatting>
  <conditionalFormatting sqref="I58">
    <cfRule type="cellIs" dxfId="409" priority="361" operator="equal">
      <formula>"Muy Alta"</formula>
    </cfRule>
  </conditionalFormatting>
  <conditionalFormatting sqref="I58">
    <cfRule type="cellIs" dxfId="408" priority="362" operator="equal">
      <formula>"Alta"</formula>
    </cfRule>
  </conditionalFormatting>
  <conditionalFormatting sqref="I58">
    <cfRule type="cellIs" dxfId="407" priority="363" operator="equal">
      <formula>"Media"</formula>
    </cfRule>
  </conditionalFormatting>
  <conditionalFormatting sqref="I58">
    <cfRule type="cellIs" dxfId="406" priority="364" operator="equal">
      <formula>"Baja"</formula>
    </cfRule>
  </conditionalFormatting>
  <conditionalFormatting sqref="I58">
    <cfRule type="cellIs" dxfId="405" priority="365" operator="equal">
      <formula>"Muy Baja"</formula>
    </cfRule>
  </conditionalFormatting>
  <conditionalFormatting sqref="M58">
    <cfRule type="cellIs" dxfId="404" priority="366" operator="equal">
      <formula>"Catastrófico"</formula>
    </cfRule>
  </conditionalFormatting>
  <conditionalFormatting sqref="M58">
    <cfRule type="cellIs" dxfId="403" priority="367" operator="equal">
      <formula>"Mayor"</formula>
    </cfRule>
  </conditionalFormatting>
  <conditionalFormatting sqref="M58">
    <cfRule type="cellIs" dxfId="402" priority="368" operator="equal">
      <formula>"Moderado"</formula>
    </cfRule>
  </conditionalFormatting>
  <conditionalFormatting sqref="M58">
    <cfRule type="cellIs" dxfId="401" priority="369" operator="equal">
      <formula>"Menor"</formula>
    </cfRule>
  </conditionalFormatting>
  <conditionalFormatting sqref="M58">
    <cfRule type="cellIs" dxfId="400" priority="370" operator="equal">
      <formula>"Leve"</formula>
    </cfRule>
  </conditionalFormatting>
  <conditionalFormatting sqref="O58">
    <cfRule type="cellIs" dxfId="399" priority="371" operator="equal">
      <formula>"Extremo"</formula>
    </cfRule>
  </conditionalFormatting>
  <conditionalFormatting sqref="O58">
    <cfRule type="cellIs" dxfId="398" priority="372" operator="equal">
      <formula>"Alto"</formula>
    </cfRule>
  </conditionalFormatting>
  <conditionalFormatting sqref="O58">
    <cfRule type="cellIs" dxfId="397" priority="373" operator="equal">
      <formula>"Moderado"</formula>
    </cfRule>
  </conditionalFormatting>
  <conditionalFormatting sqref="O58">
    <cfRule type="cellIs" dxfId="396" priority="374" operator="equal">
      <formula>"Bajo"</formula>
    </cfRule>
  </conditionalFormatting>
  <conditionalFormatting sqref="L58">
    <cfRule type="containsText" dxfId="395" priority="375" operator="containsText" text="❌">
      <formula>NOT(ISERROR(SEARCH(("❌"),(L58))))</formula>
    </cfRule>
  </conditionalFormatting>
  <conditionalFormatting sqref="AB11">
    <cfRule type="cellIs" dxfId="394" priority="379" operator="equal">
      <formula>"Catastrófico"</formula>
    </cfRule>
  </conditionalFormatting>
  <conditionalFormatting sqref="AB11">
    <cfRule type="cellIs" dxfId="393" priority="380" operator="equal">
      <formula>"Mayor"</formula>
    </cfRule>
  </conditionalFormatting>
  <conditionalFormatting sqref="AB11">
    <cfRule type="cellIs" dxfId="392" priority="381" operator="equal">
      <formula>"Moderado"</formula>
    </cfRule>
  </conditionalFormatting>
  <conditionalFormatting sqref="AB11">
    <cfRule type="cellIs" dxfId="391" priority="382" operator="equal">
      <formula>"Menor"</formula>
    </cfRule>
  </conditionalFormatting>
  <conditionalFormatting sqref="AB11">
    <cfRule type="cellIs" dxfId="390" priority="383" operator="equal">
      <formula>"Leve"</formula>
    </cfRule>
  </conditionalFormatting>
  <conditionalFormatting sqref="I11">
    <cfRule type="cellIs" dxfId="389" priority="384" operator="equal">
      <formula>"Muy Alta"</formula>
    </cfRule>
  </conditionalFormatting>
  <conditionalFormatting sqref="I11">
    <cfRule type="cellIs" dxfId="388" priority="385" operator="equal">
      <formula>"Alta"</formula>
    </cfRule>
  </conditionalFormatting>
  <conditionalFormatting sqref="I11">
    <cfRule type="cellIs" dxfId="387" priority="386" operator="equal">
      <formula>"Media"</formula>
    </cfRule>
  </conditionalFormatting>
  <conditionalFormatting sqref="I11">
    <cfRule type="cellIs" dxfId="386" priority="387" operator="equal">
      <formula>"Baja"</formula>
    </cfRule>
  </conditionalFormatting>
  <conditionalFormatting sqref="I11">
    <cfRule type="cellIs" dxfId="385" priority="388" operator="equal">
      <formula>"Muy Baja"</formula>
    </cfRule>
  </conditionalFormatting>
  <conditionalFormatting sqref="M11">
    <cfRule type="cellIs" dxfId="384" priority="389" operator="equal">
      <formula>"Catastrófico"</formula>
    </cfRule>
  </conditionalFormatting>
  <conditionalFormatting sqref="M11">
    <cfRule type="cellIs" dxfId="383" priority="390" operator="equal">
      <formula>"Mayor"</formula>
    </cfRule>
  </conditionalFormatting>
  <conditionalFormatting sqref="M11">
    <cfRule type="cellIs" dxfId="382" priority="391" operator="equal">
      <formula>"Moderado"</formula>
    </cfRule>
  </conditionalFormatting>
  <conditionalFormatting sqref="M11">
    <cfRule type="cellIs" dxfId="381" priority="392" operator="equal">
      <formula>"Menor"</formula>
    </cfRule>
  </conditionalFormatting>
  <conditionalFormatting sqref="M11">
    <cfRule type="cellIs" dxfId="380" priority="393" operator="equal">
      <formula>"Leve"</formula>
    </cfRule>
  </conditionalFormatting>
  <conditionalFormatting sqref="O11">
    <cfRule type="cellIs" dxfId="379" priority="394" operator="equal">
      <formula>"Extremo"</formula>
    </cfRule>
  </conditionalFormatting>
  <conditionalFormatting sqref="O11">
    <cfRule type="cellIs" dxfId="378" priority="395" operator="equal">
      <formula>"Alto"</formula>
    </cfRule>
  </conditionalFormatting>
  <conditionalFormatting sqref="O11">
    <cfRule type="cellIs" dxfId="377" priority="396" operator="equal">
      <formula>"Moderado"</formula>
    </cfRule>
  </conditionalFormatting>
  <conditionalFormatting sqref="O11">
    <cfRule type="cellIs" dxfId="376" priority="397" operator="equal">
      <formula>"Bajo"</formula>
    </cfRule>
  </conditionalFormatting>
  <conditionalFormatting sqref="Z11">
    <cfRule type="cellIs" dxfId="375" priority="398" operator="equal">
      <formula>"Muy Alta"</formula>
    </cfRule>
  </conditionalFormatting>
  <conditionalFormatting sqref="Z11">
    <cfRule type="cellIs" dxfId="374" priority="399" operator="equal">
      <formula>"Alta"</formula>
    </cfRule>
  </conditionalFormatting>
  <conditionalFormatting sqref="Z11">
    <cfRule type="cellIs" dxfId="373" priority="400" operator="equal">
      <formula>"Media"</formula>
    </cfRule>
  </conditionalFormatting>
  <conditionalFormatting sqref="Z11">
    <cfRule type="cellIs" dxfId="372" priority="401" operator="equal">
      <formula>"Baja"</formula>
    </cfRule>
  </conditionalFormatting>
  <conditionalFormatting sqref="Z11">
    <cfRule type="cellIs" dxfId="371" priority="402" operator="equal">
      <formula>"Muy Baja"</formula>
    </cfRule>
  </conditionalFormatting>
  <conditionalFormatting sqref="AD11">
    <cfRule type="cellIs" dxfId="370" priority="403" operator="equal">
      <formula>"Extremo"</formula>
    </cfRule>
  </conditionalFormatting>
  <conditionalFormatting sqref="AD11">
    <cfRule type="cellIs" dxfId="369" priority="404" operator="equal">
      <formula>"Alto"</formula>
    </cfRule>
  </conditionalFormatting>
  <conditionalFormatting sqref="AD11">
    <cfRule type="cellIs" dxfId="368" priority="405" operator="equal">
      <formula>"Moderado"</formula>
    </cfRule>
  </conditionalFormatting>
  <conditionalFormatting sqref="AD11">
    <cfRule type="cellIs" dxfId="367" priority="406" operator="equal">
      <formula>"Bajo"</formula>
    </cfRule>
  </conditionalFormatting>
  <conditionalFormatting sqref="L11">
    <cfRule type="containsText" dxfId="366" priority="407" operator="containsText" text="❌">
      <formula>NOT(ISERROR(SEARCH(("❌"),(L11))))</formula>
    </cfRule>
  </conditionalFormatting>
  <conditionalFormatting sqref="AB12">
    <cfRule type="cellIs" dxfId="365" priority="411" operator="equal">
      <formula>"Catastrófico"</formula>
    </cfRule>
  </conditionalFormatting>
  <conditionalFormatting sqref="AB12">
    <cfRule type="cellIs" dxfId="364" priority="412" operator="equal">
      <formula>"Mayor"</formula>
    </cfRule>
  </conditionalFormatting>
  <conditionalFormatting sqref="AB12">
    <cfRule type="cellIs" dxfId="363" priority="413" operator="equal">
      <formula>"Moderado"</formula>
    </cfRule>
  </conditionalFormatting>
  <conditionalFormatting sqref="AB12">
    <cfRule type="cellIs" dxfId="362" priority="414" operator="equal">
      <formula>"Menor"</formula>
    </cfRule>
  </conditionalFormatting>
  <conditionalFormatting sqref="AB12">
    <cfRule type="cellIs" dxfId="361" priority="415" operator="equal">
      <formula>"Leve"</formula>
    </cfRule>
  </conditionalFormatting>
  <conditionalFormatting sqref="I12">
    <cfRule type="cellIs" dxfId="360" priority="416" operator="equal">
      <formula>"Muy Alta"</formula>
    </cfRule>
  </conditionalFormatting>
  <conditionalFormatting sqref="I12">
    <cfRule type="cellIs" dxfId="359" priority="417" operator="equal">
      <formula>"Alta"</formula>
    </cfRule>
  </conditionalFormatting>
  <conditionalFormatting sqref="I12">
    <cfRule type="cellIs" dxfId="358" priority="418" operator="equal">
      <formula>"Media"</formula>
    </cfRule>
  </conditionalFormatting>
  <conditionalFormatting sqref="I12">
    <cfRule type="cellIs" dxfId="357" priority="419" operator="equal">
      <formula>"Baja"</formula>
    </cfRule>
  </conditionalFormatting>
  <conditionalFormatting sqref="I12">
    <cfRule type="cellIs" dxfId="356" priority="420" operator="equal">
      <formula>"Muy Baja"</formula>
    </cfRule>
  </conditionalFormatting>
  <conditionalFormatting sqref="M12">
    <cfRule type="cellIs" dxfId="355" priority="421" operator="equal">
      <formula>"Catastrófico"</formula>
    </cfRule>
  </conditionalFormatting>
  <conditionalFormatting sqref="M12">
    <cfRule type="cellIs" dxfId="354" priority="422" operator="equal">
      <formula>"Mayor"</formula>
    </cfRule>
  </conditionalFormatting>
  <conditionalFormatting sqref="M12">
    <cfRule type="cellIs" dxfId="353" priority="423" operator="equal">
      <formula>"Moderado"</formula>
    </cfRule>
  </conditionalFormatting>
  <conditionalFormatting sqref="M12">
    <cfRule type="cellIs" dxfId="352" priority="424" operator="equal">
      <formula>"Menor"</formula>
    </cfRule>
  </conditionalFormatting>
  <conditionalFormatting sqref="M12">
    <cfRule type="cellIs" dxfId="351" priority="425" operator="equal">
      <formula>"Leve"</formula>
    </cfRule>
  </conditionalFormatting>
  <conditionalFormatting sqref="O12">
    <cfRule type="cellIs" dxfId="350" priority="426" operator="equal">
      <formula>"Extremo"</formula>
    </cfRule>
  </conditionalFormatting>
  <conditionalFormatting sqref="O12">
    <cfRule type="cellIs" dxfId="349" priority="427" operator="equal">
      <formula>"Alto"</formula>
    </cfRule>
  </conditionalFormatting>
  <conditionalFormatting sqref="O12">
    <cfRule type="cellIs" dxfId="348" priority="428" operator="equal">
      <formula>"Moderado"</formula>
    </cfRule>
  </conditionalFormatting>
  <conditionalFormatting sqref="O12">
    <cfRule type="cellIs" dxfId="347" priority="429" operator="equal">
      <formula>"Bajo"</formula>
    </cfRule>
  </conditionalFormatting>
  <conditionalFormatting sqref="Z12">
    <cfRule type="cellIs" dxfId="346" priority="430" operator="equal">
      <formula>"Muy Alta"</formula>
    </cfRule>
  </conditionalFormatting>
  <conditionalFormatting sqref="Z12">
    <cfRule type="cellIs" dxfId="345" priority="431" operator="equal">
      <formula>"Alta"</formula>
    </cfRule>
  </conditionalFormatting>
  <conditionalFormatting sqref="Z12">
    <cfRule type="cellIs" dxfId="344" priority="432" operator="equal">
      <formula>"Media"</formula>
    </cfRule>
  </conditionalFormatting>
  <conditionalFormatting sqref="Z12">
    <cfRule type="cellIs" dxfId="343" priority="433" operator="equal">
      <formula>"Baja"</formula>
    </cfRule>
  </conditionalFormatting>
  <conditionalFormatting sqref="Z12">
    <cfRule type="cellIs" dxfId="342" priority="434" operator="equal">
      <formula>"Muy Baja"</formula>
    </cfRule>
  </conditionalFormatting>
  <conditionalFormatting sqref="AD12">
    <cfRule type="cellIs" dxfId="341" priority="435" operator="equal">
      <formula>"Extremo"</formula>
    </cfRule>
  </conditionalFormatting>
  <conditionalFormatting sqref="AD12">
    <cfRule type="cellIs" dxfId="340" priority="436" operator="equal">
      <formula>"Alto"</formula>
    </cfRule>
  </conditionalFormatting>
  <conditionalFormatting sqref="AD12">
    <cfRule type="cellIs" dxfId="339" priority="437" operator="equal">
      <formula>"Moderado"</formula>
    </cfRule>
  </conditionalFormatting>
  <conditionalFormatting sqref="AD12">
    <cfRule type="cellIs" dxfId="338" priority="438" operator="equal">
      <formula>"Bajo"</formula>
    </cfRule>
  </conditionalFormatting>
  <conditionalFormatting sqref="L12">
    <cfRule type="containsText" dxfId="337" priority="439" operator="containsText" text="❌">
      <formula>NOT(ISERROR(SEARCH(("❌"),(L12))))</formula>
    </cfRule>
  </conditionalFormatting>
  <conditionalFormatting sqref="AI58">
    <cfRule type="expression" dxfId="336" priority="443">
      <formula>OR(AND(YEAR(AI58)=YEAR(TODAY()), MONTH(AI58)+1=MONTH(TODAY())), AND(YEAR(AI58)+1=YEAR(TODAY()), MONTH(AI58)=12, MONTH(TODAY())=1))</formula>
    </cfRule>
  </conditionalFormatting>
  <conditionalFormatting sqref="AI58">
    <cfRule type="expression" dxfId="335" priority="444">
      <formula>OR(AND(YEAR(AI58)=YEAR(TODAY()), MONTH(AI58)+1=MONTH(TODAY())), AND(YEAR(AI58)+1=YEAR(TODAY()), MONTH(AI58)=12, MONTH(TODAY())=1))</formula>
    </cfRule>
  </conditionalFormatting>
  <conditionalFormatting sqref="AI58">
    <cfRule type="expression" dxfId="334" priority="445">
      <formula>OR(AND(YEAR(AI58)=YEAR(TODAY()), MONTH(AI58)+1=MONTH(TODAY())), AND(YEAR(AI58)+1=YEAR(TODAY()), MONTH(AI58)=12, MONTH(TODAY())=1))</formula>
    </cfRule>
  </conditionalFormatting>
  <conditionalFormatting sqref="B1:B13 B27 B16:B17 B22 B30 B33 B36 B39 B42 B45:B47 B50:B53 B56:B1000">
    <cfRule type="containsText" dxfId="333" priority="449" operator="containsText" text="Gestión Tecnológica">
      <formula>NOT(ISERROR(SEARCH(("Gestión Tecnológica"),(B1))))</formula>
    </cfRule>
  </conditionalFormatting>
  <conditionalFormatting sqref="AB25">
    <cfRule type="cellIs" dxfId="332" priority="450" operator="equal">
      <formula>"Catastrófico"</formula>
    </cfRule>
  </conditionalFormatting>
  <conditionalFormatting sqref="AB25">
    <cfRule type="cellIs" dxfId="331" priority="451" operator="equal">
      <formula>"Mayor"</formula>
    </cfRule>
  </conditionalFormatting>
  <conditionalFormatting sqref="AB25">
    <cfRule type="cellIs" dxfId="330" priority="452" operator="equal">
      <formula>"Moderado"</formula>
    </cfRule>
  </conditionalFormatting>
  <conditionalFormatting sqref="AB25">
    <cfRule type="cellIs" dxfId="329" priority="453" operator="equal">
      <formula>"Menor"</formula>
    </cfRule>
  </conditionalFormatting>
  <conditionalFormatting sqref="AB25">
    <cfRule type="cellIs" dxfId="328" priority="454" operator="equal">
      <formula>"Leve"</formula>
    </cfRule>
  </conditionalFormatting>
  <conditionalFormatting sqref="I25">
    <cfRule type="cellIs" dxfId="327" priority="455" operator="equal">
      <formula>"Muy Alta"</formula>
    </cfRule>
  </conditionalFormatting>
  <conditionalFormatting sqref="I25">
    <cfRule type="cellIs" dxfId="326" priority="456" operator="equal">
      <formula>"Alta"</formula>
    </cfRule>
  </conditionalFormatting>
  <conditionalFormatting sqref="I25">
    <cfRule type="cellIs" dxfId="325" priority="457" operator="equal">
      <formula>"Media"</formula>
    </cfRule>
  </conditionalFormatting>
  <conditionalFormatting sqref="I25">
    <cfRule type="cellIs" dxfId="324" priority="458" operator="equal">
      <formula>"Baja"</formula>
    </cfRule>
  </conditionalFormatting>
  <conditionalFormatting sqref="I25">
    <cfRule type="cellIs" dxfId="323" priority="459" operator="equal">
      <formula>"Muy Baja"</formula>
    </cfRule>
  </conditionalFormatting>
  <conditionalFormatting sqref="M25">
    <cfRule type="cellIs" dxfId="322" priority="460" operator="equal">
      <formula>"Catastrófico"</formula>
    </cfRule>
  </conditionalFormatting>
  <conditionalFormatting sqref="M25">
    <cfRule type="cellIs" dxfId="321" priority="461" operator="equal">
      <formula>"Mayor"</formula>
    </cfRule>
  </conditionalFormatting>
  <conditionalFormatting sqref="M25">
    <cfRule type="cellIs" dxfId="320" priority="462" operator="equal">
      <formula>"Moderado"</formula>
    </cfRule>
  </conditionalFormatting>
  <conditionalFormatting sqref="M25">
    <cfRule type="cellIs" dxfId="319" priority="463" operator="equal">
      <formula>"Menor"</formula>
    </cfRule>
  </conditionalFormatting>
  <conditionalFormatting sqref="M25">
    <cfRule type="cellIs" dxfId="318" priority="464" operator="equal">
      <formula>"Leve"</formula>
    </cfRule>
  </conditionalFormatting>
  <conditionalFormatting sqref="O25">
    <cfRule type="cellIs" dxfId="317" priority="465" operator="equal">
      <formula>"Extremo"</formula>
    </cfRule>
  </conditionalFormatting>
  <conditionalFormatting sqref="O25">
    <cfRule type="cellIs" dxfId="316" priority="466" operator="equal">
      <formula>"Alto"</formula>
    </cfRule>
  </conditionalFormatting>
  <conditionalFormatting sqref="O25">
    <cfRule type="cellIs" dxfId="315" priority="467" operator="equal">
      <formula>"Moderado"</formula>
    </cfRule>
  </conditionalFormatting>
  <conditionalFormatting sqref="O25">
    <cfRule type="cellIs" dxfId="314" priority="468" operator="equal">
      <formula>"Bajo"</formula>
    </cfRule>
  </conditionalFormatting>
  <conditionalFormatting sqref="Z25">
    <cfRule type="cellIs" dxfId="313" priority="469" operator="equal">
      <formula>"Muy Alta"</formula>
    </cfRule>
  </conditionalFormatting>
  <conditionalFormatting sqref="Z25">
    <cfRule type="cellIs" dxfId="312" priority="470" operator="equal">
      <formula>"Alta"</formula>
    </cfRule>
  </conditionalFormatting>
  <conditionalFormatting sqref="Z25">
    <cfRule type="cellIs" dxfId="311" priority="471" operator="equal">
      <formula>"Media"</formula>
    </cfRule>
  </conditionalFormatting>
  <conditionalFormatting sqref="Z25">
    <cfRule type="cellIs" dxfId="310" priority="472" operator="equal">
      <formula>"Baja"</formula>
    </cfRule>
  </conditionalFormatting>
  <conditionalFormatting sqref="Z25">
    <cfRule type="cellIs" dxfId="309" priority="473" operator="equal">
      <formula>"Muy Baja"</formula>
    </cfRule>
  </conditionalFormatting>
  <conditionalFormatting sqref="AD25">
    <cfRule type="cellIs" dxfId="308" priority="474" operator="equal">
      <formula>"Extremo"</formula>
    </cfRule>
  </conditionalFormatting>
  <conditionalFormatting sqref="AD25">
    <cfRule type="cellIs" dxfId="307" priority="475" operator="equal">
      <formula>"Alto"</formula>
    </cfRule>
  </conditionalFormatting>
  <conditionalFormatting sqref="AD25">
    <cfRule type="cellIs" dxfId="306" priority="476" operator="equal">
      <formula>"Moderado"</formula>
    </cfRule>
  </conditionalFormatting>
  <conditionalFormatting sqref="AD25">
    <cfRule type="cellIs" dxfId="305" priority="477" operator="equal">
      <formula>"Bajo"</formula>
    </cfRule>
  </conditionalFormatting>
  <conditionalFormatting sqref="L25">
    <cfRule type="containsText" dxfId="304" priority="478" operator="containsText" text="❌">
      <formula>NOT(ISERROR(SEARCH(("❌"),(L25))))</formula>
    </cfRule>
  </conditionalFormatting>
  <conditionalFormatting sqref="B25">
    <cfRule type="containsText" dxfId="303" priority="482" operator="containsText" text="Gestión Tecnológica">
      <formula>NOT(ISERROR(SEARCH(("Gestión Tecnológica"),(B25))))</formula>
    </cfRule>
  </conditionalFormatting>
  <conditionalFormatting sqref="I24">
    <cfRule type="cellIs" dxfId="302" priority="483" operator="equal">
      <formula>"Muy Alta"</formula>
    </cfRule>
  </conditionalFormatting>
  <conditionalFormatting sqref="I24">
    <cfRule type="cellIs" dxfId="301" priority="484" operator="equal">
      <formula>"Alta"</formula>
    </cfRule>
  </conditionalFormatting>
  <conditionalFormatting sqref="I24">
    <cfRule type="cellIs" dxfId="300" priority="485" operator="equal">
      <formula>"Media"</formula>
    </cfRule>
  </conditionalFormatting>
  <conditionalFormatting sqref="I24">
    <cfRule type="cellIs" dxfId="299" priority="486" operator="equal">
      <formula>"Baja"</formula>
    </cfRule>
  </conditionalFormatting>
  <conditionalFormatting sqref="I24">
    <cfRule type="cellIs" dxfId="298" priority="487" operator="equal">
      <formula>"Muy Baja"</formula>
    </cfRule>
  </conditionalFormatting>
  <conditionalFormatting sqref="M24 AB24">
    <cfRule type="cellIs" dxfId="297" priority="488" operator="equal">
      <formula>"Catastrófico"</formula>
    </cfRule>
  </conditionalFormatting>
  <conditionalFormatting sqref="M24 AB24">
    <cfRule type="cellIs" dxfId="296" priority="489" operator="equal">
      <formula>"Mayor"</formula>
    </cfRule>
  </conditionalFormatting>
  <conditionalFormatting sqref="M24 AB24">
    <cfRule type="cellIs" dxfId="295" priority="490" operator="equal">
      <formula>"Moderado"</formula>
    </cfRule>
  </conditionalFormatting>
  <conditionalFormatting sqref="M24 AB24">
    <cfRule type="cellIs" dxfId="294" priority="491" operator="equal">
      <formula>"Menor"</formula>
    </cfRule>
  </conditionalFormatting>
  <conditionalFormatting sqref="M24 AB24">
    <cfRule type="cellIs" dxfId="293" priority="492" operator="equal">
      <formula>"Leve"</formula>
    </cfRule>
  </conditionalFormatting>
  <conditionalFormatting sqref="O24">
    <cfRule type="cellIs" dxfId="292" priority="493" operator="equal">
      <formula>"Extremo"</formula>
    </cfRule>
  </conditionalFormatting>
  <conditionalFormatting sqref="O24">
    <cfRule type="cellIs" dxfId="291" priority="494" operator="equal">
      <formula>"Alto"</formula>
    </cfRule>
  </conditionalFormatting>
  <conditionalFormatting sqref="O24">
    <cfRule type="cellIs" dxfId="290" priority="495" operator="equal">
      <formula>"Moderado"</formula>
    </cfRule>
  </conditionalFormatting>
  <conditionalFormatting sqref="O24">
    <cfRule type="cellIs" dxfId="289" priority="496" operator="equal">
      <formula>"Bajo"</formula>
    </cfRule>
  </conditionalFormatting>
  <conditionalFormatting sqref="Z24">
    <cfRule type="cellIs" dxfId="288" priority="497" operator="equal">
      <formula>"Muy Alta"</formula>
    </cfRule>
  </conditionalFormatting>
  <conditionalFormatting sqref="Z24">
    <cfRule type="cellIs" dxfId="287" priority="498" operator="equal">
      <formula>"Alta"</formula>
    </cfRule>
  </conditionalFormatting>
  <conditionalFormatting sqref="Z24">
    <cfRule type="cellIs" dxfId="286" priority="499" operator="equal">
      <formula>"Media"</formula>
    </cfRule>
  </conditionalFormatting>
  <conditionalFormatting sqref="Z24">
    <cfRule type="cellIs" dxfId="285" priority="500" operator="equal">
      <formula>"Baja"</formula>
    </cfRule>
  </conditionalFormatting>
  <conditionalFormatting sqref="Z24">
    <cfRule type="cellIs" dxfId="284" priority="501" operator="equal">
      <formula>"Muy Baja"</formula>
    </cfRule>
  </conditionalFormatting>
  <conditionalFormatting sqref="AD24">
    <cfRule type="cellIs" dxfId="283" priority="502" operator="equal">
      <formula>"Extremo"</formula>
    </cfRule>
  </conditionalFormatting>
  <conditionalFormatting sqref="AD24">
    <cfRule type="cellIs" dxfId="282" priority="503" operator="equal">
      <formula>"Alto"</formula>
    </cfRule>
  </conditionalFormatting>
  <conditionalFormatting sqref="AD24">
    <cfRule type="cellIs" dxfId="281" priority="504" operator="equal">
      <formula>"Moderado"</formula>
    </cfRule>
  </conditionalFormatting>
  <conditionalFormatting sqref="AD24">
    <cfRule type="cellIs" dxfId="280" priority="505" operator="equal">
      <formula>"Bajo"</formula>
    </cfRule>
  </conditionalFormatting>
  <conditionalFormatting sqref="L24">
    <cfRule type="containsText" dxfId="279" priority="506" operator="containsText" text="❌">
      <formula>NOT(ISERROR(SEARCH(("❌"),(L24))))</formula>
    </cfRule>
  </conditionalFormatting>
  <conditionalFormatting sqref="AI49:AI50 AI13:AI20 AI56 AI22:AI45">
    <cfRule type="timePeriod" dxfId="278" priority="13" timePeriod="lastMonth">
      <formula>AND(MONTH(AI13)=MONTH(EDATE(TODAY(),0-1)),YEAR(AI13)=YEAR(EDATE(TODAY(),0-1)))</formula>
    </cfRule>
    <cfRule type="timePeriod" dxfId="277" priority="14" timePeriod="lastMonth">
      <formula>AND(MONTH(AI13)=MONTH(EDATE(TODAY(),0-1)),YEAR(AI13)=YEAR(EDATE(TODAY(),0-1)))</formula>
    </cfRule>
    <cfRule type="timePeriod" dxfId="276" priority="15" timePeriod="lastMonth">
      <formula>AND(MONTH(AI13)=MONTH(EDATE(TODAY(),0-1)),YEAR(AI13)=YEAR(EDATE(TODAY(),0-1)))</formula>
    </cfRule>
  </conditionalFormatting>
  <conditionalFormatting sqref="AI11">
    <cfRule type="timePeriod" dxfId="275" priority="10" timePeriod="lastMonth">
      <formula>AND(MONTH(AI11)=MONTH(EDATE(TODAY(),0-1)),YEAR(AI11)=YEAR(EDATE(TODAY(),0-1)))</formula>
    </cfRule>
    <cfRule type="timePeriod" dxfId="274" priority="11" timePeriod="lastMonth">
      <formula>AND(MONTH(AI11)=MONTH(EDATE(TODAY(),0-1)),YEAR(AI11)=YEAR(EDATE(TODAY(),0-1)))</formula>
    </cfRule>
    <cfRule type="timePeriod" dxfId="273" priority="12" timePeriod="lastMonth">
      <formula>AND(MONTH(AI11)=MONTH(EDATE(TODAY(),0-1)),YEAR(AI11)=YEAR(EDATE(TODAY(),0-1)))</formula>
    </cfRule>
  </conditionalFormatting>
  <conditionalFormatting sqref="AI12">
    <cfRule type="timePeriod" dxfId="272" priority="7" timePeriod="lastMonth">
      <formula>AND(MONTH(AI12)=MONTH(EDATE(TODAY(),0-1)),YEAR(AI12)=YEAR(EDATE(TODAY(),0-1)))</formula>
    </cfRule>
    <cfRule type="timePeriod" dxfId="271" priority="8" timePeriod="lastMonth">
      <formula>AND(MONTH(AI12)=MONTH(EDATE(TODAY(),0-1)),YEAR(AI12)=YEAR(EDATE(TODAY(),0-1)))</formula>
    </cfRule>
    <cfRule type="timePeriod" dxfId="270" priority="9" timePeriod="lastMonth">
      <formula>AND(MONTH(AI12)=MONTH(EDATE(TODAY(),0-1)),YEAR(AI12)=YEAR(EDATE(TODAY(),0-1)))</formula>
    </cfRule>
  </conditionalFormatting>
  <conditionalFormatting sqref="AI57">
    <cfRule type="timePeriod" dxfId="269" priority="4" timePeriod="lastMonth">
      <formula>AND(MONTH(AI57)=MONTH(EDATE(TODAY(),0-1)),YEAR(AI57)=YEAR(EDATE(TODAY(),0-1)))</formula>
    </cfRule>
    <cfRule type="timePeriod" dxfId="268" priority="5" timePeriod="lastMonth">
      <formula>AND(MONTH(AI57)=MONTH(EDATE(TODAY(),0-1)),YEAR(AI57)=YEAR(EDATE(TODAY(),0-1)))</formula>
    </cfRule>
    <cfRule type="timePeriod" dxfId="267" priority="6" timePeriod="lastMonth">
      <formula>AND(MONTH(AI57)=MONTH(EDATE(TODAY(),0-1)),YEAR(AI57)=YEAR(EDATE(TODAY(),0-1)))</formula>
    </cfRule>
  </conditionalFormatting>
  <conditionalFormatting sqref="AI21">
    <cfRule type="timePeriod" dxfId="266" priority="1" timePeriod="lastMonth">
      <formula>AND(MONTH(AI21)=MONTH(EDATE(TODAY(),0-1)),YEAR(AI21)=YEAR(EDATE(TODAY(),0-1)))</formula>
    </cfRule>
    <cfRule type="timePeriod" dxfId="265" priority="2" timePeriod="lastMonth">
      <formula>AND(MONTH(AI21)=MONTH(EDATE(TODAY(),0-1)),YEAR(AI21)=YEAR(EDATE(TODAY(),0-1)))</formula>
    </cfRule>
    <cfRule type="timePeriod" dxfId="264" priority="3" timePeriod="lastMonth">
      <formula>AND(MONTH(AI21)=MONTH(EDATE(TODAY(),0-1)),YEAR(AI21)=YEAR(EDATE(TODAY(),0-1)))</formula>
    </cfRule>
  </conditionalFormatting>
  <dataValidations count="2">
    <dataValidation type="list" allowBlank="1" showInputMessage="1" showErrorMessage="1" prompt=" - " sqref="B51">
      <formula1>$H$50</formula1>
    </dataValidation>
    <dataValidation allowBlank="1" sqref="AF11:AF45"/>
  </dataValidations>
  <hyperlinks>
    <hyperlink ref="Q51" r:id="rId1" location="gid=1130127983" display="Trimestralmente se registra monitoreo del comportamiento de la infraestructura tecnologica por parte de los ingeneiros conrtatistas y el técnico operativo del area gestión Tecnologica de la OAP por medio de un plan de mantenimiento y monitoreo. https://do"/>
    <hyperlink ref="Q52" r:id="rId2" location="gid=1130127983"/>
  </hyperlinks>
  <pageMargins left="0.7" right="0.7" top="0.75" bottom="0.75" header="0" footer="0"/>
  <pageSetup orientation="portrait" r:id="rId3"/>
  <drawing r:id="rId4"/>
  <extLst>
    <ext xmlns:x14="http://schemas.microsoft.com/office/spreadsheetml/2009/9/main" uri="{CCE6A557-97BC-4b89-ADB6-D9C93CAAB3DF}">
      <x14:dataValidations xmlns:xm="http://schemas.microsoft.com/office/excel/2006/main" count="15">
        <x14:dataValidation type="list" allowBlank="1" showErrorMessage="1">
          <x14:formula1>
            <xm:f>'Opciones Tratamiento'!$B$13:$B$21</xm:f>
          </x14:formula1>
          <xm:sqref>G11:G13 G16:G17 G22 G25 G27 G30 G33 G36 G39 G42 G45:G47 G50:G53 G56:G58</xm:sqref>
        </x14:dataValidation>
        <x14:dataValidation type="list" allowBlank="1" showErrorMessage="1">
          <x14:formula1>
            <xm:f>'Opciones Tratamiento'!$B$2:$B$5</xm:f>
          </x14:formula1>
          <xm:sqref>AE11:AE23 AE25:AE58</xm:sqref>
        </x14:dataValidation>
        <x14:dataValidation type="custom" allowBlank="1" showInputMessage="1" showErrorMessage="1" prompt="Recuerde que las acciones se generan bajo la medida de mitigar el riesgo">
          <x14:formula1>
            <xm:f>IF(OR(AE11='Opciones Tratamiento'!$B$2,AE11='Opciones Tratamiento'!$B$3,AE11='Opciones Tratamiento'!$B$4),ISBLANK(AE11),ISTEXT(AE11))</xm:f>
          </x14:formula1>
          <xm:sqref>AH11:AH58</xm:sqref>
        </x14:dataValidation>
        <x14:dataValidation type="list" allowBlank="1" showErrorMessage="1">
          <x14:formula1>
            <xm:f>'Tabla Valoración controles'!$D$13:$D$14</xm:f>
          </x14:formula1>
          <xm:sqref>X11:X23 X25:X58</xm:sqref>
        </x14:dataValidation>
        <x14:dataValidation type="list" allowBlank="1" showErrorMessage="1">
          <x14:formula1>
            <xm:f>'Tabla Valoración controles'!$D$9:$D$10</xm:f>
          </x14:formula1>
          <xm:sqref>V11:V23 V25:V58</xm:sqref>
        </x14:dataValidation>
        <x14:dataValidation type="list" allowBlank="1" showErrorMessage="1">
          <x14:formula1>
            <xm:f>'Opciones Tratamiento'!$E$2:$E$4</xm:f>
          </x14:formula1>
          <xm:sqref>C11:C13 C16:C17 C22 C25 C27 C30 C33 C36 C39 C42 C45:C47 C50:C53 C56:C58</xm:sqref>
        </x14:dataValidation>
        <x14:dataValidation type="custom" allowBlank="1" showInputMessage="1" showErrorMessage="1" prompt="Recuerde que las acciones se generan bajo la medida de mitigar el riesgo">
          <x14:formula1>
            <xm:f>IF(OR(AE29='Opciones Tratamiento'!$B$2,AE29='Opciones Tratamiento'!$B$3,AE29='Opciones Tratamiento'!$B$4),ISBLANK(AE29),ISTEXT(AE29))</xm:f>
          </x14:formula1>
          <xm:sqref>AJ29</xm:sqref>
        </x14:dataValidation>
        <x14:dataValidation type="list" allowBlank="1" showErrorMessage="1">
          <x14:formula1>
            <xm:f>'Tabla Valoración controles'!$D$4:$D$6</xm:f>
          </x14:formula1>
          <xm:sqref>S11:S23 S25:S58</xm:sqref>
        </x14:dataValidation>
        <x14:dataValidation type="list" allowBlank="1" showErrorMessage="1">
          <x14:formula1>
            <xm:f>'Tabla Valoración controles'!$D$7:$D$8</xm:f>
          </x14:formula1>
          <xm:sqref>T11:T23 T25:T58</xm:sqref>
        </x14:dataValidation>
        <x14:dataValidation type="list" allowBlank="1" showErrorMessage="1">
          <x14:formula1>
            <xm:f>'Tabla Valoración controles'!$D$11:$D$12</xm:f>
          </x14:formula1>
          <xm:sqref>W11:W23 W25:W58</xm:sqref>
        </x14:dataValidation>
        <x14:dataValidation type="list" allowBlank="1" showErrorMessage="1">
          <x14:formula1>
            <xm:f>'Tabla Impacto'!$F$141:$F$152</xm:f>
          </x14:formula1>
          <xm:sqref>K11:K13 K16:K17 K22 K25 K27 K30 K33 K36 K39 K42 K45:K47 K50:K53 K56:K58</xm:sqref>
        </x14:dataValidation>
        <x14:dataValidation type="custom" allowBlank="1" showInputMessage="1" showErrorMessage="1" error="Recuerde que las acciones se generan bajo la medida de mitigar el riesgo">
          <x14:formula1>
            <xm:f>IF(OR(AE46='[2]Opciones Tratamiento'!#REF!,AE46='[2]Opciones Tratamiento'!#REF!,AE46='[2]Opciones Tratamiento'!#REF!),ISBLANK(AE46),ISTEXT(AE46))</xm:f>
          </x14:formula1>
          <xm:sqref>AF46</xm:sqref>
        </x14:dataValidation>
        <x14:dataValidation type="custom" allowBlank="1" showInputMessage="1" showErrorMessage="1" error="Recuerde que las acciones se generan bajo la medida de mitigar el riesgo">
          <x14:formula1>
            <xm:f>IF(OR(AE47='[2]Opciones Tratamiento'!#REF!,AE47='[2]Opciones Tratamiento'!#REF!,AE47='[2]Opciones Tratamiento'!#REF!),ISBLANK(AE47),ISTEXT(AE47))</xm:f>
          </x14:formula1>
          <xm:sqref>AI46:AI48</xm:sqref>
        </x14:dataValidation>
        <x14:dataValidation type="custom" allowBlank="1" showInputMessage="1" showErrorMessage="1" prompt="Recuerde que las acciones se generan bajo la medida de mitigar el riesgo">
          <x14:formula1>
            <xm:f>IF(OR(AE21='[3]Opciones Tratamiento'!#REF!,AE21='[3]Opciones Tratamiento'!#REF!,AE21='[3]Opciones Tratamiento'!#REF!),ISBLANK(AE21),ISTEXT(AE21))</xm:f>
          </x14:formula1>
          <xm:sqref>AI57 AI21</xm:sqref>
        </x14:dataValidation>
        <x14:dataValidation type="custom" allowBlank="1" showInputMessage="1" showErrorMessage="1" prompt="Recuerde que las acciones se generan bajo la medida de mitigar el riesgo">
          <x14:formula1>
            <xm:f>IF(OR(AE11='[4]Opciones Tratamiento'!#REF!,AE11='[4]Opciones Tratamiento'!#REF!,AE11='[4]Opciones Tratamiento'!#REF!),ISBLANK(AE11),ISTEXT(AE11))</xm:f>
          </x14:formula1>
          <xm:sqref>AI49:AI56 AI11:AI15 AI17:AI20 AI22:AI45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1000"/>
  <sheetViews>
    <sheetView zoomScale="70" zoomScaleNormal="70" workbookViewId="0">
      <selection activeCell="BF33" sqref="BF33"/>
    </sheetView>
  </sheetViews>
  <sheetFormatPr baseColWidth="10" defaultColWidth="14.42578125" defaultRowHeight="15" customHeight="1"/>
  <cols>
    <col min="1" max="1" width="4" style="217" customWidth="1"/>
    <col min="2" max="2" width="26.7109375" style="217" customWidth="1"/>
    <col min="3" max="3" width="17.42578125" style="217" customWidth="1"/>
    <col min="4" max="4" width="38.85546875" style="217" customWidth="1"/>
    <col min="5" max="5" width="33.28515625" style="217" customWidth="1"/>
    <col min="6" max="6" width="78.7109375" style="217" customWidth="1"/>
    <col min="7" max="7" width="19" style="217" customWidth="1"/>
    <col min="8" max="8" width="17.85546875" style="217" customWidth="1"/>
    <col min="9" max="9" width="16.5703125" style="217" customWidth="1"/>
    <col min="10" max="29" width="12.140625" style="217" customWidth="1"/>
    <col min="30" max="30" width="17.7109375" style="217" customWidth="1"/>
    <col min="31" max="31" width="27.28515625" style="217" customWidth="1"/>
    <col min="32" max="32" width="30.5703125" style="217" customWidth="1"/>
    <col min="33" max="33" width="17.5703125" style="217" customWidth="1"/>
    <col min="34" max="34" width="7.42578125" style="217" customWidth="1"/>
    <col min="35" max="35" width="16" style="217" customWidth="1"/>
    <col min="36" max="36" width="5.85546875" style="217" customWidth="1"/>
    <col min="37" max="37" width="63.28515625" style="217" customWidth="1"/>
    <col min="38" max="38" width="15.140625" style="217" customWidth="1"/>
    <col min="39" max="39" width="6.85546875" style="217" customWidth="1"/>
    <col min="40" max="40" width="5" style="217" customWidth="1"/>
    <col min="41" max="41" width="5.5703125" style="217" customWidth="1"/>
    <col min="42" max="42" width="7.140625" style="217" customWidth="1"/>
    <col min="43" max="43" width="6.7109375" style="217" customWidth="1"/>
    <col min="44" max="44" width="7.5703125" style="217" customWidth="1"/>
    <col min="45" max="45" width="14.28515625" style="217" customWidth="1"/>
    <col min="46" max="46" width="8.7109375" style="217" customWidth="1"/>
    <col min="47" max="47" width="10.28515625" style="217" customWidth="1"/>
    <col min="48" max="48" width="9.28515625" style="217" customWidth="1"/>
    <col min="49" max="49" width="9.140625" style="217" customWidth="1"/>
    <col min="50" max="50" width="8.42578125" style="217" customWidth="1"/>
    <col min="51" max="51" width="11.5703125" style="217" customWidth="1"/>
    <col min="52" max="52" width="109.42578125" style="217" customWidth="1"/>
    <col min="53" max="55" width="18.85546875" style="217" customWidth="1"/>
    <col min="56" max="56" width="46.5703125" style="217" customWidth="1"/>
    <col min="57" max="57" width="6.5703125" style="217" customWidth="1"/>
    <col min="58" max="58" width="54.140625" style="217" customWidth="1"/>
    <col min="59" max="59" width="4.140625" style="217" customWidth="1"/>
    <col min="60" max="60" width="60.140625" style="217" customWidth="1"/>
    <col min="61" max="61" width="4.140625" style="217" customWidth="1"/>
    <col min="62" max="62" width="62.7109375" style="217" customWidth="1"/>
    <col min="63" max="63" width="53.28515625" style="217" customWidth="1"/>
    <col min="64" max="64" width="54.28515625" style="217" customWidth="1"/>
    <col min="65" max="65" width="41.7109375" style="217" customWidth="1"/>
    <col min="66" max="66" width="34.140625" style="217" customWidth="1"/>
    <col min="67" max="67" width="42.85546875" style="217" customWidth="1"/>
    <col min="68" max="68" width="39" style="217" customWidth="1"/>
    <col min="69" max="69" width="37" style="217" customWidth="1"/>
    <col min="70" max="70" width="34.85546875" style="217" customWidth="1"/>
    <col min="71" max="71" width="55" style="217" customWidth="1"/>
    <col min="72" max="72" width="29.42578125" style="217" customWidth="1"/>
    <col min="73" max="73" width="44.28515625" style="217" customWidth="1"/>
    <col min="74" max="74" width="31" style="217" customWidth="1"/>
    <col min="75" max="16384" width="14.42578125" style="217"/>
  </cols>
  <sheetData>
    <row r="1" spans="1:74" ht="12.75" customHeight="1">
      <c r="A1" s="491"/>
      <c r="B1" s="560"/>
      <c r="C1" s="565" t="s">
        <v>32</v>
      </c>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c r="BC1" s="566"/>
      <c r="BD1" s="566"/>
      <c r="BE1" s="566"/>
      <c r="BF1" s="566"/>
      <c r="BG1" s="560"/>
      <c r="BH1" s="569" t="s">
        <v>33</v>
      </c>
      <c r="BI1" s="549"/>
      <c r="BJ1" s="559"/>
    </row>
    <row r="2" spans="1:74" ht="12.75" customHeight="1">
      <c r="A2" s="561"/>
      <c r="B2" s="562"/>
      <c r="C2" s="561"/>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2"/>
      <c r="BH2" s="569" t="s">
        <v>556</v>
      </c>
      <c r="BI2" s="549"/>
      <c r="BJ2" s="559"/>
    </row>
    <row r="3" spans="1:74" ht="12.75" customHeight="1">
      <c r="A3" s="561"/>
      <c r="B3" s="562"/>
      <c r="C3" s="561"/>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2"/>
      <c r="BH3" s="569" t="s">
        <v>555</v>
      </c>
      <c r="BI3" s="549"/>
      <c r="BJ3" s="559"/>
    </row>
    <row r="4" spans="1:74" ht="12.75" customHeight="1">
      <c r="A4" s="563"/>
      <c r="B4" s="564"/>
      <c r="C4" s="563"/>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4"/>
      <c r="BH4" s="569" t="s">
        <v>34</v>
      </c>
      <c r="BI4" s="549"/>
      <c r="BJ4" s="559"/>
    </row>
    <row r="5" spans="1:74" ht="24" customHeight="1">
      <c r="A5" s="469"/>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1"/>
      <c r="AO5" s="469"/>
      <c r="AP5" s="470"/>
      <c r="AQ5" s="470"/>
      <c r="AR5" s="470"/>
      <c r="AS5" s="470"/>
      <c r="AT5" s="470"/>
      <c r="AU5" s="470"/>
      <c r="AV5" s="470"/>
      <c r="AW5" s="470"/>
      <c r="AX5" s="470"/>
      <c r="AY5" s="470"/>
      <c r="AZ5" s="470"/>
      <c r="BA5" s="470"/>
      <c r="BB5" s="470"/>
      <c r="BC5" s="470"/>
      <c r="BD5" s="470"/>
      <c r="BE5" s="470"/>
      <c r="BF5" s="470"/>
      <c r="BG5" s="470"/>
      <c r="BH5" s="470"/>
      <c r="BI5" s="470"/>
      <c r="BJ5" s="470"/>
    </row>
    <row r="6" spans="1:74" ht="23.25" customHeight="1">
      <c r="A6" s="570" t="s">
        <v>35</v>
      </c>
      <c r="B6" s="559"/>
      <c r="C6" s="469" t="s">
        <v>36</v>
      </c>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1"/>
      <c r="AQ6" s="469"/>
      <c r="AR6" s="470"/>
      <c r="AS6" s="470"/>
      <c r="AT6" s="470"/>
      <c r="AU6" s="470"/>
      <c r="AV6" s="470"/>
      <c r="AW6" s="470"/>
      <c r="AX6" s="470"/>
      <c r="AY6" s="470"/>
      <c r="AZ6" s="470"/>
      <c r="BA6" s="470"/>
      <c r="BB6" s="470"/>
      <c r="BC6" s="470"/>
      <c r="BD6" s="470"/>
      <c r="BE6" s="470"/>
      <c r="BF6" s="470"/>
      <c r="BG6" s="470"/>
      <c r="BH6" s="470"/>
      <c r="BI6" s="470"/>
      <c r="BJ6" s="470"/>
    </row>
    <row r="7" spans="1:74" ht="25.5" customHeight="1">
      <c r="A7" s="570" t="s">
        <v>37</v>
      </c>
      <c r="B7" s="559"/>
      <c r="C7" s="469" t="s">
        <v>298</v>
      </c>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1"/>
      <c r="AQ7" s="469"/>
      <c r="AR7" s="470"/>
      <c r="AS7" s="470"/>
      <c r="AT7" s="470"/>
      <c r="AU7" s="470"/>
      <c r="AV7" s="470"/>
      <c r="AW7" s="470"/>
      <c r="AX7" s="470"/>
      <c r="AY7" s="470"/>
      <c r="AZ7" s="470"/>
      <c r="BA7" s="470"/>
      <c r="BB7" s="470"/>
      <c r="BC7" s="470"/>
      <c r="BD7" s="470"/>
      <c r="BE7" s="470"/>
      <c r="BF7" s="470"/>
      <c r="BG7" s="470"/>
      <c r="BH7" s="470"/>
      <c r="BI7" s="470"/>
      <c r="BJ7" s="470"/>
    </row>
    <row r="8" spans="1:74" ht="43.5" customHeight="1">
      <c r="A8" s="570" t="s">
        <v>39</v>
      </c>
      <c r="B8" s="559"/>
      <c r="C8" s="469" t="s">
        <v>40</v>
      </c>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1"/>
      <c r="AQ8" s="469"/>
      <c r="AR8" s="470"/>
      <c r="AS8" s="470"/>
      <c r="AT8" s="470"/>
      <c r="AU8" s="470"/>
      <c r="AV8" s="470"/>
      <c r="AW8" s="470"/>
      <c r="AX8" s="470"/>
      <c r="AY8" s="470"/>
      <c r="AZ8" s="470"/>
      <c r="BA8" s="470"/>
      <c r="BB8" s="470"/>
      <c r="BC8" s="470"/>
      <c r="BD8" s="470"/>
      <c r="BE8" s="470"/>
      <c r="BF8" s="470"/>
      <c r="BG8" s="470"/>
      <c r="BH8" s="470"/>
      <c r="BI8" s="470"/>
      <c r="BJ8" s="470"/>
      <c r="BK8" s="227"/>
      <c r="BL8" s="227"/>
      <c r="BM8" s="227"/>
      <c r="BN8" s="227"/>
      <c r="BO8" s="227"/>
      <c r="BP8" s="227"/>
      <c r="BQ8" s="227"/>
      <c r="BR8" s="227"/>
    </row>
    <row r="9" spans="1:74" ht="43.5" customHeight="1">
      <c r="A9" s="570" t="s">
        <v>41</v>
      </c>
      <c r="B9" s="559"/>
      <c r="C9" s="469" t="s">
        <v>42</v>
      </c>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1"/>
      <c r="AQ9" s="469"/>
      <c r="AR9" s="470"/>
      <c r="AS9" s="470"/>
      <c r="AT9" s="470"/>
      <c r="AU9" s="470"/>
      <c r="AV9" s="470"/>
      <c r="AW9" s="470"/>
      <c r="AX9" s="470"/>
      <c r="AY9" s="470"/>
      <c r="AZ9" s="470"/>
      <c r="BA9" s="470"/>
      <c r="BB9" s="470"/>
      <c r="BC9" s="470"/>
      <c r="BD9" s="470"/>
      <c r="BE9" s="470"/>
      <c r="BF9" s="470"/>
      <c r="BG9" s="470"/>
      <c r="BH9" s="470"/>
      <c r="BI9" s="470"/>
      <c r="BJ9" s="470"/>
    </row>
    <row r="10" spans="1:74" ht="36.75" customHeight="1">
      <c r="A10" s="548"/>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50" t="s">
        <v>558</v>
      </c>
      <c r="BL10" s="551"/>
      <c r="BM10" s="551"/>
      <c r="BN10" s="552"/>
      <c r="BO10" s="553" t="s">
        <v>559</v>
      </c>
      <c r="BP10" s="551"/>
      <c r="BQ10" s="551"/>
      <c r="BR10" s="552"/>
      <c r="BS10" s="554" t="s">
        <v>523</v>
      </c>
      <c r="BT10" s="551"/>
      <c r="BU10" s="551"/>
      <c r="BV10" s="552"/>
    </row>
    <row r="11" spans="1:74" ht="54.75" customHeight="1">
      <c r="A11" s="104" t="s">
        <v>43</v>
      </c>
      <c r="B11" s="29" t="s">
        <v>44</v>
      </c>
      <c r="C11" s="30" t="s">
        <v>45</v>
      </c>
      <c r="D11" s="29" t="s">
        <v>299</v>
      </c>
      <c r="E11" s="29" t="s">
        <v>300</v>
      </c>
      <c r="F11" s="30" t="s">
        <v>48</v>
      </c>
      <c r="G11" s="29" t="s">
        <v>49</v>
      </c>
      <c r="H11" s="29" t="s">
        <v>50</v>
      </c>
      <c r="I11" s="29" t="s">
        <v>51</v>
      </c>
      <c r="J11" s="30" t="s">
        <v>52</v>
      </c>
      <c r="K11" s="555" t="s">
        <v>301</v>
      </c>
      <c r="L11" s="556"/>
      <c r="M11" s="556"/>
      <c r="N11" s="556"/>
      <c r="O11" s="556"/>
      <c r="P11" s="556"/>
      <c r="Q11" s="556"/>
      <c r="R11" s="556"/>
      <c r="S11" s="556"/>
      <c r="T11" s="556"/>
      <c r="U11" s="556"/>
      <c r="V11" s="556"/>
      <c r="W11" s="556"/>
      <c r="X11" s="556"/>
      <c r="Y11" s="556"/>
      <c r="Z11" s="556"/>
      <c r="AA11" s="556"/>
      <c r="AB11" s="556"/>
      <c r="AC11" s="557"/>
      <c r="AD11" s="105" t="s">
        <v>302</v>
      </c>
      <c r="AE11" s="29" t="s">
        <v>55</v>
      </c>
      <c r="AF11" s="29" t="s">
        <v>54</v>
      </c>
      <c r="AG11" s="29" t="s">
        <v>55</v>
      </c>
      <c r="AH11" s="30" t="s">
        <v>52</v>
      </c>
      <c r="AI11" s="29" t="s">
        <v>56</v>
      </c>
      <c r="AJ11" s="31" t="s">
        <v>57</v>
      </c>
      <c r="AK11" s="29" t="s">
        <v>58</v>
      </c>
      <c r="AL11" s="29" t="s">
        <v>59</v>
      </c>
      <c r="AM11" s="558" t="s">
        <v>60</v>
      </c>
      <c r="AN11" s="549"/>
      <c r="AO11" s="549"/>
      <c r="AP11" s="549"/>
      <c r="AQ11" s="549"/>
      <c r="AR11" s="559"/>
      <c r="AS11" s="31" t="s">
        <v>61</v>
      </c>
      <c r="AT11" s="31" t="s">
        <v>62</v>
      </c>
      <c r="AU11" s="31" t="s">
        <v>52</v>
      </c>
      <c r="AV11" s="31" t="s">
        <v>63</v>
      </c>
      <c r="AW11" s="31" t="s">
        <v>52</v>
      </c>
      <c r="AX11" s="31" t="s">
        <v>64</v>
      </c>
      <c r="AY11" s="31" t="s">
        <v>65</v>
      </c>
      <c r="AZ11" s="420" t="s">
        <v>66</v>
      </c>
      <c r="BA11" s="420" t="s">
        <v>67</v>
      </c>
      <c r="BB11" s="29" t="s">
        <v>68</v>
      </c>
      <c r="BC11" s="29" t="s">
        <v>303</v>
      </c>
      <c r="BD11" s="29" t="s">
        <v>70</v>
      </c>
      <c r="BE11" s="106" t="s">
        <v>71</v>
      </c>
      <c r="BF11" s="107"/>
      <c r="BG11" s="108" t="s">
        <v>72</v>
      </c>
      <c r="BH11" s="109"/>
      <c r="BI11" s="110" t="s">
        <v>304</v>
      </c>
      <c r="BJ11" s="111"/>
      <c r="BK11" s="112" t="s">
        <v>83</v>
      </c>
      <c r="BL11" s="112" t="s">
        <v>84</v>
      </c>
      <c r="BM11" s="113" t="s">
        <v>305</v>
      </c>
      <c r="BN11" s="113" t="s">
        <v>306</v>
      </c>
      <c r="BO11" s="114" t="s">
        <v>83</v>
      </c>
      <c r="BP11" s="114" t="s">
        <v>84</v>
      </c>
      <c r="BQ11" s="115" t="s">
        <v>305</v>
      </c>
      <c r="BR11" s="115" t="s">
        <v>306</v>
      </c>
      <c r="BS11" s="545" t="s">
        <v>83</v>
      </c>
      <c r="BT11" s="545" t="s">
        <v>84</v>
      </c>
      <c r="BU11" s="547" t="s">
        <v>305</v>
      </c>
      <c r="BV11" s="547" t="s">
        <v>306</v>
      </c>
    </row>
    <row r="12" spans="1:74" ht="35.25" customHeight="1">
      <c r="A12" s="259"/>
      <c r="B12" s="259"/>
      <c r="C12" s="259"/>
      <c r="D12" s="259"/>
      <c r="E12" s="259"/>
      <c r="F12" s="259"/>
      <c r="G12" s="259"/>
      <c r="H12" s="259"/>
      <c r="I12" s="259"/>
      <c r="J12" s="259"/>
      <c r="K12" s="371" t="s">
        <v>307</v>
      </c>
      <c r="L12" s="371" t="s">
        <v>308</v>
      </c>
      <c r="M12" s="371" t="s">
        <v>309</v>
      </c>
      <c r="N12" s="371" t="s">
        <v>310</v>
      </c>
      <c r="O12" s="371" t="s">
        <v>311</v>
      </c>
      <c r="P12" s="371" t="s">
        <v>312</v>
      </c>
      <c r="Q12" s="371" t="s">
        <v>313</v>
      </c>
      <c r="R12" s="371" t="s">
        <v>314</v>
      </c>
      <c r="S12" s="371" t="s">
        <v>315</v>
      </c>
      <c r="T12" s="371" t="s">
        <v>316</v>
      </c>
      <c r="U12" s="371" t="s">
        <v>317</v>
      </c>
      <c r="V12" s="371" t="s">
        <v>318</v>
      </c>
      <c r="W12" s="371" t="s">
        <v>319</v>
      </c>
      <c r="X12" s="371" t="s">
        <v>320</v>
      </c>
      <c r="Y12" s="371" t="s">
        <v>321</v>
      </c>
      <c r="Z12" s="371" t="s">
        <v>322</v>
      </c>
      <c r="AA12" s="371" t="s">
        <v>323</v>
      </c>
      <c r="AB12" s="371" t="s">
        <v>324</v>
      </c>
      <c r="AC12" s="372" t="s">
        <v>325</v>
      </c>
      <c r="AD12" s="373"/>
      <c r="AE12" s="259"/>
      <c r="AF12" s="259"/>
      <c r="AG12" s="259"/>
      <c r="AH12" s="259"/>
      <c r="AI12" s="259"/>
      <c r="AJ12" s="259"/>
      <c r="AK12" s="259"/>
      <c r="AL12" s="259"/>
      <c r="AM12" s="116" t="s">
        <v>75</v>
      </c>
      <c r="AN12" s="116" t="s">
        <v>76</v>
      </c>
      <c r="AO12" s="116" t="s">
        <v>77</v>
      </c>
      <c r="AP12" s="116" t="s">
        <v>78</v>
      </c>
      <c r="AQ12" s="116" t="s">
        <v>79</v>
      </c>
      <c r="AR12" s="116" t="s">
        <v>80</v>
      </c>
      <c r="AS12" s="259"/>
      <c r="AT12" s="259"/>
      <c r="AU12" s="259"/>
      <c r="AV12" s="259"/>
      <c r="AW12" s="259"/>
      <c r="AX12" s="259"/>
      <c r="AY12" s="259"/>
      <c r="AZ12" s="421"/>
      <c r="BA12" s="374"/>
      <c r="BB12" s="117"/>
      <c r="BC12" s="117"/>
      <c r="BD12" s="258"/>
      <c r="BE12" s="118"/>
      <c r="BF12" s="119"/>
      <c r="BG12" s="120"/>
      <c r="BH12" s="121"/>
      <c r="BI12" s="122"/>
      <c r="BJ12" s="123"/>
      <c r="BK12" s="375"/>
      <c r="BL12" s="375"/>
      <c r="BM12" s="228"/>
      <c r="BN12" s="228"/>
      <c r="BO12" s="228"/>
      <c r="BP12" s="228"/>
      <c r="BQ12" s="228"/>
      <c r="BR12" s="228"/>
      <c r="BS12" s="546"/>
      <c r="BT12" s="546"/>
      <c r="BU12" s="546"/>
      <c r="BV12" s="546"/>
    </row>
    <row r="13" spans="1:74" ht="82.5">
      <c r="A13" s="506">
        <v>1</v>
      </c>
      <c r="B13" s="503" t="s">
        <v>106</v>
      </c>
      <c r="C13" s="503" t="s">
        <v>107</v>
      </c>
      <c r="D13" s="503" t="s">
        <v>326</v>
      </c>
      <c r="E13" s="503" t="s">
        <v>327</v>
      </c>
      <c r="F13" s="503" t="s">
        <v>328</v>
      </c>
      <c r="G13" s="503" t="s">
        <v>14</v>
      </c>
      <c r="H13" s="506">
        <v>500</v>
      </c>
      <c r="I13" s="509" t="str">
        <f>IF(H13&lt;=0,"",IF(H13&lt;=2,"Muy Baja",IF(H13&lt;=24,"Baja",IF(H13&lt;=500,"Media",IF(H13&lt;=5000,"Alta","Muy Alta")))))</f>
        <v>Media</v>
      </c>
      <c r="J13" s="512">
        <f>IF(I13="","",IF(I13="Muy Baja",0.2,IF(I13="Baja",0.4,IF(I13="Media",0.6,IF(I13="Alta",0.8,IF(I13="Muy Alta",1,))))))</f>
        <v>0.6</v>
      </c>
      <c r="K13" s="512" t="s">
        <v>329</v>
      </c>
      <c r="L13" s="512" t="s">
        <v>330</v>
      </c>
      <c r="M13" s="512" t="s">
        <v>330</v>
      </c>
      <c r="N13" s="512" t="s">
        <v>330</v>
      </c>
      <c r="O13" s="512" t="s">
        <v>329</v>
      </c>
      <c r="P13" s="512" t="s">
        <v>330</v>
      </c>
      <c r="Q13" s="512" t="s">
        <v>329</v>
      </c>
      <c r="R13" s="512" t="s">
        <v>330</v>
      </c>
      <c r="S13" s="512" t="s">
        <v>330</v>
      </c>
      <c r="T13" s="512" t="s">
        <v>329</v>
      </c>
      <c r="U13" s="512" t="s">
        <v>329</v>
      </c>
      <c r="V13" s="512" t="s">
        <v>329</v>
      </c>
      <c r="W13" s="512" t="s">
        <v>330</v>
      </c>
      <c r="X13" s="512" t="s">
        <v>329</v>
      </c>
      <c r="Y13" s="512" t="s">
        <v>329</v>
      </c>
      <c r="Z13" s="512" t="s">
        <v>330</v>
      </c>
      <c r="AA13" s="512" t="s">
        <v>329</v>
      </c>
      <c r="AB13" s="512" t="s">
        <v>330</v>
      </c>
      <c r="AC13" s="571">
        <f>COUNTIF(K13:AB15,"Si")</f>
        <v>9</v>
      </c>
      <c r="AD13" s="512" t="str">
        <f>IF(AC13&lt;=5,"Moderado",IF(AND(AC13&gt;=6,AC13&lt;=11),"Mayor",IF(AND(AC13&gt;=12,AC13&lt;=18),"Catastrofico")))</f>
        <v>Mayor</v>
      </c>
      <c r="AE13" s="512" t="s">
        <v>289</v>
      </c>
      <c r="AF13" s="512" t="str">
        <f>IF(NOT(ISERROR(MATCH(AE13,'[5]Tabla Impacto'!$B$152:$B$154,0))),'[5]Tabla Impacto'!$F$154&amp;"Por favor no seleccionar los criterios de impacto(Afectación Económica o presupuestal y Pérdida Reputacional)",AE13)</f>
        <v xml:space="preserve">     El riesgo afecta la imagen de alguna área de la organización</v>
      </c>
      <c r="AG13" s="509" t="str">
        <f>IF(OR(AF13='[5]Tabla Impacto'!$C$11,AF13='[5]Tabla Impacto'!$D$11),"Leve",IF(OR(AF13='[5]Tabla Impacto'!$C$12,AF13='[5]Tabla Impacto'!$D$12),"Menor",IF(OR(AF13='[5]Tabla Impacto'!$C$13,AF13='[5]Tabla Impacto'!$D$13),"Moderado",IF(OR(#REF!='[5]Tabla Impacto'!$C$14,AF13='[5]Tabla Impacto'!$D$14),"Mayor",IF(OR(AF13='[5]Tabla Impacto'!$C$15,#REF!='[5]Tabla Impacto'!$D$15),"Catastrófico","")))))</f>
        <v>Leve</v>
      </c>
      <c r="AH13" s="512">
        <f>IF(AG13="","",IF(AG13="Leve",0.2,IF(AG13="Menor",0.4,IF(AG13="Moderado",0.6,IF(AG13="Mayor",0.8,IF(AG13="Catastrófico",1,))))))</f>
        <v>0.2</v>
      </c>
      <c r="AI13" s="518" t="str">
        <f>IF(OR(AND(I13="Muy Baja",AG13="Leve"),AND(I13="Muy Baja",AG13="Menor"),AND(I13="Baja",AG13="Leve")),"Bajo",IF(OR(AND(I13="Muy baja",AG13="Moderado"),AND(I13="Baja",AG13="Menor"),AND(I13="Baja",AG13="Moderado"),AND(I13="Media",AG13="Leve"),AND(I13="Media",AG13="Menor"),AND(I13="Media",AG13="Moderado"),AND(I13="Alta",AG13="Leve"),AND(I13="Alta",AG13="Menor")),"Moderado",IF(OR(AND(I13="Muy Baja",AG13="Mayor"),AND(I13="Baja",AG13="Mayor"),AND(I13="Media",AG13="Mayor"),AND(I13="Alta",AG13="Moderado"),AND(I13="Alta",AG13="Mayor"),AND(I13="Muy Alta",AG13="Leve"),AND(I13="Muy Alta",AG13="Menor"),AND(I13="Muy Alta",AG13="Moderado"),AND(I13="Muy Alta",AG13="Mayor")),"Alto",IF(OR(AND(I13="Muy Baja",AG13="Catastrófico"),AND(I13="Baja",AG13="Catastrófico"),AND(I13="Media",AG13="Catastrófico"),AND(I13="Alta",AG13="Catastrófico"),AND(I13="Muy Alta",AG13="Catastrófico")),"Extremo",""))))</f>
        <v>Moderado</v>
      </c>
      <c r="AJ13" s="39">
        <v>1</v>
      </c>
      <c r="AK13" s="376" t="s">
        <v>564</v>
      </c>
      <c r="AL13" s="39" t="str">
        <f t="shared" ref="AL13:AL33" si="0">IF(OR(AM13="Preventivo",AM13="Detectivo"),"Probabilidad",IF(AM13="Correctivo","Impacto",""))</f>
        <v>Probabilidad</v>
      </c>
      <c r="AM13" s="44" t="s">
        <v>89</v>
      </c>
      <c r="AN13" s="44" t="s">
        <v>90</v>
      </c>
      <c r="AO13" s="45" t="str">
        <f t="shared" ref="AO13:AO33" si="1">IF(AND(AM13="Preventivo",AN13="Automático"),"50%",IF(AND(AM13="Preventivo",AN13="Manual"),"40%",IF(AND(AM13="Detectivo",AN13="Automático"),"40%",IF(AND(AM13="Detectivo",AN13="Manual"),"30%",IF(AND(AM13="Correctivo",AN13="Automático"),"35%",IF(AND(AM13="Correctivo",AN13="Manual"),"25%",""))))))</f>
        <v>40%</v>
      </c>
      <c r="AP13" s="44" t="s">
        <v>91</v>
      </c>
      <c r="AQ13" s="44" t="s">
        <v>92</v>
      </c>
      <c r="AR13" s="44" t="s">
        <v>93</v>
      </c>
      <c r="AS13" s="46">
        <f t="shared" ref="AS13:AS33" si="2">IFERROR(IF(AL13="Probabilidad",(J13-(+J13*AO13)),IF(R13="Impacto",J13,"")),"")</f>
        <v>0.36</v>
      </c>
      <c r="AT13" s="47" t="str">
        <f t="shared" ref="AT13:AT33" si="3">IFERROR(IF(AS13="","",IF(AS13&lt;=0.2,"Muy Baja",IF(AS13&lt;=0.4,"Baja",IF(AS13&lt;=0.6,"Media",IF(AS13&lt;=0.8,"Alta","Muy Alta"))))),"")</f>
        <v>Baja</v>
      </c>
      <c r="AU13" s="45">
        <f t="shared" ref="AU13:AU33" si="4">+AS13</f>
        <v>0.36</v>
      </c>
      <c r="AV13" s="47" t="str">
        <f t="shared" ref="AV13:AV33" si="5">IFERROR(IF(AW13="","",IF(AW13&lt;=0.2,"Leve",IF(AW13&lt;=0.4,"Menor",IF(AW13&lt;=0.6,"Moderado",IF(AW13&lt;=0.8,"Mayor","Catastrófico"))))),"")</f>
        <v>Leve</v>
      </c>
      <c r="AW13" s="45">
        <f t="shared" ref="AW13:AW33" si="6">IFERROR(IF(AL13="Impacto",(AH13-(+AH13*AO13)),IF(AL13="Probabilidad",AH13,"")),"")</f>
        <v>0.2</v>
      </c>
      <c r="AX13" s="48" t="str">
        <f t="shared" ref="AX13:AX33" si="7">IFERROR(IF(OR(AND(AT13="Muy Baja",AV13="Leve"),AND(AT13="Muy Baja",AV13="Menor"),AND(AT13="Baja",AV13="Leve")),"Bajo",IF(OR(AND(AT13="Muy baja",AV13="Moderado"),AND(AT13="Baja",AV13="Menor"),AND(AT13="Baja",AV13="Moderado"),AND(AT13="Media",AV13="Leve"),AND(AT13="Media",AV13="Menor"),AND(AT13="Media",AV13="Moderado"),AND(AT13="Alta",AV13="Leve"),AND(AT13="Alta",AV13="Menor")),"Moderado",IF(OR(AND(AT13="Muy Baja",AV13="Mayor"),AND(AT13="Baja",AV13="Mayor"),AND(AT13="Media",AV13="Mayor"),AND(AT13="Alta",AV13="Moderado"),AND(AT13="Alta",AV13="Mayor"),AND(AT13="Muy Alta",AV13="Leve"),AND(AT13="Muy Alta",AV13="Menor"),AND(AT13="Muy Alta",AV13="Moderado"),AND(AT13="Muy Alta",AV13="Mayor")),"Alto",IF(OR(AND(AT13="Muy Baja",AV13="Catastrófico"),AND(AT13="Baja",AV13="Catastrófico"),AND(AT13="Media",AV13="Catastrófico"),AND(AT13="Alta",AV13="Catastrófico"),AND(AT13="Muy Alta",AV13="Catastrófico")),"Extremo","")))),"")</f>
        <v>Bajo</v>
      </c>
      <c r="AY13" s="44" t="s">
        <v>94</v>
      </c>
      <c r="AZ13" s="376" t="s">
        <v>564</v>
      </c>
      <c r="BA13" s="39" t="s">
        <v>155</v>
      </c>
      <c r="BB13" s="125">
        <v>44958</v>
      </c>
      <c r="BC13" s="422">
        <v>45261</v>
      </c>
      <c r="BD13" s="428" t="s">
        <v>577</v>
      </c>
      <c r="BE13" s="425">
        <v>1</v>
      </c>
      <c r="BF13" s="38" t="s">
        <v>331</v>
      </c>
      <c r="BG13" s="39">
        <v>1</v>
      </c>
      <c r="BH13" s="39" t="s">
        <v>332</v>
      </c>
      <c r="BI13" s="39">
        <v>1</v>
      </c>
      <c r="BJ13" s="127" t="s">
        <v>333</v>
      </c>
      <c r="BK13" s="130"/>
      <c r="BL13" s="377"/>
      <c r="BM13" s="130"/>
      <c r="BN13" s="77"/>
      <c r="BO13" s="130"/>
      <c r="BP13" s="129"/>
      <c r="BQ13" s="224"/>
      <c r="BR13" s="218"/>
      <c r="BS13" s="130"/>
      <c r="BT13" s="128"/>
      <c r="BU13" s="224"/>
      <c r="BV13" s="218"/>
    </row>
    <row r="14" spans="1:74" ht="63.75" customHeight="1">
      <c r="A14" s="507"/>
      <c r="B14" s="504"/>
      <c r="C14" s="504"/>
      <c r="D14" s="504"/>
      <c r="E14" s="504"/>
      <c r="F14" s="504"/>
      <c r="G14" s="504"/>
      <c r="H14" s="507"/>
      <c r="I14" s="510"/>
      <c r="J14" s="513"/>
      <c r="K14" s="513"/>
      <c r="L14" s="513"/>
      <c r="M14" s="513"/>
      <c r="N14" s="513"/>
      <c r="O14" s="513"/>
      <c r="P14" s="513"/>
      <c r="Q14" s="513"/>
      <c r="R14" s="513"/>
      <c r="S14" s="513"/>
      <c r="T14" s="513"/>
      <c r="U14" s="513"/>
      <c r="V14" s="513"/>
      <c r="W14" s="513"/>
      <c r="X14" s="513"/>
      <c r="Y14" s="513"/>
      <c r="Z14" s="513"/>
      <c r="AA14" s="513"/>
      <c r="AB14" s="513"/>
      <c r="AC14" s="572"/>
      <c r="AD14" s="513"/>
      <c r="AE14" s="513"/>
      <c r="AF14" s="513"/>
      <c r="AG14" s="510"/>
      <c r="AH14" s="513"/>
      <c r="AI14" s="519"/>
      <c r="AJ14" s="39">
        <v>2</v>
      </c>
      <c r="AK14" s="378" t="s">
        <v>576</v>
      </c>
      <c r="AL14" s="39" t="str">
        <f t="shared" si="0"/>
        <v>Probabilidad</v>
      </c>
      <c r="AM14" s="44" t="s">
        <v>89</v>
      </c>
      <c r="AN14" s="44" t="s">
        <v>90</v>
      </c>
      <c r="AO14" s="45" t="str">
        <f t="shared" si="1"/>
        <v>40%</v>
      </c>
      <c r="AP14" s="44" t="s">
        <v>91</v>
      </c>
      <c r="AQ14" s="44" t="s">
        <v>92</v>
      </c>
      <c r="AR14" s="44" t="s">
        <v>93</v>
      </c>
      <c r="AS14" s="46">
        <f t="shared" si="2"/>
        <v>0</v>
      </c>
      <c r="AT14" s="47" t="str">
        <f t="shared" si="3"/>
        <v>Muy Baja</v>
      </c>
      <c r="AU14" s="45">
        <f t="shared" si="4"/>
        <v>0</v>
      </c>
      <c r="AV14" s="47" t="str">
        <f t="shared" si="5"/>
        <v>Leve</v>
      </c>
      <c r="AW14" s="45">
        <f t="shared" si="6"/>
        <v>0</v>
      </c>
      <c r="AX14" s="48" t="str">
        <f t="shared" si="7"/>
        <v>Bajo</v>
      </c>
      <c r="AY14" s="44" t="s">
        <v>94</v>
      </c>
      <c r="AZ14" s="378" t="s">
        <v>576</v>
      </c>
      <c r="BA14" s="39" t="s">
        <v>95</v>
      </c>
      <c r="BB14" s="125">
        <v>44958</v>
      </c>
      <c r="BC14" s="422">
        <v>45261</v>
      </c>
      <c r="BD14" s="428" t="s">
        <v>334</v>
      </c>
      <c r="BE14" s="425">
        <v>2</v>
      </c>
      <c r="BF14" s="38" t="s">
        <v>535</v>
      </c>
      <c r="BG14" s="39">
        <v>2</v>
      </c>
      <c r="BH14" s="39" t="s">
        <v>332</v>
      </c>
      <c r="BI14" s="39">
        <v>2</v>
      </c>
      <c r="BJ14" s="127" t="s">
        <v>333</v>
      </c>
      <c r="BK14" s="130"/>
      <c r="BL14" s="379"/>
      <c r="BM14" s="130"/>
      <c r="BN14" s="77"/>
      <c r="BO14" s="130"/>
      <c r="BP14" s="129"/>
      <c r="BQ14" s="224"/>
      <c r="BR14" s="218"/>
      <c r="BS14" s="130"/>
      <c r="BT14" s="200"/>
      <c r="BU14" s="224"/>
      <c r="BV14" s="77"/>
    </row>
    <row r="15" spans="1:74" ht="51.75" customHeight="1">
      <c r="A15" s="508"/>
      <c r="B15" s="505"/>
      <c r="C15" s="505"/>
      <c r="D15" s="505"/>
      <c r="E15" s="505"/>
      <c r="F15" s="505"/>
      <c r="G15" s="505"/>
      <c r="H15" s="508"/>
      <c r="I15" s="511"/>
      <c r="J15" s="514"/>
      <c r="K15" s="514"/>
      <c r="L15" s="514"/>
      <c r="M15" s="514"/>
      <c r="N15" s="514"/>
      <c r="O15" s="514"/>
      <c r="P15" s="514"/>
      <c r="Q15" s="514"/>
      <c r="R15" s="514"/>
      <c r="S15" s="514"/>
      <c r="T15" s="514"/>
      <c r="U15" s="514"/>
      <c r="V15" s="514"/>
      <c r="W15" s="514"/>
      <c r="X15" s="514"/>
      <c r="Y15" s="514"/>
      <c r="Z15" s="514"/>
      <c r="AA15" s="514"/>
      <c r="AB15" s="514"/>
      <c r="AC15" s="573"/>
      <c r="AD15" s="514"/>
      <c r="AE15" s="514"/>
      <c r="AF15" s="514"/>
      <c r="AG15" s="511"/>
      <c r="AH15" s="514"/>
      <c r="AI15" s="520"/>
      <c r="AJ15" s="39">
        <v>2</v>
      </c>
      <c r="AK15" s="378" t="s">
        <v>335</v>
      </c>
      <c r="AL15" s="39" t="str">
        <f t="shared" si="0"/>
        <v>Probabilidad</v>
      </c>
      <c r="AM15" s="44" t="s">
        <v>89</v>
      </c>
      <c r="AN15" s="44" t="s">
        <v>90</v>
      </c>
      <c r="AO15" s="45" t="str">
        <f t="shared" si="1"/>
        <v>40%</v>
      </c>
      <c r="AP15" s="44" t="s">
        <v>91</v>
      </c>
      <c r="AQ15" s="44" t="s">
        <v>92</v>
      </c>
      <c r="AR15" s="44" t="s">
        <v>93</v>
      </c>
      <c r="AS15" s="46">
        <f t="shared" si="2"/>
        <v>0</v>
      </c>
      <c r="AT15" s="47" t="str">
        <f t="shared" si="3"/>
        <v>Muy Baja</v>
      </c>
      <c r="AU15" s="45">
        <f t="shared" si="4"/>
        <v>0</v>
      </c>
      <c r="AV15" s="47" t="str">
        <f t="shared" si="5"/>
        <v>Leve</v>
      </c>
      <c r="AW15" s="45">
        <f t="shared" si="6"/>
        <v>0</v>
      </c>
      <c r="AX15" s="48" t="str">
        <f t="shared" si="7"/>
        <v>Bajo</v>
      </c>
      <c r="AY15" s="44" t="s">
        <v>94</v>
      </c>
      <c r="AZ15" s="378" t="s">
        <v>335</v>
      </c>
      <c r="BA15" s="39" t="s">
        <v>155</v>
      </c>
      <c r="BB15" s="125">
        <v>44958</v>
      </c>
      <c r="BC15" s="422">
        <v>45261</v>
      </c>
      <c r="BD15" s="428" t="s">
        <v>336</v>
      </c>
      <c r="BE15" s="425">
        <v>3</v>
      </c>
      <c r="BF15" s="38" t="s">
        <v>535</v>
      </c>
      <c r="BG15" s="39">
        <v>3</v>
      </c>
      <c r="BH15" s="39" t="s">
        <v>332</v>
      </c>
      <c r="BI15" s="39">
        <v>3</v>
      </c>
      <c r="BJ15" s="127" t="s">
        <v>333</v>
      </c>
      <c r="BK15" s="132"/>
      <c r="BL15" s="379"/>
      <c r="BM15" s="130"/>
      <c r="BN15" s="77"/>
      <c r="BO15" s="133"/>
      <c r="BP15" s="129"/>
      <c r="BQ15" s="224"/>
      <c r="BR15" s="218"/>
      <c r="BS15" s="133"/>
      <c r="BT15" s="131"/>
      <c r="BU15" s="77"/>
      <c r="BV15" s="218"/>
    </row>
    <row r="16" spans="1:74" ht="148.5" customHeight="1">
      <c r="A16" s="257">
        <v>2</v>
      </c>
      <c r="B16" s="256" t="s">
        <v>337</v>
      </c>
      <c r="C16" s="256" t="s">
        <v>107</v>
      </c>
      <c r="D16" s="256" t="s">
        <v>338</v>
      </c>
      <c r="E16" s="256" t="s">
        <v>339</v>
      </c>
      <c r="F16" s="256" t="s">
        <v>340</v>
      </c>
      <c r="G16" s="256" t="s">
        <v>14</v>
      </c>
      <c r="H16" s="257">
        <v>365</v>
      </c>
      <c r="I16" s="260" t="str">
        <f>IF(H16&lt;=0,"",IF(H16&lt;=2,"Muy Baja",IF(H16&lt;=24,"Baja",IF(H16&lt;=500,"Media",IF(H16&lt;=5000,"Alta","Muy Alta")))))</f>
        <v>Media</v>
      </c>
      <c r="J16" s="261">
        <f>IF(I16="","",IF(I16="Muy Baja",0.2,IF(I16="Baja",0.4,IF(I16="Media",0.6,IF(I16="Alta",0.8,IF(I16="Muy Alta",1,))))))</f>
        <v>0.6</v>
      </c>
      <c r="K16" s="261" t="s">
        <v>329</v>
      </c>
      <c r="L16" s="261" t="s">
        <v>329</v>
      </c>
      <c r="M16" s="261" t="s">
        <v>330</v>
      </c>
      <c r="N16" s="261" t="s">
        <v>330</v>
      </c>
      <c r="O16" s="261" t="s">
        <v>329</v>
      </c>
      <c r="P16" s="261" t="s">
        <v>330</v>
      </c>
      <c r="Q16" s="261" t="s">
        <v>329</v>
      </c>
      <c r="R16" s="261" t="s">
        <v>330</v>
      </c>
      <c r="S16" s="261" t="s">
        <v>330</v>
      </c>
      <c r="T16" s="261" t="s">
        <v>329</v>
      </c>
      <c r="U16" s="261" t="s">
        <v>329</v>
      </c>
      <c r="V16" s="261" t="s">
        <v>329</v>
      </c>
      <c r="W16" s="261" t="s">
        <v>330</v>
      </c>
      <c r="X16" s="261" t="s">
        <v>330</v>
      </c>
      <c r="Y16" s="261" t="s">
        <v>329</v>
      </c>
      <c r="Z16" s="261" t="s">
        <v>330</v>
      </c>
      <c r="AA16" s="261" t="s">
        <v>330</v>
      </c>
      <c r="AB16" s="261" t="s">
        <v>330</v>
      </c>
      <c r="AC16" s="571">
        <f>COUNTIF(K16:AB17,"Si")</f>
        <v>8</v>
      </c>
      <c r="AD16" s="512" t="str">
        <f>IF(AC16&lt;=5,"Moderado",IF(AND(AC16&gt;=6,AC16&lt;=11),"Mayor",IF(AND(AC16&gt;=12,AC16&lt;=18),"Catastrofico")))</f>
        <v>Mayor</v>
      </c>
      <c r="AE16" s="512" t="s">
        <v>289</v>
      </c>
      <c r="AF16" s="512" t="str">
        <f>IF(NOT(ISERROR(MATCH(AE16,'[5]Tabla Impacto'!$B$152:$B$154,0))),'[5]Tabla Impacto'!$F$154&amp;"Por favor no seleccionar los criterios de impacto(Afectación Económica o presupuestal y Pérdida Reputacional)",AE16)</f>
        <v xml:space="preserve">     El riesgo afecta la imagen de alguna área de la organización</v>
      </c>
      <c r="AG16" s="509" t="str">
        <f>IF(OR(AF13='[5]Tabla Impacto'!$C$11,AF13='[5]Tabla Impacto'!$D$11),"Leve",IF(OR(AF13='[5]Tabla Impacto'!$C$12,AF13='[5]Tabla Impacto'!$D$12),"Menor",IF(OR(AF16='[5]Tabla Impacto'!$C$13,AF13='[5]Tabla Impacto'!$D$13),"Moderado",IF(OR(#REF!='[5]Tabla Impacto'!$C$14,AF13='[5]Tabla Impacto'!$D$14),"Mayor",IF(OR(AF13='[5]Tabla Impacto'!$C$15,#REF!='[5]Tabla Impacto'!$D$15),"Catastrófico","")))))</f>
        <v>Leve</v>
      </c>
      <c r="AH16" s="512">
        <f>IF(AG16="","",IF(AG16="Leve",0.2,IF(AG16="Menor",0.4,IF(AG16="Moderado",0.6,IF(AG16="Mayor",0.8,IF(AG16="Catastrófico",1,))))))</f>
        <v>0.2</v>
      </c>
      <c r="AI16" s="518" t="str">
        <f>IF(OR(AND(I16="Muy Baja",AG16="Leve"),AND(I16="Muy Baja",AG16="Menor"),AND(I16="Baja",AG16="Leve")),"Bajo",IF(OR(AND(I16="Muy baja",AG16="Moderado"),AND(I16="Baja",AG16="Menor"),AND(I16="Baja",AG16="Moderado"),AND(I16="Media",AG16="Leve"),AND(I16="Media",AG16="Menor"),AND(I16="Media",AG16="Moderado"),AND(I16="Alta",AG16="Leve"),AND(I16="Alta",AG16="Menor")),"Moderado",IF(OR(AND(I16="Muy Baja",AG16="Mayor"),AND(I16="Baja",AG16="Mayor"),AND(I16="Media",AG16="Mayor"),AND(I16="Alta",AG16="Moderado"),AND(I16="Alta",AG16="Mayor"),AND(I16="Muy Alta",AG16="Leve"),AND(I16="Muy Alta",AG16="Menor"),AND(I16="Muy Alta",AG16="Moderado"),AND(I16="Muy Alta",AG16="Mayor")),"Alto",IF(OR(AND(I16="Muy Baja",AG16="Catastrófico"),AND(I16="Baja",AG16="Catastrófico"),AND(I16="Media",AG16="Catastrófico"),AND(I16="Alta",AG16="Catastrófico"),AND(I16="Muy Alta",AG16="Catastrófico")),"Extremo",""))))</f>
        <v>Moderado</v>
      </c>
      <c r="AJ16" s="39">
        <v>1</v>
      </c>
      <c r="AK16" s="378" t="s">
        <v>341</v>
      </c>
      <c r="AL16" s="39" t="str">
        <f t="shared" si="0"/>
        <v>Probabilidad</v>
      </c>
      <c r="AM16" s="44" t="s">
        <v>89</v>
      </c>
      <c r="AN16" s="44" t="s">
        <v>90</v>
      </c>
      <c r="AO16" s="45" t="str">
        <f t="shared" si="1"/>
        <v>40%</v>
      </c>
      <c r="AP16" s="44" t="s">
        <v>91</v>
      </c>
      <c r="AQ16" s="44" t="s">
        <v>92</v>
      </c>
      <c r="AR16" s="44" t="s">
        <v>93</v>
      </c>
      <c r="AS16" s="46">
        <f t="shared" si="2"/>
        <v>0.36</v>
      </c>
      <c r="AT16" s="47" t="str">
        <f t="shared" si="3"/>
        <v>Baja</v>
      </c>
      <c r="AU16" s="45">
        <f t="shared" si="4"/>
        <v>0.36</v>
      </c>
      <c r="AV16" s="47" t="str">
        <f t="shared" si="5"/>
        <v>Leve</v>
      </c>
      <c r="AW16" s="45">
        <f t="shared" si="6"/>
        <v>0.2</v>
      </c>
      <c r="AX16" s="48" t="str">
        <f t="shared" si="7"/>
        <v>Bajo</v>
      </c>
      <c r="AY16" s="44" t="s">
        <v>94</v>
      </c>
      <c r="AZ16" s="378" t="s">
        <v>341</v>
      </c>
      <c r="BA16" s="39" t="s">
        <v>139</v>
      </c>
      <c r="BB16" s="125">
        <v>44958</v>
      </c>
      <c r="BC16" s="422">
        <v>45261</v>
      </c>
      <c r="BD16" s="428" t="s">
        <v>342</v>
      </c>
      <c r="BE16" s="425">
        <v>1</v>
      </c>
      <c r="BF16" s="38" t="s">
        <v>581</v>
      </c>
      <c r="BG16" s="39">
        <v>1</v>
      </c>
      <c r="BH16" s="39" t="s">
        <v>332</v>
      </c>
      <c r="BI16" s="39">
        <v>1</v>
      </c>
      <c r="BJ16" s="127" t="s">
        <v>333</v>
      </c>
      <c r="BK16" s="132"/>
      <c r="BL16" s="379"/>
      <c r="BM16" s="130"/>
      <c r="BN16" s="77"/>
      <c r="BO16" s="130"/>
      <c r="BP16" s="129"/>
      <c r="BQ16" s="224"/>
      <c r="BR16" s="218"/>
      <c r="BS16" s="130"/>
      <c r="BT16" s="200"/>
      <c r="BU16" s="77"/>
      <c r="BV16" s="218"/>
    </row>
    <row r="17" spans="1:74" ht="174.75" customHeight="1">
      <c r="A17" s="259"/>
      <c r="B17" s="259"/>
      <c r="C17" s="259"/>
      <c r="D17" s="259"/>
      <c r="E17" s="259"/>
      <c r="F17" s="259"/>
      <c r="G17" s="259"/>
      <c r="H17" s="259"/>
      <c r="I17" s="259"/>
      <c r="J17" s="259"/>
      <c r="K17" s="380"/>
      <c r="L17" s="380"/>
      <c r="M17" s="380"/>
      <c r="N17" s="380"/>
      <c r="O17" s="380"/>
      <c r="P17" s="380"/>
      <c r="Q17" s="380"/>
      <c r="R17" s="380"/>
      <c r="S17" s="380"/>
      <c r="T17" s="380"/>
      <c r="U17" s="380"/>
      <c r="V17" s="380"/>
      <c r="W17" s="380"/>
      <c r="X17" s="380"/>
      <c r="Y17" s="380"/>
      <c r="Z17" s="380"/>
      <c r="AA17" s="380"/>
      <c r="AB17" s="380"/>
      <c r="AC17" s="573"/>
      <c r="AD17" s="514"/>
      <c r="AE17" s="514"/>
      <c r="AF17" s="514"/>
      <c r="AG17" s="511"/>
      <c r="AH17" s="514"/>
      <c r="AI17" s="520"/>
      <c r="AJ17" s="39">
        <v>2</v>
      </c>
      <c r="AK17" s="378" t="s">
        <v>343</v>
      </c>
      <c r="AL17" s="39" t="str">
        <f t="shared" si="0"/>
        <v>Probabilidad</v>
      </c>
      <c r="AM17" s="44" t="s">
        <v>89</v>
      </c>
      <c r="AN17" s="44" t="s">
        <v>90</v>
      </c>
      <c r="AO17" s="45" t="str">
        <f t="shared" si="1"/>
        <v>40%</v>
      </c>
      <c r="AP17" s="44" t="s">
        <v>91</v>
      </c>
      <c r="AQ17" s="44" t="s">
        <v>92</v>
      </c>
      <c r="AR17" s="44" t="s">
        <v>93</v>
      </c>
      <c r="AS17" s="46">
        <f t="shared" si="2"/>
        <v>0</v>
      </c>
      <c r="AT17" s="47" t="str">
        <f t="shared" si="3"/>
        <v>Muy Baja</v>
      </c>
      <c r="AU17" s="45">
        <f t="shared" si="4"/>
        <v>0</v>
      </c>
      <c r="AV17" s="47" t="str">
        <f t="shared" si="5"/>
        <v>Leve</v>
      </c>
      <c r="AW17" s="45">
        <f t="shared" si="6"/>
        <v>0</v>
      </c>
      <c r="AX17" s="48" t="str">
        <f t="shared" si="7"/>
        <v>Bajo</v>
      </c>
      <c r="AY17" s="44" t="s">
        <v>94</v>
      </c>
      <c r="AZ17" s="378" t="s">
        <v>343</v>
      </c>
      <c r="BA17" s="39" t="s">
        <v>344</v>
      </c>
      <c r="BB17" s="125">
        <v>44958</v>
      </c>
      <c r="BC17" s="422">
        <v>45261</v>
      </c>
      <c r="BD17" s="428" t="s">
        <v>345</v>
      </c>
      <c r="BE17" s="425">
        <v>2</v>
      </c>
      <c r="BF17" s="38" t="s">
        <v>582</v>
      </c>
      <c r="BG17" s="39">
        <v>2</v>
      </c>
      <c r="BH17" s="39" t="s">
        <v>332</v>
      </c>
      <c r="BI17" s="39">
        <v>2</v>
      </c>
      <c r="BJ17" s="127" t="s">
        <v>333</v>
      </c>
      <c r="BK17" s="130"/>
      <c r="BL17" s="379"/>
      <c r="BM17" s="130"/>
      <c r="BN17" s="77"/>
      <c r="BO17" s="130"/>
      <c r="BP17" s="129"/>
      <c r="BQ17" s="224"/>
      <c r="BR17" s="218"/>
      <c r="BS17" s="130"/>
      <c r="BT17" s="129"/>
      <c r="BU17" s="77"/>
      <c r="BV17" s="77"/>
    </row>
    <row r="18" spans="1:74" ht="208.5" customHeight="1">
      <c r="A18" s="257">
        <v>3</v>
      </c>
      <c r="B18" s="503" t="s">
        <v>141</v>
      </c>
      <c r="C18" s="503" t="s">
        <v>86</v>
      </c>
      <c r="D18" s="503" t="s">
        <v>346</v>
      </c>
      <c r="E18" s="503" t="s">
        <v>347</v>
      </c>
      <c r="F18" s="503" t="s">
        <v>561</v>
      </c>
      <c r="G18" s="503" t="s">
        <v>14</v>
      </c>
      <c r="H18" s="506">
        <v>3</v>
      </c>
      <c r="I18" s="509" t="str">
        <f>IF(H18&lt;=0,"",IF(H18&lt;=2,"Muy Baja",IF(H18&lt;=24,"Baja",IF(H18&lt;=500,"Media",IF(H18&lt;=5000,"Alta","Muy Alta")))))</f>
        <v>Baja</v>
      </c>
      <c r="J18" s="512">
        <f>IF(I18="","",IF(I18="Muy Baja",0.2,IF(I18="Baja",0.4,IF(I18="Media",0.6,IF(I18="Alta",0.8,IF(I18="Muy Alta",1,))))))</f>
        <v>0.4</v>
      </c>
      <c r="K18" s="512" t="s">
        <v>330</v>
      </c>
      <c r="L18" s="512" t="s">
        <v>329</v>
      </c>
      <c r="M18" s="512" t="s">
        <v>329</v>
      </c>
      <c r="N18" s="512" t="s">
        <v>329</v>
      </c>
      <c r="O18" s="512" t="s">
        <v>329</v>
      </c>
      <c r="P18" s="512" t="s">
        <v>329</v>
      </c>
      <c r="Q18" s="512" t="s">
        <v>330</v>
      </c>
      <c r="R18" s="512" t="s">
        <v>329</v>
      </c>
      <c r="S18" s="512" t="s">
        <v>330</v>
      </c>
      <c r="T18" s="512" t="s">
        <v>329</v>
      </c>
      <c r="U18" s="512" t="s">
        <v>329</v>
      </c>
      <c r="V18" s="512" t="s">
        <v>329</v>
      </c>
      <c r="W18" s="512" t="s">
        <v>329</v>
      </c>
      <c r="X18" s="512" t="s">
        <v>330</v>
      </c>
      <c r="Y18" s="512" t="s">
        <v>329</v>
      </c>
      <c r="Z18" s="512" t="s">
        <v>330</v>
      </c>
      <c r="AA18" s="512" t="s">
        <v>329</v>
      </c>
      <c r="AB18" s="512" t="s">
        <v>329</v>
      </c>
      <c r="AC18" s="571">
        <f>COUNTIF(K18:AB20,"Si")</f>
        <v>13</v>
      </c>
      <c r="AD18" s="512" t="str">
        <f>IF(AC18&lt;=5,"Moderado",IF(AND(AC18&gt;=6,AC18&lt;=11),"Mayor",IF(AND(AC18&gt;=12,AC18&lt;=18),"Catastrofico")))</f>
        <v>Catastrofico</v>
      </c>
      <c r="AE18" s="512" t="s">
        <v>183</v>
      </c>
      <c r="AF18" s="512" t="str">
        <f>IF(NOT(ISERROR(MATCH(AE18,'[5]Tabla Impacto'!$B$152:$B$154,0))),'[5]Tabla Impacto'!$F$154&amp;"Por favor no seleccionar los criterios de impacto(Afectación Económica o presupuestal y Pérdida Reputacional)",AE18)</f>
        <v xml:space="preserve">     Afectación menor a 10 SMLMV .</v>
      </c>
      <c r="AG18" s="509" t="str">
        <f>IF(OR(AF18='[5]Tabla Impacto'!$C$11,AF18='[5]Tabla Impacto'!$D$11),"Leve",IF(OR(AF18='[5]Tabla Impacto'!$C$12,AF18='[5]Tabla Impacto'!$D$12),"Menor",IF(OR(AF18='[5]Tabla Impacto'!$C$13,AF18='[5]Tabla Impacto'!$D$13),"Moderado",IF(OR(#REF!='[5]Tabla Impacto'!$C$14,AF18='[5]Tabla Impacto'!$D$14),"Mayor",IF(OR(AF18='[5]Tabla Impacto'!$C$15,#REF!='[5]Tabla Impacto'!$D$15),"Catastrófico","")))))</f>
        <v>Leve</v>
      </c>
      <c r="AH18" s="512">
        <f>IF(AG18="","",IF(AG18="Leve",0.2,IF(AG18="Menor",0.4,IF(AG18="Moderado",0.6,IF(AG18="Mayor",0.8,IF(AG18="Catastrófico",1,))))))</f>
        <v>0.2</v>
      </c>
      <c r="AI18" s="518" t="str">
        <f>IF(OR(AND(I18="Muy Baja",AG18="Leve"),AND(I18="Muy Baja",AG18="Menor"),AND(I18="Baja",AG18="Leve")),"Bajo",IF(OR(AND(I18="Muy baja",AG18="Moderado"),AND(I18="Baja",AG18="Menor"),AND(I18="Baja",AG18="Moderado"),AND(I18="Media",AG18="Leve"),AND(I18="Media",AG18="Menor"),AND(I18="Media",AG18="Moderado"),AND(I18="Alta",AG18="Leve"),AND(I18="Alta",AG18="Menor")),"Moderado",IF(OR(AND(I18="Muy Baja",AG18="Mayor"),AND(I18="Baja",AG18="Mayor"),AND(I18="Media",AG18="Mayor"),AND(I18="Alta",AG18="Moderado"),AND(I18="Alta",AG18="Mayor"),AND(I18="Muy Alta",AG18="Leve"),AND(I18="Muy Alta",AG18="Menor"),AND(I18="Muy Alta",AG18="Moderado"),AND(I18="Muy Alta",AG18="Mayor")),"Alto",IF(OR(AND(I18="Muy Baja",AG18="Catastrófico"),AND(I18="Baja",AG18="Catastrófico"),AND(I18="Media",AG18="Catastrófico"),AND(I18="Alta",AG18="Catastrófico"),AND(I18="Muy Alta",AG18="Catastrófico")),"Extremo",""))))</f>
        <v>Bajo</v>
      </c>
      <c r="AJ18" s="39">
        <v>1</v>
      </c>
      <c r="AK18" s="376" t="s">
        <v>575</v>
      </c>
      <c r="AL18" s="39" t="str">
        <f t="shared" si="0"/>
        <v>Probabilidad</v>
      </c>
      <c r="AM18" s="44" t="s">
        <v>89</v>
      </c>
      <c r="AN18" s="44" t="s">
        <v>90</v>
      </c>
      <c r="AO18" s="45" t="str">
        <f t="shared" si="1"/>
        <v>40%</v>
      </c>
      <c r="AP18" s="44" t="s">
        <v>91</v>
      </c>
      <c r="AQ18" s="44" t="s">
        <v>92</v>
      </c>
      <c r="AR18" s="44" t="s">
        <v>93</v>
      </c>
      <c r="AS18" s="46">
        <f t="shared" si="2"/>
        <v>0.24</v>
      </c>
      <c r="AT18" s="47" t="str">
        <f t="shared" si="3"/>
        <v>Baja</v>
      </c>
      <c r="AU18" s="45">
        <f t="shared" si="4"/>
        <v>0.24</v>
      </c>
      <c r="AV18" s="47" t="str">
        <f t="shared" si="5"/>
        <v>Leve</v>
      </c>
      <c r="AW18" s="45">
        <f t="shared" si="6"/>
        <v>0.2</v>
      </c>
      <c r="AX18" s="48" t="str">
        <f t="shared" si="7"/>
        <v>Bajo</v>
      </c>
      <c r="AY18" s="44" t="s">
        <v>94</v>
      </c>
      <c r="AZ18" s="376" t="s">
        <v>575</v>
      </c>
      <c r="BA18" s="39" t="s">
        <v>344</v>
      </c>
      <c r="BB18" s="125">
        <v>44958</v>
      </c>
      <c r="BC18" s="422">
        <v>45261</v>
      </c>
      <c r="BD18" s="428" t="s">
        <v>348</v>
      </c>
      <c r="BE18" s="425">
        <v>1</v>
      </c>
      <c r="BF18" s="38" t="s">
        <v>349</v>
      </c>
      <c r="BG18" s="39">
        <v>1</v>
      </c>
      <c r="BH18" s="39" t="s">
        <v>332</v>
      </c>
      <c r="BI18" s="39">
        <v>1</v>
      </c>
      <c r="BJ18" s="127" t="s">
        <v>333</v>
      </c>
      <c r="BK18" s="379"/>
      <c r="BL18" s="379"/>
      <c r="BM18" s="130"/>
      <c r="BN18" s="77"/>
      <c r="BO18" s="130"/>
      <c r="BP18" s="129"/>
      <c r="BQ18" s="224"/>
      <c r="BR18" s="218"/>
      <c r="BS18" s="130"/>
      <c r="BT18" s="129"/>
      <c r="BU18" s="224"/>
      <c r="BV18" s="77"/>
    </row>
    <row r="19" spans="1:74" ht="53.25" customHeight="1">
      <c r="A19" s="380"/>
      <c r="B19" s="504"/>
      <c r="C19" s="504"/>
      <c r="D19" s="504"/>
      <c r="E19" s="504"/>
      <c r="F19" s="504"/>
      <c r="G19" s="504"/>
      <c r="H19" s="507"/>
      <c r="I19" s="510"/>
      <c r="J19" s="513"/>
      <c r="K19" s="513"/>
      <c r="L19" s="513"/>
      <c r="M19" s="513"/>
      <c r="N19" s="513"/>
      <c r="O19" s="513"/>
      <c r="P19" s="513"/>
      <c r="Q19" s="513"/>
      <c r="R19" s="513"/>
      <c r="S19" s="513"/>
      <c r="T19" s="513"/>
      <c r="U19" s="513"/>
      <c r="V19" s="513"/>
      <c r="W19" s="513"/>
      <c r="X19" s="513"/>
      <c r="Y19" s="513"/>
      <c r="Z19" s="513"/>
      <c r="AA19" s="513"/>
      <c r="AB19" s="513"/>
      <c r="AC19" s="572"/>
      <c r="AD19" s="513"/>
      <c r="AE19" s="513"/>
      <c r="AF19" s="513"/>
      <c r="AG19" s="510"/>
      <c r="AH19" s="513"/>
      <c r="AI19" s="519"/>
      <c r="AJ19" s="39">
        <v>2</v>
      </c>
      <c r="AK19" s="376" t="s">
        <v>350</v>
      </c>
      <c r="AL19" s="39" t="str">
        <f t="shared" si="0"/>
        <v>Probabilidad</v>
      </c>
      <c r="AM19" s="44" t="s">
        <v>89</v>
      </c>
      <c r="AN19" s="44" t="s">
        <v>90</v>
      </c>
      <c r="AO19" s="45" t="str">
        <f t="shared" si="1"/>
        <v>40%</v>
      </c>
      <c r="AP19" s="44" t="s">
        <v>91</v>
      </c>
      <c r="AQ19" s="44" t="s">
        <v>92</v>
      </c>
      <c r="AR19" s="44" t="s">
        <v>93</v>
      </c>
      <c r="AS19" s="46">
        <f t="shared" si="2"/>
        <v>0</v>
      </c>
      <c r="AT19" s="47" t="str">
        <f t="shared" si="3"/>
        <v>Muy Baja</v>
      </c>
      <c r="AU19" s="45">
        <f t="shared" si="4"/>
        <v>0</v>
      </c>
      <c r="AV19" s="47" t="str">
        <f t="shared" si="5"/>
        <v>Leve</v>
      </c>
      <c r="AW19" s="45">
        <f t="shared" si="6"/>
        <v>0</v>
      </c>
      <c r="AX19" s="48" t="str">
        <f t="shared" si="7"/>
        <v>Bajo</v>
      </c>
      <c r="AY19" s="44" t="s">
        <v>94</v>
      </c>
      <c r="AZ19" s="376" t="s">
        <v>350</v>
      </c>
      <c r="BA19" s="39" t="s">
        <v>95</v>
      </c>
      <c r="BB19" s="125">
        <v>44958</v>
      </c>
      <c r="BC19" s="422">
        <v>45261</v>
      </c>
      <c r="BD19" s="428" t="s">
        <v>578</v>
      </c>
      <c r="BE19" s="425">
        <v>2</v>
      </c>
      <c r="BF19" s="39" t="s">
        <v>351</v>
      </c>
      <c r="BG19" s="39">
        <v>2</v>
      </c>
      <c r="BH19" s="39" t="s">
        <v>332</v>
      </c>
      <c r="BI19" s="39">
        <v>2</v>
      </c>
      <c r="BJ19" s="127" t="s">
        <v>333</v>
      </c>
      <c r="BK19" s="130"/>
      <c r="BL19" s="38"/>
      <c r="BM19" s="130"/>
      <c r="BN19" s="77"/>
      <c r="BO19" s="130"/>
      <c r="BP19" s="77"/>
      <c r="BQ19" s="224"/>
      <c r="BR19" s="218"/>
      <c r="BS19" s="130"/>
      <c r="BT19" s="224"/>
      <c r="BU19" s="224"/>
      <c r="BV19" s="77"/>
    </row>
    <row r="20" spans="1:74" ht="65.25" customHeight="1">
      <c r="A20" s="259"/>
      <c r="B20" s="505"/>
      <c r="C20" s="505"/>
      <c r="D20" s="505"/>
      <c r="E20" s="505"/>
      <c r="F20" s="505"/>
      <c r="G20" s="505"/>
      <c r="H20" s="508"/>
      <c r="I20" s="511"/>
      <c r="J20" s="514"/>
      <c r="K20" s="514"/>
      <c r="L20" s="514"/>
      <c r="M20" s="514"/>
      <c r="N20" s="514"/>
      <c r="O20" s="514"/>
      <c r="P20" s="514"/>
      <c r="Q20" s="514"/>
      <c r="R20" s="514"/>
      <c r="S20" s="514"/>
      <c r="T20" s="514"/>
      <c r="U20" s="514"/>
      <c r="V20" s="514"/>
      <c r="W20" s="514"/>
      <c r="X20" s="514"/>
      <c r="Y20" s="514"/>
      <c r="Z20" s="514"/>
      <c r="AA20" s="514"/>
      <c r="AB20" s="514"/>
      <c r="AC20" s="573"/>
      <c r="AD20" s="514"/>
      <c r="AE20" s="514"/>
      <c r="AF20" s="514"/>
      <c r="AG20" s="511"/>
      <c r="AH20" s="514"/>
      <c r="AI20" s="520"/>
      <c r="AJ20" s="39">
        <v>3</v>
      </c>
      <c r="AK20" s="376" t="s">
        <v>352</v>
      </c>
      <c r="AL20" s="39" t="str">
        <f t="shared" si="0"/>
        <v>Probabilidad</v>
      </c>
      <c r="AM20" s="44" t="s">
        <v>116</v>
      </c>
      <c r="AN20" s="44" t="s">
        <v>90</v>
      </c>
      <c r="AO20" s="45" t="str">
        <f t="shared" si="1"/>
        <v>30%</v>
      </c>
      <c r="AP20" s="44" t="s">
        <v>91</v>
      </c>
      <c r="AQ20" s="44" t="s">
        <v>92</v>
      </c>
      <c r="AR20" s="44" t="s">
        <v>93</v>
      </c>
      <c r="AS20" s="46">
        <f t="shared" si="2"/>
        <v>0</v>
      </c>
      <c r="AT20" s="47" t="str">
        <f t="shared" si="3"/>
        <v>Muy Baja</v>
      </c>
      <c r="AU20" s="45">
        <f t="shared" si="4"/>
        <v>0</v>
      </c>
      <c r="AV20" s="47" t="str">
        <f t="shared" si="5"/>
        <v>Leve</v>
      </c>
      <c r="AW20" s="45">
        <f t="shared" si="6"/>
        <v>0</v>
      </c>
      <c r="AX20" s="48" t="str">
        <f t="shared" si="7"/>
        <v>Bajo</v>
      </c>
      <c r="AY20" s="44" t="s">
        <v>94</v>
      </c>
      <c r="AZ20" s="376" t="s">
        <v>352</v>
      </c>
      <c r="BA20" s="39" t="s">
        <v>95</v>
      </c>
      <c r="BB20" s="125">
        <v>44958</v>
      </c>
      <c r="BC20" s="422">
        <v>45261</v>
      </c>
      <c r="BD20" s="428" t="s">
        <v>353</v>
      </c>
      <c r="BE20" s="425">
        <v>3</v>
      </c>
      <c r="BF20" s="39" t="s">
        <v>351</v>
      </c>
      <c r="BG20" s="39">
        <v>3</v>
      </c>
      <c r="BH20" s="39" t="s">
        <v>332</v>
      </c>
      <c r="BI20" s="39">
        <v>3</v>
      </c>
      <c r="BJ20" s="127" t="s">
        <v>333</v>
      </c>
      <c r="BK20" s="130"/>
      <c r="BL20" s="38"/>
      <c r="BM20" s="130"/>
      <c r="BN20" s="77"/>
      <c r="BO20" s="130"/>
      <c r="BP20" s="77"/>
      <c r="BQ20" s="224"/>
      <c r="BR20" s="218"/>
      <c r="BS20" s="130"/>
      <c r="BT20" s="224"/>
      <c r="BU20" s="224"/>
      <c r="BV20" s="77"/>
    </row>
    <row r="21" spans="1:74" ht="108.75" customHeight="1">
      <c r="A21" s="257">
        <v>4</v>
      </c>
      <c r="B21" s="503" t="s">
        <v>22</v>
      </c>
      <c r="C21" s="503" t="s">
        <v>107</v>
      </c>
      <c r="D21" s="503" t="s">
        <v>354</v>
      </c>
      <c r="E21" s="503" t="s">
        <v>355</v>
      </c>
      <c r="F21" s="503" t="s">
        <v>356</v>
      </c>
      <c r="G21" s="503" t="s">
        <v>14</v>
      </c>
      <c r="H21" s="506">
        <v>12</v>
      </c>
      <c r="I21" s="509" t="str">
        <f>IF(H21&lt;=0,"",IF(H21&lt;=2,"Muy Baja",IF(H21&lt;=24,"Baja",IF(H21&lt;=500,"Media",IF(H21&lt;=5000,"Alta","Muy Alta")))))</f>
        <v>Baja</v>
      </c>
      <c r="J21" s="512">
        <f>IF(I21="","",IF(I21="Muy Baja",0.2,IF(I21="Baja",0.4,IF(I21="Media",0.6,IF(I21="Alta",0.8,IF(I21="Muy Alta",1,))))))</f>
        <v>0.4</v>
      </c>
      <c r="K21" s="512" t="s">
        <v>329</v>
      </c>
      <c r="L21" s="512" t="s">
        <v>329</v>
      </c>
      <c r="M21" s="512" t="s">
        <v>329</v>
      </c>
      <c r="N21" s="512" t="s">
        <v>330</v>
      </c>
      <c r="O21" s="512" t="s">
        <v>329</v>
      </c>
      <c r="P21" s="512" t="s">
        <v>329</v>
      </c>
      <c r="Q21" s="512" t="s">
        <v>329</v>
      </c>
      <c r="R21" s="512" t="s">
        <v>330</v>
      </c>
      <c r="S21" s="512" t="s">
        <v>329</v>
      </c>
      <c r="T21" s="512" t="s">
        <v>329</v>
      </c>
      <c r="U21" s="512" t="s">
        <v>329</v>
      </c>
      <c r="V21" s="512" t="s">
        <v>329</v>
      </c>
      <c r="W21" s="512" t="s">
        <v>329</v>
      </c>
      <c r="X21" s="512" t="s">
        <v>330</v>
      </c>
      <c r="Y21" s="512" t="s">
        <v>329</v>
      </c>
      <c r="Z21" s="512" t="s">
        <v>330</v>
      </c>
      <c r="AA21" s="512" t="s">
        <v>330</v>
      </c>
      <c r="AB21" s="512" t="s">
        <v>330</v>
      </c>
      <c r="AC21" s="571">
        <f>COUNTIF(K21:AB22,"Si")</f>
        <v>12</v>
      </c>
      <c r="AD21" s="512" t="str">
        <f>IF(AC21&lt;=5,"Moderado",IF(AND(AC21&gt;=6,AC21&lt;=11),"Mayor",IF(AND(AC21&gt;=12,AC21&lt;=18),"Catastrofico")))</f>
        <v>Catastrofico</v>
      </c>
      <c r="AE21" s="512" t="s">
        <v>289</v>
      </c>
      <c r="AF21" s="512" t="str">
        <f>IF(NOT(ISERROR(MATCH(AE21,'[5]Tabla Impacto'!$B$152:$B$154,0))),'[5]Tabla Impacto'!$F$154&amp;"Por favor no seleccionar los criterios de impacto(Afectación Económica o presupuestal y Pérdida Reputacional)",AE21)</f>
        <v xml:space="preserve">     El riesgo afecta la imagen de alguna área de la organización</v>
      </c>
      <c r="AG21" s="509" t="str">
        <f>IF(OR(AF21='[5]Tabla Impacto'!$C$11,AF21='[5]Tabla Impacto'!$D$11),"Leve",IF(OR(AF21='[5]Tabla Impacto'!$C$12,AF21='[5]Tabla Impacto'!$D$12),"Menor",IF(OR(AF21='[5]Tabla Impacto'!$C$13,AF21='[5]Tabla Impacto'!$D$13),"Moderado",IF(OR(#REF!='[5]Tabla Impacto'!$C$14,AF21='[5]Tabla Impacto'!$D$14),"Mayor",IF(OR(AF21='[5]Tabla Impacto'!$C$15,#REF!='[5]Tabla Impacto'!$D$15),"Catastrófico","")))))</f>
        <v>Leve</v>
      </c>
      <c r="AH21" s="261">
        <f>IF(AG21="","",IF(AG21="Leve",0.2,IF(AG21="Menor",0.4,IF(AG21="Moderado",0.6,IF(AG21="Mayor",0.8,IF(AG21="Catastrófico",1,))))))</f>
        <v>0.2</v>
      </c>
      <c r="AI21" s="518" t="str">
        <f>IF(OR(AND(I21="Muy Baja",AG21="Leve"),AND(I21="Muy Baja",AG21="Menor"),AND(I21="Baja",AG21="Leve")),"Bajo",IF(OR(AND(I21="Muy baja",AG21="Moderado"),AND(I21="Baja",AG21="Menor"),AND(I21="Baja",AG21="Moderado"),AND(I21="Media",AG21="Leve"),AND(I21="Media",AG21="Menor"),AND(I21="Media",AG21="Moderado"),AND(I21="Alta",AG21="Leve"),AND(I21="Alta",AG21="Menor")),"Moderado",IF(OR(AND(I21="Muy Baja",AG21="Mayor"),AND(I21="Baja",AG21="Mayor"),AND(I21="Media",AG21="Mayor"),AND(I21="Alta",AG21="Moderado"),AND(I21="Alta",AG21="Mayor"),AND(I21="Muy Alta",AG21="Leve"),AND(I21="Muy Alta",AG21="Menor"),AND(I21="Muy Alta",AG21="Moderado"),AND(I21="Muy Alta",AG21="Mayor")),"Alto",IF(OR(AND(I21="Muy Baja",AG21="Catastrófico"),AND(I21="Baja",AG21="Catastrófico"),AND(I21="Media",AG21="Catastrófico"),AND(I21="Alta",AG21="Catastrófico"),AND(I21="Muy Alta",AG21="Catastrófico")),"Extremo",""))))</f>
        <v>Bajo</v>
      </c>
      <c r="AJ21" s="39">
        <v>1</v>
      </c>
      <c r="AK21" s="273" t="s">
        <v>574</v>
      </c>
      <c r="AL21" s="39" t="str">
        <f t="shared" si="0"/>
        <v>Probabilidad</v>
      </c>
      <c r="AM21" s="44" t="s">
        <v>89</v>
      </c>
      <c r="AN21" s="44" t="s">
        <v>90</v>
      </c>
      <c r="AO21" s="45" t="str">
        <f t="shared" si="1"/>
        <v>40%</v>
      </c>
      <c r="AP21" s="44" t="s">
        <v>91</v>
      </c>
      <c r="AQ21" s="44" t="s">
        <v>92</v>
      </c>
      <c r="AR21" s="44" t="s">
        <v>93</v>
      </c>
      <c r="AS21" s="46">
        <f t="shared" si="2"/>
        <v>0.24</v>
      </c>
      <c r="AT21" s="47" t="str">
        <f t="shared" si="3"/>
        <v>Baja</v>
      </c>
      <c r="AU21" s="45">
        <f t="shared" si="4"/>
        <v>0.24</v>
      </c>
      <c r="AV21" s="47" t="str">
        <f t="shared" si="5"/>
        <v>Leve</v>
      </c>
      <c r="AW21" s="45">
        <f t="shared" si="6"/>
        <v>0.2</v>
      </c>
      <c r="AX21" s="48" t="str">
        <f t="shared" si="7"/>
        <v>Bajo</v>
      </c>
      <c r="AY21" s="44" t="s">
        <v>94</v>
      </c>
      <c r="AZ21" s="273" t="s">
        <v>574</v>
      </c>
      <c r="BA21" s="39" t="s">
        <v>139</v>
      </c>
      <c r="BB21" s="125">
        <v>44958</v>
      </c>
      <c r="BC21" s="422">
        <v>45291</v>
      </c>
      <c r="BD21" s="428" t="s">
        <v>218</v>
      </c>
      <c r="BE21" s="425">
        <v>1</v>
      </c>
      <c r="BF21" s="38" t="s">
        <v>584</v>
      </c>
      <c r="BG21" s="39">
        <v>1</v>
      </c>
      <c r="BH21" s="39" t="s">
        <v>332</v>
      </c>
      <c r="BI21" s="39">
        <v>1</v>
      </c>
      <c r="BJ21" s="127" t="s">
        <v>333</v>
      </c>
      <c r="BK21" s="130"/>
      <c r="BL21" s="130"/>
      <c r="BM21" s="130"/>
      <c r="BN21" s="77"/>
      <c r="BO21" s="229"/>
      <c r="BP21" s="230"/>
      <c r="BQ21" s="224"/>
      <c r="BR21" s="218"/>
      <c r="BS21" s="77"/>
      <c r="BT21" s="226"/>
      <c r="BU21" s="224"/>
      <c r="BV21" s="77"/>
    </row>
    <row r="22" spans="1:74" ht="90" customHeight="1">
      <c r="A22" s="259"/>
      <c r="B22" s="505"/>
      <c r="C22" s="505"/>
      <c r="D22" s="505"/>
      <c r="E22" s="505"/>
      <c r="F22" s="505"/>
      <c r="G22" s="505"/>
      <c r="H22" s="508"/>
      <c r="I22" s="511"/>
      <c r="J22" s="514"/>
      <c r="K22" s="514"/>
      <c r="L22" s="514"/>
      <c r="M22" s="514"/>
      <c r="N22" s="514"/>
      <c r="O22" s="514"/>
      <c r="P22" s="514"/>
      <c r="Q22" s="514"/>
      <c r="R22" s="514"/>
      <c r="S22" s="514"/>
      <c r="T22" s="514"/>
      <c r="U22" s="514"/>
      <c r="V22" s="514"/>
      <c r="W22" s="514"/>
      <c r="X22" s="514"/>
      <c r="Y22" s="514"/>
      <c r="Z22" s="514"/>
      <c r="AA22" s="514"/>
      <c r="AB22" s="514"/>
      <c r="AC22" s="573"/>
      <c r="AD22" s="514"/>
      <c r="AE22" s="514"/>
      <c r="AF22" s="514"/>
      <c r="AG22" s="511"/>
      <c r="AH22" s="259"/>
      <c r="AI22" s="520"/>
      <c r="AJ22" s="39">
        <v>2</v>
      </c>
      <c r="AK22" s="273" t="s">
        <v>573</v>
      </c>
      <c r="AL22" s="257" t="str">
        <f t="shared" si="0"/>
        <v>Probabilidad</v>
      </c>
      <c r="AM22" s="134" t="s">
        <v>89</v>
      </c>
      <c r="AN22" s="134" t="s">
        <v>90</v>
      </c>
      <c r="AO22" s="135" t="str">
        <f t="shared" si="1"/>
        <v>40%</v>
      </c>
      <c r="AP22" s="134" t="s">
        <v>91</v>
      </c>
      <c r="AQ22" s="134" t="s">
        <v>92</v>
      </c>
      <c r="AR22" s="134" t="s">
        <v>93</v>
      </c>
      <c r="AS22" s="46">
        <f t="shared" si="2"/>
        <v>0</v>
      </c>
      <c r="AT22" s="47" t="str">
        <f t="shared" si="3"/>
        <v>Muy Baja</v>
      </c>
      <c r="AU22" s="135">
        <f t="shared" si="4"/>
        <v>0</v>
      </c>
      <c r="AV22" s="136" t="str">
        <f t="shared" si="5"/>
        <v>Leve</v>
      </c>
      <c r="AW22" s="45">
        <f t="shared" si="6"/>
        <v>0</v>
      </c>
      <c r="AX22" s="137" t="str">
        <f t="shared" si="7"/>
        <v>Bajo</v>
      </c>
      <c r="AY22" s="134" t="s">
        <v>94</v>
      </c>
      <c r="AZ22" s="273" t="s">
        <v>573</v>
      </c>
      <c r="BA22" s="257" t="s">
        <v>95</v>
      </c>
      <c r="BB22" s="125">
        <v>44958</v>
      </c>
      <c r="BC22" s="422">
        <v>45261</v>
      </c>
      <c r="BD22" s="428" t="s">
        <v>357</v>
      </c>
      <c r="BE22" s="425">
        <v>2</v>
      </c>
      <c r="BF22" s="38" t="s">
        <v>583</v>
      </c>
      <c r="BG22" s="39">
        <v>2</v>
      </c>
      <c r="BH22" s="39" t="s">
        <v>332</v>
      </c>
      <c r="BI22" s="39">
        <v>2</v>
      </c>
      <c r="BJ22" s="127" t="s">
        <v>333</v>
      </c>
      <c r="BK22" s="203"/>
      <c r="BL22" s="203"/>
      <c r="BM22" s="203"/>
      <c r="BN22" s="77"/>
      <c r="BO22" s="231"/>
      <c r="BP22" s="232"/>
      <c r="BQ22" s="224"/>
      <c r="BR22" s="233"/>
      <c r="BS22" s="77"/>
      <c r="BT22" s="226"/>
      <c r="BU22" s="224"/>
      <c r="BV22" s="77"/>
    </row>
    <row r="23" spans="1:74" ht="409.5" customHeight="1">
      <c r="A23" s="257">
        <v>5</v>
      </c>
      <c r="B23" s="503" t="s">
        <v>211</v>
      </c>
      <c r="C23" s="503" t="s">
        <v>86</v>
      </c>
      <c r="D23" s="503" t="s">
        <v>358</v>
      </c>
      <c r="E23" s="503" t="s">
        <v>359</v>
      </c>
      <c r="F23" s="503" t="s">
        <v>360</v>
      </c>
      <c r="G23" s="503" t="s">
        <v>14</v>
      </c>
      <c r="H23" s="506">
        <v>365</v>
      </c>
      <c r="I23" s="509" t="str">
        <f>IF(H23&lt;=0,"",IF(H23&lt;=2,"Muy Baja",IF(H23&lt;=24,"Baja",IF(H23&lt;=500,"Media",IF(H23&lt;=5000,"Alta","Muy Alta")))))</f>
        <v>Media</v>
      </c>
      <c r="J23" s="512">
        <f>IF(I23="","",IF(I23="Muy Baja",0.2,IF(I23="Baja",0.4,IF(I23="Media",0.6,IF(I23="Alta",0.8,IF(I23="Muy Alta",1,))))))</f>
        <v>0.6</v>
      </c>
      <c r="K23" s="512" t="s">
        <v>329</v>
      </c>
      <c r="L23" s="512" t="s">
        <v>329</v>
      </c>
      <c r="M23" s="512" t="s">
        <v>330</v>
      </c>
      <c r="N23" s="512" t="s">
        <v>330</v>
      </c>
      <c r="O23" s="512" t="s">
        <v>329</v>
      </c>
      <c r="P23" s="512" t="s">
        <v>329</v>
      </c>
      <c r="Q23" s="512" t="s">
        <v>329</v>
      </c>
      <c r="R23" s="512" t="s">
        <v>329</v>
      </c>
      <c r="S23" s="512" t="s">
        <v>330</v>
      </c>
      <c r="T23" s="512" t="s">
        <v>329</v>
      </c>
      <c r="U23" s="512" t="s">
        <v>329</v>
      </c>
      <c r="V23" s="512" t="s">
        <v>329</v>
      </c>
      <c r="W23" s="512" t="s">
        <v>329</v>
      </c>
      <c r="X23" s="512" t="s">
        <v>329</v>
      </c>
      <c r="Y23" s="512" t="s">
        <v>330</v>
      </c>
      <c r="Z23" s="512" t="s">
        <v>330</v>
      </c>
      <c r="AA23" s="512" t="s">
        <v>330</v>
      </c>
      <c r="AB23" s="512" t="s">
        <v>330</v>
      </c>
      <c r="AC23" s="571">
        <f>COUNTIF(K23:AB25,"Si")</f>
        <v>11</v>
      </c>
      <c r="AD23" s="512" t="str">
        <f>IF(AC23&lt;=5,"Moderado",IF(AND(AC23&gt;=6,AC23&lt;=11),"Mayor",IF(AND(AC23&gt;=12,AC23&lt;=18),"Catastrofico")))</f>
        <v>Mayor</v>
      </c>
      <c r="AE23" s="512" t="s">
        <v>204</v>
      </c>
      <c r="AF23" s="512" t="str">
        <f>IF(NOT(ISERROR(MATCH(AE23,'[5]Tabla Impacto'!$B$152:$B$154,0))),'[5]Tabla Impacto'!$F$154&amp;"Por favor no seleccionar los criterios de impacto(Afectación Económica o presupuestal y Pérdida Reputacional)",AE23)</f>
        <v xml:space="preserve">     Entre 50 y 100 SMLMV </v>
      </c>
      <c r="AG23" s="509" t="str">
        <f>IF(OR(AF23='[5]Tabla Impacto'!$C$11,AF23='[5]Tabla Impacto'!$D$11),"Leve",IF(OR(AF23='[5]Tabla Impacto'!$C$12,AF23='[5]Tabla Impacto'!$D$12),"Menor",IF(OR(AF23='[5]Tabla Impacto'!$C$13,AF23='[5]Tabla Impacto'!$D$13),"Moderado",IF(OR(#REF!='[5]Tabla Impacto'!$C$14,AF23='[5]Tabla Impacto'!$D$14),"Mayor",IF(OR(AF23='[5]Tabla Impacto'!$C$15,#REF!='[5]Tabla Impacto'!$D$15),"Catastrófico","")))))</f>
        <v>Moderado</v>
      </c>
      <c r="AH23" s="261">
        <f>IF(AG23="","",IF(AG23="Leve",0.2,IF(AG23="Menor",0.4,IF(AG23="Moderado",0.6,IF(AG23="Mayor",0.8,IF(AG23="Catastrófico",1,))))))</f>
        <v>0.6</v>
      </c>
      <c r="AI23" s="518" t="str">
        <f>IF(OR(AND(I23="Muy Baja",AG23="Leve"),AND(I23="Muy Baja",AG23="Menor"),AND(I23="Baja",AG23="Leve")),"Bajo",IF(OR(AND(I23="Muy baja",AG23="Moderado"),AND(I23="Baja",AG23="Menor"),AND(I23="Baja",AG23="Moderado"),AND(I23="Media",AG23="Leve"),AND(I23="Media",AG23="Menor"),AND(I23="Media",AG23="Moderado"),AND(I23="Alta",AG23="Leve"),AND(I23="Alta",AG23="Menor")),"Moderado",IF(OR(AND(I23="Muy Baja",AG23="Mayor"),AND(I23="Baja",AG23="Mayor"),AND(I23="Media",AG23="Mayor"),AND(I23="Alta",AG23="Moderado"),AND(I23="Alta",AG23="Mayor"),AND(I23="Muy Alta",AG23="Leve"),AND(I23="Muy Alta",AG23="Menor"),AND(I23="Muy Alta",AG23="Moderado"),AND(I23="Muy Alta",AG23="Mayor")),"Alto",IF(OR(AND(I23="Muy Baja",AG23="Catastrófico"),AND(I23="Baja",AG23="Catastrófico"),AND(I23="Media",AG23="Catastrófico"),AND(I23="Alta",AG23="Catastrófico"),AND(I23="Muy Alta",AG23="Catastrófico")),"Extremo",""))))</f>
        <v>Moderado</v>
      </c>
      <c r="AJ23" s="39">
        <v>1</v>
      </c>
      <c r="AK23" s="376" t="s">
        <v>215</v>
      </c>
      <c r="AL23" s="39" t="str">
        <f t="shared" si="0"/>
        <v>Probabilidad</v>
      </c>
      <c r="AM23" s="44" t="s">
        <v>116</v>
      </c>
      <c r="AN23" s="44" t="s">
        <v>90</v>
      </c>
      <c r="AO23" s="45" t="str">
        <f t="shared" si="1"/>
        <v>30%</v>
      </c>
      <c r="AP23" s="44" t="s">
        <v>91</v>
      </c>
      <c r="AQ23" s="44" t="s">
        <v>92</v>
      </c>
      <c r="AR23" s="44" t="s">
        <v>93</v>
      </c>
      <c r="AS23" s="46">
        <f t="shared" si="2"/>
        <v>0.42</v>
      </c>
      <c r="AT23" s="47" t="str">
        <f t="shared" si="3"/>
        <v>Media</v>
      </c>
      <c r="AU23" s="45">
        <f t="shared" si="4"/>
        <v>0.42</v>
      </c>
      <c r="AV23" s="47" t="str">
        <f t="shared" si="5"/>
        <v>Moderado</v>
      </c>
      <c r="AW23" s="45">
        <f t="shared" si="6"/>
        <v>0.6</v>
      </c>
      <c r="AX23" s="48" t="str">
        <f t="shared" si="7"/>
        <v>Moderado</v>
      </c>
      <c r="AY23" s="44" t="s">
        <v>94</v>
      </c>
      <c r="AZ23" s="376" t="s">
        <v>215</v>
      </c>
      <c r="BA23" s="39" t="s">
        <v>139</v>
      </c>
      <c r="BB23" s="125">
        <v>44958</v>
      </c>
      <c r="BC23" s="422">
        <v>45261</v>
      </c>
      <c r="BD23" s="428" t="s">
        <v>218</v>
      </c>
      <c r="BE23" s="425">
        <v>1</v>
      </c>
      <c r="BF23" s="39" t="s">
        <v>228</v>
      </c>
      <c r="BG23" s="39">
        <v>1</v>
      </c>
      <c r="BH23" s="39" t="s">
        <v>332</v>
      </c>
      <c r="BI23" s="39">
        <v>1</v>
      </c>
      <c r="BJ23" s="127" t="s">
        <v>333</v>
      </c>
      <c r="BK23" s="536"/>
      <c r="BL23" s="536"/>
      <c r="BM23" s="536"/>
      <c r="BN23" s="234"/>
      <c r="BO23" s="539"/>
      <c r="BP23" s="539"/>
      <c r="BQ23" s="224"/>
      <c r="BR23" s="539"/>
      <c r="BS23" s="235"/>
      <c r="BT23" s="126"/>
      <c r="BU23" s="224"/>
      <c r="BV23" s="542"/>
    </row>
    <row r="24" spans="1:74" ht="141.75" customHeight="1">
      <c r="A24" s="380"/>
      <c r="B24" s="504"/>
      <c r="C24" s="504"/>
      <c r="D24" s="504"/>
      <c r="E24" s="504"/>
      <c r="F24" s="504"/>
      <c r="G24" s="504"/>
      <c r="H24" s="507"/>
      <c r="I24" s="510"/>
      <c r="J24" s="513"/>
      <c r="K24" s="513"/>
      <c r="L24" s="513"/>
      <c r="M24" s="513"/>
      <c r="N24" s="513"/>
      <c r="O24" s="513"/>
      <c r="P24" s="513"/>
      <c r="Q24" s="513"/>
      <c r="R24" s="513"/>
      <c r="S24" s="513"/>
      <c r="T24" s="513"/>
      <c r="U24" s="513"/>
      <c r="V24" s="513"/>
      <c r="W24" s="513"/>
      <c r="X24" s="513"/>
      <c r="Y24" s="513"/>
      <c r="Z24" s="513"/>
      <c r="AA24" s="513"/>
      <c r="AB24" s="513"/>
      <c r="AC24" s="572"/>
      <c r="AD24" s="513"/>
      <c r="AE24" s="513"/>
      <c r="AF24" s="513"/>
      <c r="AG24" s="510"/>
      <c r="AH24" s="380"/>
      <c r="AI24" s="519"/>
      <c r="AJ24" s="39">
        <v>2</v>
      </c>
      <c r="AK24" s="376" t="s">
        <v>572</v>
      </c>
      <c r="AL24" s="39" t="str">
        <f t="shared" si="0"/>
        <v>Probabilidad</v>
      </c>
      <c r="AM24" s="134" t="s">
        <v>89</v>
      </c>
      <c r="AN24" s="44" t="s">
        <v>90</v>
      </c>
      <c r="AO24" s="45" t="str">
        <f t="shared" si="1"/>
        <v>40%</v>
      </c>
      <c r="AP24" s="44" t="s">
        <v>91</v>
      </c>
      <c r="AQ24" s="44" t="s">
        <v>92</v>
      </c>
      <c r="AR24" s="44" t="s">
        <v>93</v>
      </c>
      <c r="AS24" s="46">
        <f t="shared" si="2"/>
        <v>0</v>
      </c>
      <c r="AT24" s="47" t="str">
        <f t="shared" si="3"/>
        <v>Muy Baja</v>
      </c>
      <c r="AU24" s="135">
        <f t="shared" si="4"/>
        <v>0</v>
      </c>
      <c r="AV24" s="136" t="str">
        <f t="shared" si="5"/>
        <v>Leve</v>
      </c>
      <c r="AW24" s="45">
        <f t="shared" si="6"/>
        <v>0</v>
      </c>
      <c r="AX24" s="137" t="str">
        <f t="shared" si="7"/>
        <v>Bajo</v>
      </c>
      <c r="AY24" s="44" t="s">
        <v>94</v>
      </c>
      <c r="AZ24" s="376" t="s">
        <v>572</v>
      </c>
      <c r="BA24" s="257" t="s">
        <v>95</v>
      </c>
      <c r="BB24" s="125">
        <v>44958</v>
      </c>
      <c r="BC24" s="422">
        <v>45261</v>
      </c>
      <c r="BD24" s="428" t="s">
        <v>361</v>
      </c>
      <c r="BE24" s="425">
        <v>2</v>
      </c>
      <c r="BF24" s="38" t="s">
        <v>362</v>
      </c>
      <c r="BG24" s="39">
        <v>2</v>
      </c>
      <c r="BH24" s="39" t="s">
        <v>332</v>
      </c>
      <c r="BI24" s="39">
        <v>2</v>
      </c>
      <c r="BJ24" s="127" t="s">
        <v>333</v>
      </c>
      <c r="BK24" s="537"/>
      <c r="BL24" s="537"/>
      <c r="BM24" s="537"/>
      <c r="BN24" s="234"/>
      <c r="BO24" s="540"/>
      <c r="BP24" s="540"/>
      <c r="BQ24" s="224"/>
      <c r="BR24" s="540"/>
      <c r="BS24" s="235"/>
      <c r="BT24" s="126"/>
      <c r="BU24" s="224"/>
      <c r="BV24" s="543"/>
    </row>
    <row r="25" spans="1:74" ht="96" customHeight="1">
      <c r="A25" s="259"/>
      <c r="B25" s="505"/>
      <c r="C25" s="505"/>
      <c r="D25" s="505"/>
      <c r="E25" s="505"/>
      <c r="F25" s="505"/>
      <c r="G25" s="505"/>
      <c r="H25" s="508"/>
      <c r="I25" s="511"/>
      <c r="J25" s="514"/>
      <c r="K25" s="514"/>
      <c r="L25" s="514"/>
      <c r="M25" s="514"/>
      <c r="N25" s="514"/>
      <c r="O25" s="514"/>
      <c r="P25" s="514"/>
      <c r="Q25" s="514"/>
      <c r="R25" s="514"/>
      <c r="S25" s="514"/>
      <c r="T25" s="514"/>
      <c r="U25" s="514"/>
      <c r="V25" s="514"/>
      <c r="W25" s="514"/>
      <c r="X25" s="514"/>
      <c r="Y25" s="514"/>
      <c r="Z25" s="514"/>
      <c r="AA25" s="514"/>
      <c r="AB25" s="514"/>
      <c r="AC25" s="573"/>
      <c r="AD25" s="514"/>
      <c r="AE25" s="514"/>
      <c r="AF25" s="514"/>
      <c r="AG25" s="511"/>
      <c r="AH25" s="259"/>
      <c r="AI25" s="520"/>
      <c r="AJ25" s="39">
        <v>3</v>
      </c>
      <c r="AK25" s="378" t="s">
        <v>571</v>
      </c>
      <c r="AL25" s="39" t="str">
        <f t="shared" si="0"/>
        <v>Probabilidad</v>
      </c>
      <c r="AM25" s="44" t="s">
        <v>89</v>
      </c>
      <c r="AN25" s="44" t="s">
        <v>90</v>
      </c>
      <c r="AO25" s="45" t="str">
        <f t="shared" si="1"/>
        <v>40%</v>
      </c>
      <c r="AP25" s="44" t="s">
        <v>91</v>
      </c>
      <c r="AQ25" s="44" t="s">
        <v>92</v>
      </c>
      <c r="AR25" s="44" t="s">
        <v>93</v>
      </c>
      <c r="AS25" s="46">
        <f t="shared" si="2"/>
        <v>0</v>
      </c>
      <c r="AT25" s="47" t="str">
        <f t="shared" si="3"/>
        <v>Muy Baja</v>
      </c>
      <c r="AU25" s="135">
        <f t="shared" si="4"/>
        <v>0</v>
      </c>
      <c r="AV25" s="136" t="str">
        <f t="shared" si="5"/>
        <v>Leve</v>
      </c>
      <c r="AW25" s="45">
        <f t="shared" si="6"/>
        <v>0</v>
      </c>
      <c r="AX25" s="137" t="str">
        <f t="shared" si="7"/>
        <v>Bajo</v>
      </c>
      <c r="AY25" s="44" t="s">
        <v>94</v>
      </c>
      <c r="AZ25" s="378" t="s">
        <v>571</v>
      </c>
      <c r="BA25" s="257" t="s">
        <v>95</v>
      </c>
      <c r="BB25" s="125">
        <v>44958</v>
      </c>
      <c r="BC25" s="422">
        <v>45261</v>
      </c>
      <c r="BD25" s="428" t="s">
        <v>363</v>
      </c>
      <c r="BE25" s="425">
        <v>3</v>
      </c>
      <c r="BF25" s="38" t="s">
        <v>585</v>
      </c>
      <c r="BG25" s="39">
        <v>3</v>
      </c>
      <c r="BH25" s="39" t="s">
        <v>332</v>
      </c>
      <c r="BI25" s="39">
        <v>3</v>
      </c>
      <c r="BJ25" s="127" t="s">
        <v>333</v>
      </c>
      <c r="BK25" s="538"/>
      <c r="BL25" s="538"/>
      <c r="BM25" s="538"/>
      <c r="BN25" s="234"/>
      <c r="BO25" s="541"/>
      <c r="BP25" s="541"/>
      <c r="BQ25" s="224"/>
      <c r="BR25" s="541"/>
      <c r="BS25" s="235"/>
      <c r="BT25" s="126"/>
      <c r="BU25" s="224"/>
      <c r="BV25" s="544"/>
    </row>
    <row r="26" spans="1:74" ht="111.75" customHeight="1">
      <c r="A26" s="257">
        <v>6</v>
      </c>
      <c r="B26" s="503" t="s">
        <v>26</v>
      </c>
      <c r="C26" s="503" t="s">
        <v>107</v>
      </c>
      <c r="D26" s="503" t="s">
        <v>364</v>
      </c>
      <c r="E26" s="574" t="s">
        <v>365</v>
      </c>
      <c r="F26" s="503" t="s">
        <v>563</v>
      </c>
      <c r="G26" s="503" t="s">
        <v>14</v>
      </c>
      <c r="H26" s="506">
        <v>12</v>
      </c>
      <c r="I26" s="509" t="str">
        <f>IF(H26&lt;=0,"",IF(H26&lt;=2,"Muy Baja",IF(H26&lt;=24,"Baja",IF(H26&lt;=500,"Media",IF(H26&lt;=5000,"Alta","Muy Alta")))))</f>
        <v>Baja</v>
      </c>
      <c r="J26" s="512">
        <f>IF(I26="","",IF(I26="Muy Baja",0.2,IF(I26="Baja",0.4,IF(I26="Media",0.6,IF(I26="Alta",0.8,IF(I26="Muy Alta",1,))))))</f>
        <v>0.4</v>
      </c>
      <c r="K26" s="512" t="s">
        <v>329</v>
      </c>
      <c r="L26" s="512" t="s">
        <v>329</v>
      </c>
      <c r="M26" s="512" t="s">
        <v>330</v>
      </c>
      <c r="N26" s="512" t="s">
        <v>330</v>
      </c>
      <c r="O26" s="512" t="s">
        <v>329</v>
      </c>
      <c r="P26" s="512" t="s">
        <v>330</v>
      </c>
      <c r="Q26" s="512" t="s">
        <v>330</v>
      </c>
      <c r="R26" s="512" t="s">
        <v>330</v>
      </c>
      <c r="S26" s="512" t="s">
        <v>330</v>
      </c>
      <c r="T26" s="512" t="s">
        <v>329</v>
      </c>
      <c r="U26" s="512" t="s">
        <v>329</v>
      </c>
      <c r="V26" s="512" t="s">
        <v>329</v>
      </c>
      <c r="W26" s="512" t="s">
        <v>330</v>
      </c>
      <c r="X26" s="512" t="s">
        <v>329</v>
      </c>
      <c r="Y26" s="512" t="s">
        <v>330</v>
      </c>
      <c r="Z26" s="512" t="s">
        <v>330</v>
      </c>
      <c r="AA26" s="512" t="s">
        <v>330</v>
      </c>
      <c r="AB26" s="512" t="s">
        <v>330</v>
      </c>
      <c r="AC26" s="571">
        <f>COUNTIF(K26:AB27,"Si")</f>
        <v>7</v>
      </c>
      <c r="AD26" s="512" t="str">
        <f>IF(AC26&lt;=5,"Moderado",IF(AND(AC26&gt;=6,AC26&lt;=11),"Mayor",IF(AND(AC26&gt;=12,AC26&lt;=18),"Catastrofico")))</f>
        <v>Mayor</v>
      </c>
      <c r="AE26" s="512" t="s">
        <v>289</v>
      </c>
      <c r="AF26" s="512" t="str">
        <f>IF(NOT(ISERROR(MATCH(AE26,'[5]Tabla Impacto'!$B$152:$B$154,0))),'[5]Tabla Impacto'!$F$154&amp;"Por favor no seleccionar los criterios de impacto(Afectación Económica o presupuestal y Pérdida Reputacional)",AE26)</f>
        <v xml:space="preserve">     El riesgo afecta la imagen de alguna área de la organización</v>
      </c>
      <c r="AG26" s="509" t="str">
        <f>IF(OR(AF26='[5]Tabla Impacto'!$C$11,AF26='[5]Tabla Impacto'!$D$11),"Leve",IF(OR(AF26='[5]Tabla Impacto'!$C$12,AF26='[5]Tabla Impacto'!$D$12),"Menor",IF(OR(AF26='[5]Tabla Impacto'!$C$13,AF26='[5]Tabla Impacto'!$D$13),"Moderado",IF(OR(#REF!='[5]Tabla Impacto'!$C$14,AF26='[5]Tabla Impacto'!$D$14),"Mayor",IF(OR(AF26='[5]Tabla Impacto'!$C$15,#REF!='[5]Tabla Impacto'!$D$15),"Catastrófico","")))))</f>
        <v>Leve</v>
      </c>
      <c r="AH26" s="512">
        <f>IF(AG26="","",IF(AG26="Leve",0.2,IF(AG26="Menor",0.4,IF(AG26="Moderado",0.6,IF(AG26="Mayor",0.8,IF(AG26="Catastrófico",1,))))))</f>
        <v>0.2</v>
      </c>
      <c r="AI26" s="518" t="str">
        <f>IF(OR(AND(I26="Muy Baja",AG26="Leve"),AND(I26="Muy Baja",AG26="Menor"),AND(I26="Baja",AG26="Leve")),"Bajo",IF(OR(AND(I26="Muy baja",AG26="Moderado"),AND(I26="Baja",AG26="Menor"),AND(I26="Baja",AG26="Moderado"),AND(I26="Media",AG26="Leve"),AND(I26="Media",AG26="Menor"),AND(I26="Media",AG26="Moderado"),AND(I26="Alta",AG26="Leve"),AND(I26="Alta",AG26="Menor")),"Moderado",IF(OR(AND(I26="Muy Baja",AG26="Mayor"),AND(I26="Baja",AG26="Mayor"),AND(I26="Media",AG26="Mayor"),AND(I26="Alta",AG26="Moderado"),AND(I26="Alta",AG26="Mayor"),AND(I26="Muy Alta",AG26="Leve"),AND(I26="Muy Alta",AG26="Menor"),AND(I26="Muy Alta",AG26="Moderado"),AND(I26="Muy Alta",AG26="Mayor")),"Alto",IF(OR(AND(I26="Muy Baja",AG26="Catastrófico"),AND(I26="Baja",AG26="Catastrófico"),AND(I26="Media",AG26="Catastrófico"),AND(I26="Alta",AG26="Catastrófico"),AND(I26="Muy Alta",AG26="Catastrófico")),"Extremo",""))))</f>
        <v>Bajo</v>
      </c>
      <c r="AJ26" s="39">
        <v>1</v>
      </c>
      <c r="AK26" s="273" t="s">
        <v>569</v>
      </c>
      <c r="AL26" s="39" t="str">
        <f t="shared" si="0"/>
        <v>Probabilidad</v>
      </c>
      <c r="AM26" s="44" t="s">
        <v>116</v>
      </c>
      <c r="AN26" s="44" t="s">
        <v>90</v>
      </c>
      <c r="AO26" s="45" t="str">
        <f t="shared" si="1"/>
        <v>30%</v>
      </c>
      <c r="AP26" s="44" t="s">
        <v>91</v>
      </c>
      <c r="AQ26" s="44" t="s">
        <v>92</v>
      </c>
      <c r="AR26" s="44" t="s">
        <v>93</v>
      </c>
      <c r="AS26" s="46">
        <f t="shared" si="2"/>
        <v>0.28000000000000003</v>
      </c>
      <c r="AT26" s="47" t="str">
        <f t="shared" si="3"/>
        <v>Baja</v>
      </c>
      <c r="AU26" s="45">
        <f t="shared" si="4"/>
        <v>0.28000000000000003</v>
      </c>
      <c r="AV26" s="47" t="str">
        <f t="shared" si="5"/>
        <v>Leve</v>
      </c>
      <c r="AW26" s="45">
        <f t="shared" si="6"/>
        <v>0.2</v>
      </c>
      <c r="AX26" s="48" t="str">
        <f t="shared" si="7"/>
        <v>Bajo</v>
      </c>
      <c r="AY26" s="44" t="s">
        <v>94</v>
      </c>
      <c r="AZ26" s="273" t="s">
        <v>569</v>
      </c>
      <c r="BA26" s="257" t="s">
        <v>95</v>
      </c>
      <c r="BB26" s="125">
        <v>44958</v>
      </c>
      <c r="BC26" s="422">
        <v>45261</v>
      </c>
      <c r="BD26" s="428" t="s">
        <v>366</v>
      </c>
      <c r="BE26" s="425">
        <v>1</v>
      </c>
      <c r="BF26" s="38" t="s">
        <v>570</v>
      </c>
      <c r="BG26" s="39">
        <v>1</v>
      </c>
      <c r="BH26" s="39" t="s">
        <v>332</v>
      </c>
      <c r="BI26" s="39">
        <v>1</v>
      </c>
      <c r="BJ26" s="127" t="s">
        <v>333</v>
      </c>
      <c r="BK26" s="204"/>
      <c r="BL26" s="204"/>
      <c r="BM26" s="204"/>
      <c r="BN26" s="77"/>
      <c r="BO26" s="205"/>
      <c r="BP26" s="206"/>
      <c r="BQ26" s="224"/>
      <c r="BR26" s="236"/>
      <c r="BS26" s="126"/>
      <c r="BT26" s="126"/>
      <c r="BU26" s="224"/>
      <c r="BV26" s="77"/>
    </row>
    <row r="27" spans="1:74" ht="135.75" customHeight="1">
      <c r="A27" s="259"/>
      <c r="B27" s="505"/>
      <c r="C27" s="505"/>
      <c r="D27" s="505"/>
      <c r="E27" s="575"/>
      <c r="F27" s="505"/>
      <c r="G27" s="505"/>
      <c r="H27" s="508"/>
      <c r="I27" s="511"/>
      <c r="J27" s="514"/>
      <c r="K27" s="514"/>
      <c r="L27" s="514"/>
      <c r="M27" s="514"/>
      <c r="N27" s="514"/>
      <c r="O27" s="514"/>
      <c r="P27" s="514"/>
      <c r="Q27" s="514"/>
      <c r="R27" s="514"/>
      <c r="S27" s="514"/>
      <c r="T27" s="514"/>
      <c r="U27" s="514"/>
      <c r="V27" s="514"/>
      <c r="W27" s="514"/>
      <c r="X27" s="514"/>
      <c r="Y27" s="514"/>
      <c r="Z27" s="514"/>
      <c r="AA27" s="514"/>
      <c r="AB27" s="514"/>
      <c r="AC27" s="573"/>
      <c r="AD27" s="514"/>
      <c r="AE27" s="514"/>
      <c r="AF27" s="514"/>
      <c r="AG27" s="511"/>
      <c r="AH27" s="514"/>
      <c r="AI27" s="520"/>
      <c r="AJ27" s="39">
        <v>2</v>
      </c>
      <c r="AK27" s="273" t="s">
        <v>367</v>
      </c>
      <c r="AL27" s="39" t="str">
        <f t="shared" si="0"/>
        <v>Probabilidad</v>
      </c>
      <c r="AM27" s="134" t="s">
        <v>89</v>
      </c>
      <c r="AN27" s="44" t="s">
        <v>90</v>
      </c>
      <c r="AO27" s="45" t="str">
        <f t="shared" si="1"/>
        <v>40%</v>
      </c>
      <c r="AP27" s="44" t="s">
        <v>91</v>
      </c>
      <c r="AQ27" s="44" t="s">
        <v>92</v>
      </c>
      <c r="AR27" s="44" t="s">
        <v>93</v>
      </c>
      <c r="AS27" s="46">
        <f t="shared" si="2"/>
        <v>0</v>
      </c>
      <c r="AT27" s="47" t="str">
        <f t="shared" si="3"/>
        <v>Muy Baja</v>
      </c>
      <c r="AU27" s="135">
        <f t="shared" si="4"/>
        <v>0</v>
      </c>
      <c r="AV27" s="136" t="str">
        <f t="shared" si="5"/>
        <v>Leve</v>
      </c>
      <c r="AW27" s="45">
        <f t="shared" si="6"/>
        <v>0</v>
      </c>
      <c r="AX27" s="137" t="str">
        <f t="shared" si="7"/>
        <v>Bajo</v>
      </c>
      <c r="AY27" s="44" t="s">
        <v>94</v>
      </c>
      <c r="AZ27" s="273" t="s">
        <v>367</v>
      </c>
      <c r="BA27" s="257" t="s">
        <v>95</v>
      </c>
      <c r="BB27" s="125">
        <v>44958</v>
      </c>
      <c r="BC27" s="422">
        <v>45261</v>
      </c>
      <c r="BD27" s="428" t="s">
        <v>368</v>
      </c>
      <c r="BE27" s="425">
        <v>2</v>
      </c>
      <c r="BF27" s="38" t="s">
        <v>586</v>
      </c>
      <c r="BG27" s="39">
        <v>2</v>
      </c>
      <c r="BH27" s="39" t="s">
        <v>332</v>
      </c>
      <c r="BI27" s="39">
        <v>2</v>
      </c>
      <c r="BJ27" s="127" t="s">
        <v>333</v>
      </c>
      <c r="BK27" s="130"/>
      <c r="BL27" s="379"/>
      <c r="BM27" s="130"/>
      <c r="BN27" s="77"/>
      <c r="BO27" s="130"/>
      <c r="BP27" s="138"/>
      <c r="BQ27" s="224"/>
      <c r="BR27" s="218"/>
      <c r="BS27" s="126"/>
      <c r="BT27" s="126"/>
      <c r="BU27" s="224"/>
      <c r="BV27" s="126"/>
    </row>
    <row r="28" spans="1:74" ht="156" customHeight="1">
      <c r="A28" s="39">
        <v>7</v>
      </c>
      <c r="B28" s="86" t="s">
        <v>369</v>
      </c>
      <c r="C28" s="38" t="s">
        <v>86</v>
      </c>
      <c r="D28" s="38" t="s">
        <v>370</v>
      </c>
      <c r="E28" s="38" t="s">
        <v>371</v>
      </c>
      <c r="F28" s="38" t="s">
        <v>372</v>
      </c>
      <c r="G28" s="38" t="s">
        <v>14</v>
      </c>
      <c r="H28" s="39">
        <v>130</v>
      </c>
      <c r="I28" s="40" t="str">
        <f>IF(H28&lt;=0,"",IF(H28&lt;=2,"Muy Baja",IF(H28&lt;=24,"Baja",IF(H28&lt;=500,"Media",IF(H28&lt;=5000,"Alta","Muy Alta")))))</f>
        <v>Media</v>
      </c>
      <c r="J28" s="41">
        <f>IF(I28="","",IF(I28="Muy Baja",0.2,IF(I28="Baja",0.4,IF(I28="Media",0.6,IF(I28="Alta",0.8,IF(I28="Muy Alta",1,))))))</f>
        <v>0.6</v>
      </c>
      <c r="K28" s="261" t="s">
        <v>329</v>
      </c>
      <c r="L28" s="261" t="s">
        <v>329</v>
      </c>
      <c r="M28" s="261" t="s">
        <v>329</v>
      </c>
      <c r="N28" s="261" t="s">
        <v>329</v>
      </c>
      <c r="O28" s="261" t="s">
        <v>329</v>
      </c>
      <c r="P28" s="261" t="s">
        <v>329</v>
      </c>
      <c r="Q28" s="261" t="s">
        <v>329</v>
      </c>
      <c r="R28" s="261" t="s">
        <v>330</v>
      </c>
      <c r="S28" s="261" t="s">
        <v>330</v>
      </c>
      <c r="T28" s="261" t="s">
        <v>329</v>
      </c>
      <c r="U28" s="261" t="s">
        <v>329</v>
      </c>
      <c r="V28" s="261" t="s">
        <v>329</v>
      </c>
      <c r="W28" s="261" t="s">
        <v>329</v>
      </c>
      <c r="X28" s="261" t="s">
        <v>329</v>
      </c>
      <c r="Y28" s="261" t="s">
        <v>329</v>
      </c>
      <c r="Z28" s="261" t="s">
        <v>330</v>
      </c>
      <c r="AA28" s="261" t="s">
        <v>330</v>
      </c>
      <c r="AB28" s="261" t="s">
        <v>330</v>
      </c>
      <c r="AC28" s="124">
        <f>COUNTIF(K28:AB28,"Si")</f>
        <v>13</v>
      </c>
      <c r="AD28" s="261" t="str">
        <f>IF(AC28&lt;=5,"Moderado",IF(AND(AC28&gt;=6,AC28&lt;=11),"Mayor",IF(AND(AC28&gt;=12,AC28&lt;=18),"Catastrofico")))</f>
        <v>Catastrofico</v>
      </c>
      <c r="AE28" s="41" t="s">
        <v>373</v>
      </c>
      <c r="AF28" s="261" t="s">
        <v>374</v>
      </c>
      <c r="AG28" s="40" t="e">
        <f>IF(OR(AF28='[5]Tabla Impacto'!$C$11,AF28='[5]Tabla Impacto'!$D$11),"Leve",IF(OR(AF28='[5]Tabla Impacto'!$C$12,AF28='[5]Tabla Impacto'!$D$12),"Menor",IF(OR(AF28='[5]Tabla Impacto'!$C$13,AF28='[5]Tabla Impacto'!$D$13),"Moderado",IF(OR(#REF!='[5]Tabla Impacto'!$C$14,AF28='[5]Tabla Impacto'!$D$14),"Mayor",IF(OR(AF28='[5]Tabla Impacto'!$C$15,#REF!='[5]Tabla Impacto'!$D$15),"Catastrófico","")))))</f>
        <v>#REF!</v>
      </c>
      <c r="AH28" s="41" t="e">
        <f>IF(AG28="","",IF(AG28="Leve",0.2,IF(AG28="Menor",0.4,IF(AG28="Moderado",0.6,IF(AG28="Mayor",0.8,IF(AG28="Catastrófico",1,))))))</f>
        <v>#REF!</v>
      </c>
      <c r="AI28" s="42" t="e">
        <f>IF(OR(AND(I28="Muy Baja",AG28="Leve"),AND(I28="Muy Baja",AG28="Menor"),AND(I28="Baja",AG28="Leve")),"Bajo",IF(OR(AND(I28="Muy baja",AG28="Moderado"),AND(I28="Baja",AG28="Menor"),AND(I28="Baja",AG28="Moderado"),AND(I28="Media",AG28="Leve"),AND(I28="Media",AG28="Menor"),AND(I28="Media",AG28="Moderado"),AND(I28="Alta",AG28="Leve"),AND(I28="Alta",AG28="Menor")),"Moderado",IF(OR(AND(I28="Muy Baja",AG28="Mayor"),AND(I28="Baja",AG28="Mayor"),AND(I28="Media",AG28="Mayor"),AND(I28="Alta",AG28="Moderado"),AND(I28="Alta",AG28="Mayor"),AND(I28="Muy Alta",AG28="Leve"),AND(I28="Muy Alta",AG28="Menor"),AND(I28="Muy Alta",AG28="Moderado"),AND(I28="Muy Alta",AG28="Mayor")),"Alto",IF(OR(AND(I28="Muy Baja",AG28="Catastrófico"),AND(I28="Baja",AG28="Catastrófico"),AND(I28="Media",AG28="Catastrófico"),AND(I28="Alta",AG28="Catastrófico"),AND(I28="Muy Alta",AG28="Catastrófico")),"Extremo",""))))</f>
        <v>#REF!</v>
      </c>
      <c r="AJ28" s="39">
        <v>1</v>
      </c>
      <c r="AK28" s="273" t="s">
        <v>375</v>
      </c>
      <c r="AL28" s="39" t="str">
        <f t="shared" si="0"/>
        <v>Probabilidad</v>
      </c>
      <c r="AM28" s="44" t="s">
        <v>89</v>
      </c>
      <c r="AN28" s="44" t="s">
        <v>90</v>
      </c>
      <c r="AO28" s="45" t="str">
        <f t="shared" si="1"/>
        <v>40%</v>
      </c>
      <c r="AP28" s="44" t="s">
        <v>91</v>
      </c>
      <c r="AQ28" s="44" t="s">
        <v>92</v>
      </c>
      <c r="AR28" s="44" t="s">
        <v>93</v>
      </c>
      <c r="AS28" s="46">
        <f t="shared" si="2"/>
        <v>0.36</v>
      </c>
      <c r="AT28" s="47" t="str">
        <f t="shared" si="3"/>
        <v>Baja</v>
      </c>
      <c r="AU28" s="45">
        <f t="shared" si="4"/>
        <v>0.36</v>
      </c>
      <c r="AV28" s="47" t="str">
        <f t="shared" si="5"/>
        <v/>
      </c>
      <c r="AW28" s="45" t="str">
        <f t="shared" si="6"/>
        <v/>
      </c>
      <c r="AX28" s="48" t="str">
        <f t="shared" si="7"/>
        <v/>
      </c>
      <c r="AY28" s="44" t="s">
        <v>94</v>
      </c>
      <c r="AZ28" s="273" t="s">
        <v>375</v>
      </c>
      <c r="BA28" s="257" t="s">
        <v>95</v>
      </c>
      <c r="BB28" s="125">
        <v>44958</v>
      </c>
      <c r="BC28" s="422">
        <v>45261</v>
      </c>
      <c r="BD28" s="428" t="s">
        <v>579</v>
      </c>
      <c r="BE28" s="425">
        <v>1</v>
      </c>
      <c r="BF28" s="38" t="s">
        <v>587</v>
      </c>
      <c r="BG28" s="39">
        <v>1</v>
      </c>
      <c r="BH28" s="39" t="s">
        <v>332</v>
      </c>
      <c r="BI28" s="39">
        <v>1</v>
      </c>
      <c r="BJ28" s="127" t="s">
        <v>333</v>
      </c>
      <c r="BK28" s="130"/>
      <c r="BL28" s="130"/>
      <c r="BM28" s="130"/>
      <c r="BN28" s="77"/>
      <c r="BO28" s="237"/>
      <c r="BP28" s="133"/>
      <c r="BQ28" s="224"/>
      <c r="BR28" s="218"/>
      <c r="BS28" s="237"/>
      <c r="BT28" s="133"/>
      <c r="BU28" s="224"/>
      <c r="BV28" s="77"/>
    </row>
    <row r="29" spans="1:74" ht="158.25" customHeight="1">
      <c r="A29" s="39">
        <v>8</v>
      </c>
      <c r="B29" s="86" t="s">
        <v>369</v>
      </c>
      <c r="C29" s="38" t="s">
        <v>86</v>
      </c>
      <c r="D29" s="38" t="s">
        <v>376</v>
      </c>
      <c r="E29" s="38" t="s">
        <v>377</v>
      </c>
      <c r="F29" s="38" t="s">
        <v>378</v>
      </c>
      <c r="G29" s="38" t="s">
        <v>14</v>
      </c>
      <c r="H29" s="39">
        <v>130</v>
      </c>
      <c r="I29" s="40" t="str">
        <f>IF(H29&lt;=0,"",IF(H29&lt;=2,"Muy Baja",IF(H29&lt;=24,"Baja",IF(H29&lt;=500,"Media",IF(H29&lt;=5000,"Alta","Muy Alta")))))</f>
        <v>Media</v>
      </c>
      <c r="J29" s="41">
        <f>IF(I29="","",IF(I29="Muy Baja",0.2,IF(I29="Baja",0.4,IF(I29="Media",0.6,IF(I29="Alta",0.8,IF(I29="Muy Alta",1,))))))</f>
        <v>0.6</v>
      </c>
      <c r="K29" s="261" t="s">
        <v>329</v>
      </c>
      <c r="L29" s="261" t="s">
        <v>329</v>
      </c>
      <c r="M29" s="261" t="s">
        <v>329</v>
      </c>
      <c r="N29" s="261" t="s">
        <v>329</v>
      </c>
      <c r="O29" s="261" t="s">
        <v>329</v>
      </c>
      <c r="P29" s="261" t="s">
        <v>329</v>
      </c>
      <c r="Q29" s="261" t="s">
        <v>329</v>
      </c>
      <c r="R29" s="261" t="s">
        <v>330</v>
      </c>
      <c r="S29" s="261" t="s">
        <v>330</v>
      </c>
      <c r="T29" s="261" t="s">
        <v>329</v>
      </c>
      <c r="U29" s="261" t="s">
        <v>329</v>
      </c>
      <c r="V29" s="261" t="s">
        <v>329</v>
      </c>
      <c r="W29" s="261" t="s">
        <v>329</v>
      </c>
      <c r="X29" s="261" t="s">
        <v>329</v>
      </c>
      <c r="Y29" s="261" t="s">
        <v>329</v>
      </c>
      <c r="Z29" s="261" t="s">
        <v>330</v>
      </c>
      <c r="AA29" s="261" t="s">
        <v>330</v>
      </c>
      <c r="AB29" s="261" t="s">
        <v>330</v>
      </c>
      <c r="AC29" s="124">
        <f>COUNTIF(K29:AB29,"Si")</f>
        <v>13</v>
      </c>
      <c r="AD29" s="261" t="str">
        <f>IF(AC29&lt;=5,"Moderado",IF(AND(AC29&gt;=6,AC29&lt;=11),"Mayor",IF(AND(AC29&gt;=12,AC29&lt;=18),"Catastrofico")))</f>
        <v>Catastrofico</v>
      </c>
      <c r="AE29" s="41" t="s">
        <v>204</v>
      </c>
      <c r="AF29" s="261" t="s">
        <v>379</v>
      </c>
      <c r="AG29" s="40" t="s">
        <v>463</v>
      </c>
      <c r="AH29" s="41">
        <f>IF(AG29="","",IF(AG29="Leve",0.2,IF(AG29="Menor",0.4,IF(AG29="Moderado",0.6,IF(AG29="Mayor",0.8,IF(AG29="Catastrófico",1,))))))</f>
        <v>0</v>
      </c>
      <c r="AI29" s="42" t="str">
        <f>IF(OR(AND(I29="Muy Baja",AG29="Leve"),AND(I29="Muy Baja",AG29="Menor"),AND(I29="Baja",AG29="Leve")),"Bajo",IF(OR(AND(I29="Muy baja",AG29="Moderado"),AND(I29="Baja",AG29="Menor"),AND(I29="Baja",AG29="Moderado"),AND(I29="Media",AG29="Leve"),AND(I29="Media",AG29="Menor"),AND(I29="Media",AG29="Moderado"),AND(I29="Alta",AG29="Leve"),AND(I29="Alta",AG29="Menor")),"Moderado",IF(OR(AND(I29="Muy Baja",AG29="Mayor"),AND(I29="Baja",AG29="Mayor"),AND(I29="Media",AG29="Mayor"),AND(I29="Alta",AG29="Moderado"),AND(I29="Alta",AG29="Mayor"),AND(I29="Muy Alta",AG29="Leve"),AND(I29="Muy Alta",AG29="Menor"),AND(I29="Muy Alta",AG29="Moderado"),AND(I29="Muy Alta",AG29="Mayor")),"Alto",IF(OR(AND(I29="Muy Baja",AG29="Catastrófico"),AND(I29="Baja",AG29="Catastrófico"),AND(I29="Media",AG29="Catastrófico"),AND(I29="Alta",AG29="Catastrófico"),AND(I29="Muy Alta",AG29="Catastrófico")),"Extremo",""))))</f>
        <v/>
      </c>
      <c r="AJ29" s="39">
        <v>1</v>
      </c>
      <c r="AK29" s="273" t="s">
        <v>380</v>
      </c>
      <c r="AL29" s="39" t="str">
        <f t="shared" si="0"/>
        <v>Probabilidad</v>
      </c>
      <c r="AM29" s="44" t="s">
        <v>116</v>
      </c>
      <c r="AN29" s="44" t="s">
        <v>90</v>
      </c>
      <c r="AO29" s="45" t="str">
        <f t="shared" si="1"/>
        <v>30%</v>
      </c>
      <c r="AP29" s="44" t="s">
        <v>91</v>
      </c>
      <c r="AQ29" s="44" t="s">
        <v>92</v>
      </c>
      <c r="AR29" s="44" t="s">
        <v>93</v>
      </c>
      <c r="AS29" s="46">
        <f t="shared" si="2"/>
        <v>0.42</v>
      </c>
      <c r="AT29" s="47" t="str">
        <f t="shared" si="3"/>
        <v>Media</v>
      </c>
      <c r="AU29" s="45">
        <f t="shared" si="4"/>
        <v>0.42</v>
      </c>
      <c r="AV29" s="47" t="str">
        <f t="shared" si="5"/>
        <v>Leve</v>
      </c>
      <c r="AW29" s="45">
        <f t="shared" si="6"/>
        <v>0</v>
      </c>
      <c r="AX29" s="48" t="str">
        <f t="shared" si="7"/>
        <v>Moderado</v>
      </c>
      <c r="AY29" s="44" t="s">
        <v>94</v>
      </c>
      <c r="AZ29" s="273" t="s">
        <v>380</v>
      </c>
      <c r="BA29" s="257" t="s">
        <v>95</v>
      </c>
      <c r="BB29" s="125">
        <v>44958</v>
      </c>
      <c r="BC29" s="422">
        <v>45261</v>
      </c>
      <c r="BD29" s="428" t="s">
        <v>579</v>
      </c>
      <c r="BE29" s="425">
        <v>1</v>
      </c>
      <c r="BF29" s="38" t="s">
        <v>587</v>
      </c>
      <c r="BG29" s="39">
        <v>1</v>
      </c>
      <c r="BH29" s="39" t="s">
        <v>332</v>
      </c>
      <c r="BI29" s="39">
        <v>1</v>
      </c>
      <c r="BJ29" s="127" t="s">
        <v>333</v>
      </c>
      <c r="BK29" s="130"/>
      <c r="BL29" s="130"/>
      <c r="BM29" s="130"/>
      <c r="BN29" s="77"/>
      <c r="BO29" s="238"/>
      <c r="BP29" s="133"/>
      <c r="BQ29" s="224"/>
      <c r="BR29" s="218"/>
      <c r="BS29" s="238"/>
      <c r="BT29" s="133"/>
      <c r="BU29" s="224"/>
      <c r="BV29" s="77"/>
    </row>
    <row r="30" spans="1:74" ht="134.25" customHeight="1">
      <c r="A30" s="39">
        <v>9</v>
      </c>
      <c r="B30" s="86" t="s">
        <v>369</v>
      </c>
      <c r="C30" s="38" t="s">
        <v>86</v>
      </c>
      <c r="D30" s="38" t="s">
        <v>381</v>
      </c>
      <c r="E30" s="378" t="s">
        <v>382</v>
      </c>
      <c r="F30" s="38" t="s">
        <v>383</v>
      </c>
      <c r="G30" s="38" t="s">
        <v>14</v>
      </c>
      <c r="H30" s="39">
        <v>50</v>
      </c>
      <c r="I30" s="40" t="str">
        <f>IF(H30&lt;=0,"",IF(H30&lt;=2,"Muy Baja",IF(H30&lt;=24,"Baja",IF(H30&lt;=500,"Media",IF(H30&lt;=5000,"Alta","Muy Alta")))))</f>
        <v>Media</v>
      </c>
      <c r="J30" s="41">
        <f>IF(I30="","",IF(I30="Muy Baja",0.2,IF(I30="Baja",0.4,IF(I30="Media",0.6,IF(I30="Alta",0.8,IF(I30="Muy Alta",1,))))))</f>
        <v>0.6</v>
      </c>
      <c r="K30" s="261" t="s">
        <v>329</v>
      </c>
      <c r="L30" s="261" t="s">
        <v>329</v>
      </c>
      <c r="M30" s="261" t="s">
        <v>329</v>
      </c>
      <c r="N30" s="261" t="s">
        <v>329</v>
      </c>
      <c r="O30" s="261" t="s">
        <v>329</v>
      </c>
      <c r="P30" s="261" t="s">
        <v>329</v>
      </c>
      <c r="Q30" s="261" t="s">
        <v>329</v>
      </c>
      <c r="R30" s="261" t="s">
        <v>330</v>
      </c>
      <c r="S30" s="261" t="s">
        <v>330</v>
      </c>
      <c r="T30" s="261" t="s">
        <v>329</v>
      </c>
      <c r="U30" s="261" t="s">
        <v>329</v>
      </c>
      <c r="V30" s="261" t="s">
        <v>329</v>
      </c>
      <c r="W30" s="261" t="s">
        <v>329</v>
      </c>
      <c r="X30" s="261" t="s">
        <v>329</v>
      </c>
      <c r="Y30" s="261" t="s">
        <v>329</v>
      </c>
      <c r="Z30" s="261" t="s">
        <v>330</v>
      </c>
      <c r="AA30" s="261" t="s">
        <v>330</v>
      </c>
      <c r="AB30" s="261" t="s">
        <v>330</v>
      </c>
      <c r="AC30" s="139">
        <f>COUNTIF(K30:AB30,"Si")</f>
        <v>13</v>
      </c>
      <c r="AD30" s="261" t="str">
        <f>IF(AC30&lt;=5,"Moderado",IF(AND(AC30&gt;=6,AC30&lt;=11),"Mayor",IF(AND(AC30&gt;=12,AC30&lt;=18),"Catastrofico")))</f>
        <v>Catastrofico</v>
      </c>
      <c r="AE30" s="41" t="s">
        <v>204</v>
      </c>
      <c r="AF30" s="261" t="s">
        <v>379</v>
      </c>
      <c r="AG30" s="40" t="s">
        <v>464</v>
      </c>
      <c r="AH30" s="41">
        <f>IF(AG30="","",IF(AG30="Leve",0.2,IF(AG30="Menor",0.4,IF(AG30="Moderado",0.6,IF(AG30="Mayor",0.8,IF(AG30="Catastrófico",1,))))))</f>
        <v>0</v>
      </c>
      <c r="AI30" s="42" t="str">
        <f>IF(OR(AND(I30="Muy Baja",AG30="Leve"),AND(I30="Muy Baja",AG30="Menor"),AND(I30="Baja",AG30="Leve")),"Bajo",IF(OR(AND(I30="Muy baja",AG30="Moderado"),AND(I30="Baja",AG30="Menor"),AND(I30="Baja",AG30="Moderado"),AND(I30="Media",AG30="Leve"),AND(I30="Media",AG30="Menor"),AND(I30="Media",AG30="Moderado"),AND(I30="Alta",AG30="Leve"),AND(I30="Alta",AG30="Menor")),"Moderado",IF(OR(AND(I30="Muy Baja",AG30="Mayor"),AND(I30="Baja",AG30="Mayor"),AND(I30="Media",AG30="Mayor"),AND(I30="Alta",AG30="Moderado"),AND(I30="Alta",AG30="Mayor"),AND(I30="Muy Alta",AG30="Leve"),AND(I30="Muy Alta",AG30="Menor"),AND(I30="Muy Alta",AG30="Moderado"),AND(I30="Muy Alta",AG30="Mayor")),"Alto",IF(OR(AND(I30="Muy Baja",AG30="Catastrófico"),AND(I30="Baja",AG30="Catastrófico"),AND(I30="Media",AG30="Catastrófico"),AND(I30="Alta",AG30="Catastrófico"),AND(I30="Muy Alta",AG30="Catastrófico")),"Extremo",""))))</f>
        <v/>
      </c>
      <c r="AJ30" s="39">
        <v>1</v>
      </c>
      <c r="AK30" s="273" t="s">
        <v>568</v>
      </c>
      <c r="AL30" s="39" t="str">
        <f t="shared" si="0"/>
        <v>Probabilidad</v>
      </c>
      <c r="AM30" s="44" t="s">
        <v>116</v>
      </c>
      <c r="AN30" s="44" t="s">
        <v>90</v>
      </c>
      <c r="AO30" s="45" t="str">
        <f t="shared" si="1"/>
        <v>30%</v>
      </c>
      <c r="AP30" s="44" t="s">
        <v>91</v>
      </c>
      <c r="AQ30" s="44" t="s">
        <v>92</v>
      </c>
      <c r="AR30" s="44" t="s">
        <v>93</v>
      </c>
      <c r="AS30" s="46">
        <f t="shared" si="2"/>
        <v>0.42</v>
      </c>
      <c r="AT30" s="47" t="str">
        <f t="shared" si="3"/>
        <v>Media</v>
      </c>
      <c r="AU30" s="45">
        <f t="shared" si="4"/>
        <v>0.42</v>
      </c>
      <c r="AV30" s="47" t="str">
        <f t="shared" si="5"/>
        <v>Leve</v>
      </c>
      <c r="AW30" s="45">
        <f t="shared" si="6"/>
        <v>0</v>
      </c>
      <c r="AX30" s="48" t="str">
        <f t="shared" si="7"/>
        <v>Moderado</v>
      </c>
      <c r="AY30" s="44" t="s">
        <v>94</v>
      </c>
      <c r="AZ30" s="273" t="s">
        <v>568</v>
      </c>
      <c r="BA30" s="39" t="s">
        <v>139</v>
      </c>
      <c r="BB30" s="125">
        <v>44958</v>
      </c>
      <c r="BC30" s="422">
        <v>45261</v>
      </c>
      <c r="BD30" s="428" t="s">
        <v>242</v>
      </c>
      <c r="BE30" s="425">
        <v>1</v>
      </c>
      <c r="BF30" s="38" t="s">
        <v>588</v>
      </c>
      <c r="BG30" s="39">
        <v>1</v>
      </c>
      <c r="BH30" s="39" t="s">
        <v>332</v>
      </c>
      <c r="BI30" s="39">
        <v>1</v>
      </c>
      <c r="BJ30" s="127" t="s">
        <v>333</v>
      </c>
      <c r="BK30" s="130"/>
      <c r="BL30" s="130"/>
      <c r="BM30" s="130"/>
      <c r="BN30" s="77"/>
      <c r="BO30" s="239"/>
      <c r="BP30" s="140"/>
      <c r="BQ30" s="224"/>
      <c r="BR30" s="218"/>
      <c r="BS30" s="239"/>
      <c r="BT30" s="140"/>
      <c r="BU30" s="224"/>
      <c r="BV30" s="77"/>
    </row>
    <row r="31" spans="1:74" ht="125.25" customHeight="1">
      <c r="A31" s="381">
        <v>10</v>
      </c>
      <c r="B31" s="382" t="s">
        <v>28</v>
      </c>
      <c r="C31" s="370" t="s">
        <v>86</v>
      </c>
      <c r="D31" s="370" t="s">
        <v>384</v>
      </c>
      <c r="E31" s="370" t="s">
        <v>385</v>
      </c>
      <c r="F31" s="370" t="s">
        <v>562</v>
      </c>
      <c r="G31" s="370" t="s">
        <v>14</v>
      </c>
      <c r="H31" s="383">
        <v>36</v>
      </c>
      <c r="I31" s="384" t="str">
        <f>IF(H31&lt;=0,"",IF(H31&lt;=2,"Muy Baja",IF(H31&lt;=24,"Baja",IF(H31&lt;=500,"Media",IF(H31&lt;=5000,"Alta","Muy Alta")))))</f>
        <v>Media</v>
      </c>
      <c r="J31" s="385">
        <f>IF(I31="","",IF(I31="Muy Baja",0.2,IF(I31="Baja",0.4,IF(I31="Media",0.6,IF(I31="Alta",0.8,IF(I31="Muy Alta",1,))))))</f>
        <v>0.6</v>
      </c>
      <c r="K31" s="385" t="s">
        <v>329</v>
      </c>
      <c r="L31" s="385" t="s">
        <v>329</v>
      </c>
      <c r="M31" s="385" t="s">
        <v>330</v>
      </c>
      <c r="N31" s="385" t="s">
        <v>330</v>
      </c>
      <c r="O31" s="385" t="s">
        <v>329</v>
      </c>
      <c r="P31" s="385" t="s">
        <v>329</v>
      </c>
      <c r="Q31" s="385" t="s">
        <v>329</v>
      </c>
      <c r="R31" s="385" t="s">
        <v>330</v>
      </c>
      <c r="S31" s="385" t="s">
        <v>330</v>
      </c>
      <c r="T31" s="385" t="s">
        <v>329</v>
      </c>
      <c r="U31" s="385" t="s">
        <v>329</v>
      </c>
      <c r="V31" s="385" t="s">
        <v>329</v>
      </c>
      <c r="W31" s="385" t="s">
        <v>330</v>
      </c>
      <c r="X31" s="385" t="s">
        <v>330</v>
      </c>
      <c r="Y31" s="385" t="s">
        <v>330</v>
      </c>
      <c r="Z31" s="385" t="s">
        <v>330</v>
      </c>
      <c r="AA31" s="385" t="s">
        <v>330</v>
      </c>
      <c r="AB31" s="385" t="s">
        <v>330</v>
      </c>
      <c r="AC31" s="386">
        <f>COUNTIF(K31:AB31,"Si")</f>
        <v>8</v>
      </c>
      <c r="AD31" s="385" t="str">
        <f>IF(AC31&lt;=5,"Moderado",IF(AND(AC31&gt;=6,AC31&lt;=11),"Mayor",IF(AND(AC31&gt;=12,AC31&lt;=18),"Catastrofico")))</f>
        <v>Mayor</v>
      </c>
      <c r="AE31" s="385" t="s">
        <v>88</v>
      </c>
      <c r="AF31" s="385" t="s">
        <v>386</v>
      </c>
      <c r="AG31" s="384" t="s">
        <v>465</v>
      </c>
      <c r="AH31" s="385">
        <f>IF(AG31="","",IF(AG31="Leve",0.2,IF(AG31="Menor",0.4,IF(AG31="Moderado",0.6,IF(AG31="Mayor",0.8,IF(AG31="Catastrófico",1,))))))</f>
        <v>0</v>
      </c>
      <c r="AI31" s="387" t="str">
        <f>IF(OR(AND(I31="Muy Baja",AG31="Leve"),AND(I31="Muy Baja",AG31="Menor"),AND(I31="Baja",AG31="Leve")),"Bajo",IF(OR(AND(I31="Muy baja",AG31="Moderado"),AND(I31="Baja",AG31="Menor"),AND(I31="Baja",AG31="Moderado"),AND(I31="Media",AG31="Leve"),AND(I31="Media",AG31="Menor"),AND(I31="Media",AG31="Moderado"),AND(I31="Alta",AG31="Leve"),AND(I31="Alta",AG31="Menor")),"Moderado",IF(OR(AND(I31="Muy Baja",AG31="Mayor"),AND(I31="Baja",AG31="Mayor"),AND(I31="Media",AG31="Mayor"),AND(I31="Alta",AG31="Moderado"),AND(I31="Alta",AG31="Mayor"),AND(I31="Muy Alta",AG31="Leve"),AND(I31="Muy Alta",AG31="Menor"),AND(I31="Muy Alta",AG31="Moderado"),AND(I31="Muy Alta",AG31="Mayor")),"Alto",IF(OR(AND(I31="Muy Baja",AG31="Catastrófico"),AND(I31="Baja",AG31="Catastrófico"),AND(I31="Media",AG31="Catastrófico"),AND(I31="Alta",AG31="Catastrófico"),AND(I31="Muy Alta",AG31="Catastrófico")),"Extremo",""))))</f>
        <v/>
      </c>
      <c r="AJ31" s="383">
        <v>1</v>
      </c>
      <c r="AK31" s="388" t="s">
        <v>567</v>
      </c>
      <c r="AL31" s="383" t="str">
        <f t="shared" si="0"/>
        <v>Probabilidad</v>
      </c>
      <c r="AM31" s="389" t="s">
        <v>89</v>
      </c>
      <c r="AN31" s="389" t="s">
        <v>90</v>
      </c>
      <c r="AO31" s="390" t="str">
        <f t="shared" si="1"/>
        <v>40%</v>
      </c>
      <c r="AP31" s="389" t="s">
        <v>91</v>
      </c>
      <c r="AQ31" s="389" t="s">
        <v>92</v>
      </c>
      <c r="AR31" s="389" t="s">
        <v>93</v>
      </c>
      <c r="AS31" s="391">
        <f t="shared" si="2"/>
        <v>0.36</v>
      </c>
      <c r="AT31" s="392" t="str">
        <f t="shared" si="3"/>
        <v>Baja</v>
      </c>
      <c r="AU31" s="390">
        <f t="shared" si="4"/>
        <v>0.36</v>
      </c>
      <c r="AV31" s="392" t="str">
        <f t="shared" si="5"/>
        <v>Leve</v>
      </c>
      <c r="AW31" s="390">
        <f t="shared" si="6"/>
        <v>0</v>
      </c>
      <c r="AX31" s="393" t="str">
        <f t="shared" si="7"/>
        <v>Bajo</v>
      </c>
      <c r="AY31" s="389" t="s">
        <v>94</v>
      </c>
      <c r="AZ31" s="388" t="s">
        <v>567</v>
      </c>
      <c r="BA31" s="395" t="s">
        <v>95</v>
      </c>
      <c r="BB31" s="125">
        <v>44958</v>
      </c>
      <c r="BC31" s="423">
        <v>45261</v>
      </c>
      <c r="BD31" s="428" t="s">
        <v>580</v>
      </c>
      <c r="BE31" s="426">
        <v>1</v>
      </c>
      <c r="BF31" s="370" t="s">
        <v>588</v>
      </c>
      <c r="BG31" s="383">
        <v>1</v>
      </c>
      <c r="BH31" s="381" t="s">
        <v>332</v>
      </c>
      <c r="BI31" s="383">
        <v>1</v>
      </c>
      <c r="BJ31" s="396" t="s">
        <v>333</v>
      </c>
      <c r="BK31" s="394"/>
      <c r="BL31" s="394"/>
      <c r="BM31" s="394"/>
      <c r="BN31" s="397"/>
      <c r="BO31" s="398"/>
      <c r="BP31" s="399"/>
      <c r="BQ31" s="400"/>
      <c r="BR31" s="401"/>
      <c r="BS31" s="398"/>
      <c r="BT31" s="399"/>
      <c r="BU31" s="400"/>
      <c r="BV31" s="397"/>
    </row>
    <row r="32" spans="1:74" ht="115.5" customHeight="1">
      <c r="A32" s="402">
        <v>11</v>
      </c>
      <c r="B32" s="382" t="s">
        <v>293</v>
      </c>
      <c r="C32" s="382" t="s">
        <v>107</v>
      </c>
      <c r="D32" s="382" t="s">
        <v>387</v>
      </c>
      <c r="E32" s="403" t="s">
        <v>388</v>
      </c>
      <c r="F32" s="382" t="s">
        <v>389</v>
      </c>
      <c r="G32" s="382" t="s">
        <v>14</v>
      </c>
      <c r="H32" s="402">
        <v>3</v>
      </c>
      <c r="I32" s="404" t="str">
        <f>IF(H32&lt;=0,"",IF(H32&lt;=2,"Muy Baja",IF(H32&lt;=24,"Baja",IF(H32&lt;=500,"Media",IF(H32&lt;=5000,"Alta","Muy Alta")))))</f>
        <v>Baja</v>
      </c>
      <c r="J32" s="405">
        <f>IF(I32="","",IF(I32="Muy Baja",0.2,IF(I32="Baja",0.4,IF(I32="Media",0.6,IF(I32="Alta",0.8,IF(I32="Muy Alta",1,))))))</f>
        <v>0.4</v>
      </c>
      <c r="K32" s="405" t="s">
        <v>329</v>
      </c>
      <c r="L32" s="405" t="s">
        <v>329</v>
      </c>
      <c r="M32" s="405" t="s">
        <v>329</v>
      </c>
      <c r="N32" s="405" t="s">
        <v>329</v>
      </c>
      <c r="O32" s="405" t="s">
        <v>329</v>
      </c>
      <c r="P32" s="405" t="s">
        <v>329</v>
      </c>
      <c r="Q32" s="405" t="s">
        <v>330</v>
      </c>
      <c r="R32" s="405" t="s">
        <v>329</v>
      </c>
      <c r="S32" s="405" t="s">
        <v>329</v>
      </c>
      <c r="T32" s="405" t="s">
        <v>329</v>
      </c>
      <c r="U32" s="405" t="s">
        <v>329</v>
      </c>
      <c r="V32" s="405" t="s">
        <v>329</v>
      </c>
      <c r="W32" s="405" t="s">
        <v>329</v>
      </c>
      <c r="X32" s="405" t="s">
        <v>329</v>
      </c>
      <c r="Y32" s="405" t="s">
        <v>329</v>
      </c>
      <c r="Z32" s="405" t="s">
        <v>330</v>
      </c>
      <c r="AA32" s="405" t="s">
        <v>329</v>
      </c>
      <c r="AB32" s="405" t="s">
        <v>329</v>
      </c>
      <c r="AC32" s="386">
        <f>COUNTIF(K32:AB33,"Si")</f>
        <v>16</v>
      </c>
      <c r="AD32" s="405" t="str">
        <f>IF(AC32&lt;=5,"Moderado",IF(AND(AC32&gt;=6,AC32&lt;=11),"Mayor",IF(AND(AC32&gt;=12,AC32&lt;=18),"Catastrofico")))</f>
        <v>Catastrofico</v>
      </c>
      <c r="AE32" s="405" t="s">
        <v>283</v>
      </c>
      <c r="AF32" s="405" t="s">
        <v>390</v>
      </c>
      <c r="AG32" s="576" t="s">
        <v>466</v>
      </c>
      <c r="AH32" s="405">
        <f>IF(AG32="","",IF(AG32="Leve",0.2,IF(AG32="Menor",0.4,IF(AG32="Moderado",0.6,IF(AG32="Mayor",0.8,IF(AG32="Catastrófico",1,))))))</f>
        <v>0</v>
      </c>
      <c r="AI32" s="406" t="str">
        <f>IF(OR(AND(I32="Muy Baja",AG32="Leve"),AND(I32="Muy Baja",AG32="Menor"),AND(I32="Baja",AG32="Leve")),"Bajo",IF(OR(AND(I32="Muy baja",AG32="Moderado"),AND(I32="Baja",AG32="Menor"),AND(I32="Baja",AG32="Moderado"),AND(I32="Media",AG32="Leve"),AND(I32="Media",AG32="Menor"),AND(I32="Media",AG32="Moderado"),AND(I32="Alta",AG32="Leve"),AND(I32="Alta",AG32="Menor")),"Moderado",IF(OR(AND(I32="Muy Baja",AG32="Mayor"),AND(I32="Baja",AG32="Mayor"),AND(I32="Media",AG32="Mayor"),AND(I32="Alta",AG32="Moderado"),AND(I32="Alta",AG32="Mayor"),AND(I32="Muy Alta",AG32="Leve"),AND(I32="Muy Alta",AG32="Menor"),AND(I32="Muy Alta",AG32="Moderado"),AND(I32="Muy Alta",AG32="Mayor")),"Alto",IF(OR(AND(I32="Muy Baja",AG32="Catastrófico"),AND(I32="Baja",AG32="Catastrófico"),AND(I32="Media",AG32="Catastrófico"),AND(I32="Alta",AG32="Catastrófico"),AND(I32="Muy Alta",AG32="Catastrófico")),"Extremo",""))))</f>
        <v/>
      </c>
      <c r="AJ32" s="381">
        <v>1</v>
      </c>
      <c r="AK32" s="407" t="s">
        <v>566</v>
      </c>
      <c r="AL32" s="381" t="str">
        <f t="shared" si="0"/>
        <v>Probabilidad</v>
      </c>
      <c r="AM32" s="408" t="s">
        <v>89</v>
      </c>
      <c r="AN32" s="408" t="s">
        <v>90</v>
      </c>
      <c r="AO32" s="409" t="str">
        <f t="shared" si="1"/>
        <v>40%</v>
      </c>
      <c r="AP32" s="408" t="s">
        <v>91</v>
      </c>
      <c r="AQ32" s="408" t="s">
        <v>92</v>
      </c>
      <c r="AR32" s="408" t="s">
        <v>93</v>
      </c>
      <c r="AS32" s="410">
        <f t="shared" si="2"/>
        <v>0.24</v>
      </c>
      <c r="AT32" s="411" t="str">
        <f t="shared" si="3"/>
        <v>Baja</v>
      </c>
      <c r="AU32" s="409">
        <f t="shared" si="4"/>
        <v>0.24</v>
      </c>
      <c r="AV32" s="411" t="str">
        <f t="shared" si="5"/>
        <v>Leve</v>
      </c>
      <c r="AW32" s="409">
        <f t="shared" si="6"/>
        <v>0</v>
      </c>
      <c r="AX32" s="412" t="str">
        <f t="shared" si="7"/>
        <v>Bajo</v>
      </c>
      <c r="AY32" s="408" t="s">
        <v>94</v>
      </c>
      <c r="AZ32" s="407" t="s">
        <v>566</v>
      </c>
      <c r="BA32" s="381" t="s">
        <v>139</v>
      </c>
      <c r="BB32" s="125">
        <v>44958</v>
      </c>
      <c r="BC32" s="424">
        <v>45261</v>
      </c>
      <c r="BD32" s="428" t="s">
        <v>391</v>
      </c>
      <c r="BE32" s="427">
        <v>1</v>
      </c>
      <c r="BF32" s="381" t="s">
        <v>392</v>
      </c>
      <c r="BG32" s="381">
        <v>1</v>
      </c>
      <c r="BH32" s="381" t="s">
        <v>332</v>
      </c>
      <c r="BI32" s="381">
        <v>1</v>
      </c>
      <c r="BJ32" s="396" t="s">
        <v>333</v>
      </c>
      <c r="BK32" s="394"/>
      <c r="BL32" s="413"/>
      <c r="BM32" s="414"/>
      <c r="BN32" s="397"/>
      <c r="BO32" s="415"/>
      <c r="BP32" s="415"/>
      <c r="BQ32" s="416"/>
      <c r="BR32" s="417"/>
      <c r="BS32" s="394"/>
      <c r="BT32" s="418"/>
      <c r="BU32" s="400"/>
      <c r="BV32" s="397"/>
    </row>
    <row r="33" spans="1:74" ht="104.25" customHeight="1">
      <c r="A33" s="419"/>
      <c r="B33" s="419"/>
      <c r="C33" s="419"/>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577"/>
      <c r="AH33" s="419"/>
      <c r="AI33" s="419"/>
      <c r="AJ33" s="381">
        <v>2</v>
      </c>
      <c r="AK33" s="407" t="s">
        <v>565</v>
      </c>
      <c r="AL33" s="381" t="str">
        <f t="shared" si="0"/>
        <v>Probabilidad</v>
      </c>
      <c r="AM33" s="408" t="s">
        <v>89</v>
      </c>
      <c r="AN33" s="408" t="s">
        <v>90</v>
      </c>
      <c r="AO33" s="409" t="str">
        <f t="shared" si="1"/>
        <v>40%</v>
      </c>
      <c r="AP33" s="408" t="s">
        <v>91</v>
      </c>
      <c r="AQ33" s="408" t="s">
        <v>92</v>
      </c>
      <c r="AR33" s="408" t="s">
        <v>93</v>
      </c>
      <c r="AS33" s="410">
        <f t="shared" si="2"/>
        <v>0</v>
      </c>
      <c r="AT33" s="411" t="str">
        <f t="shared" si="3"/>
        <v>Muy Baja</v>
      </c>
      <c r="AU33" s="409">
        <f t="shared" si="4"/>
        <v>0</v>
      </c>
      <c r="AV33" s="411" t="str">
        <f t="shared" si="5"/>
        <v>Leve</v>
      </c>
      <c r="AW33" s="409">
        <f t="shared" si="6"/>
        <v>0</v>
      </c>
      <c r="AX33" s="412" t="str">
        <f t="shared" si="7"/>
        <v>Bajo</v>
      </c>
      <c r="AY33" s="408" t="s">
        <v>94</v>
      </c>
      <c r="AZ33" s="407" t="s">
        <v>565</v>
      </c>
      <c r="BA33" s="381" t="s">
        <v>139</v>
      </c>
      <c r="BB33" s="125">
        <v>44958</v>
      </c>
      <c r="BC33" s="424">
        <v>45261</v>
      </c>
      <c r="BD33" s="428" t="s">
        <v>391</v>
      </c>
      <c r="BE33" s="427">
        <v>2</v>
      </c>
      <c r="BF33" s="381" t="s">
        <v>392</v>
      </c>
      <c r="BG33" s="381">
        <v>2</v>
      </c>
      <c r="BH33" s="381" t="s">
        <v>332</v>
      </c>
      <c r="BI33" s="381">
        <v>2</v>
      </c>
      <c r="BJ33" s="396" t="s">
        <v>333</v>
      </c>
      <c r="BK33" s="394"/>
      <c r="BL33" s="413"/>
      <c r="BM33" s="394"/>
      <c r="BN33" s="397"/>
      <c r="BO33" s="415"/>
      <c r="BP33" s="415"/>
      <c r="BQ33" s="416"/>
      <c r="BR33" s="417"/>
      <c r="BS33" s="394"/>
      <c r="BT33" s="418"/>
      <c r="BU33" s="400"/>
      <c r="BV33" s="397"/>
    </row>
    <row r="34" spans="1:74" ht="57.7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Q34" s="225" t="s">
        <v>470</v>
      </c>
      <c r="BU34" s="281" t="s">
        <v>560</v>
      </c>
    </row>
    <row r="35" spans="1:74" ht="16.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row>
    <row r="36" spans="1:74" ht="16.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row>
    <row r="37" spans="1:74" ht="16.5" customHeight="1">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row>
    <row r="38" spans="1:74" ht="16.5" customHeight="1">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row>
    <row r="39" spans="1:74" ht="16.5"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row>
    <row r="40" spans="1:74" ht="16.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row>
    <row r="41" spans="1:74" ht="16.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row>
    <row r="42" spans="1:74" ht="16.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row>
    <row r="43" spans="1:74" ht="16.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row>
    <row r="44" spans="1:74" ht="16.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row>
    <row r="45" spans="1:74" ht="16.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row>
    <row r="46" spans="1:74" ht="16.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row>
    <row r="47" spans="1:74" ht="16.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row>
    <row r="48" spans="1:74" ht="16.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row>
    <row r="49" spans="1:62" ht="16.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row>
    <row r="50" spans="1:62" ht="16.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row>
    <row r="51" spans="1:62" ht="16.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row>
    <row r="52" spans="1:62" ht="16.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row>
    <row r="53" spans="1:62" ht="16.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row>
    <row r="54" spans="1:62" ht="16.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row>
    <row r="55" spans="1:62" ht="16.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row>
    <row r="56" spans="1:62" ht="16.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row>
    <row r="57" spans="1:62" ht="16.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row>
    <row r="58" spans="1:62" ht="16.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row>
    <row r="59" spans="1:62" ht="16.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row>
    <row r="60" spans="1:62" ht="16.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row>
    <row r="61" spans="1:62" ht="16.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row>
    <row r="62" spans="1:62" ht="16.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row>
    <row r="63" spans="1:62" ht="16.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row>
    <row r="64" spans="1:62" ht="16.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row>
    <row r="65" spans="1:62" ht="16.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row>
    <row r="66" spans="1:62" ht="16.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row>
    <row r="67" spans="1:62" ht="16.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row>
    <row r="68" spans="1:62" ht="16.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row>
    <row r="69" spans="1:62" ht="16.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row>
    <row r="70" spans="1:62" ht="16.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row>
    <row r="71" spans="1:62" ht="16.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row>
    <row r="72" spans="1:62" ht="16.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row>
    <row r="73" spans="1:62" ht="16.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row>
    <row r="74" spans="1:62" ht="16.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row>
    <row r="75" spans="1:62" ht="16.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row>
    <row r="76" spans="1:62" ht="16.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row>
    <row r="77" spans="1:62" ht="16.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row>
    <row r="78" spans="1:62" ht="16.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row>
    <row r="79" spans="1:62" ht="16.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row>
    <row r="80" spans="1:62" ht="16.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row>
    <row r="81" spans="1:62" ht="16.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row>
    <row r="82" spans="1:62" ht="16.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row>
    <row r="83" spans="1:62" ht="16.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row>
    <row r="84" spans="1:62" ht="16.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row>
    <row r="85" spans="1:62" ht="16.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row>
    <row r="86" spans="1:62" ht="16.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row>
    <row r="87" spans="1:62" ht="16.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row>
    <row r="88" spans="1:62" ht="16.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row>
    <row r="89" spans="1:62" ht="16.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row>
    <row r="90" spans="1:62" ht="16.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row>
    <row r="91" spans="1:62" ht="16.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row>
    <row r="92" spans="1:62" ht="16.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row>
    <row r="93" spans="1:62" ht="16.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row>
    <row r="94" spans="1:62" ht="16.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row>
    <row r="95" spans="1:62" ht="16.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row>
    <row r="96" spans="1:62" ht="16.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row>
    <row r="97" spans="1:62" ht="16.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row>
    <row r="98" spans="1:62" ht="16.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row>
    <row r="99" spans="1:62" ht="16.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row>
    <row r="100" spans="1:62" ht="16.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row>
    <row r="101" spans="1:62" ht="16.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row>
    <row r="102" spans="1:62" ht="16.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row>
    <row r="103" spans="1:62" ht="16.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row>
    <row r="104" spans="1:62" ht="16.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row>
    <row r="105" spans="1:62" ht="16.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row>
    <row r="106" spans="1:62" ht="16.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row>
    <row r="107" spans="1:62" ht="16.5"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row>
    <row r="108" spans="1:62" ht="16.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row>
    <row r="109" spans="1:62" ht="16.5"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row>
    <row r="110" spans="1:62" ht="16.5"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row>
    <row r="111" spans="1:62" ht="16.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row>
    <row r="112" spans="1:62" ht="16.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row>
    <row r="113" spans="1:62" ht="16.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row>
    <row r="114" spans="1:62" ht="16.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row>
    <row r="115" spans="1:62" ht="16.5"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row>
    <row r="116" spans="1:62" ht="16.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row>
    <row r="117" spans="1:62" ht="16.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row>
    <row r="118" spans="1:62" ht="16.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row>
    <row r="119" spans="1:62" ht="16.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row>
    <row r="120" spans="1:62" ht="16.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row>
    <row r="121" spans="1:62" ht="16.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row>
    <row r="122" spans="1:62" ht="16.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row>
    <row r="123" spans="1:62" ht="16.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row>
    <row r="124" spans="1:62" ht="16.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row>
    <row r="125" spans="1:62" ht="16.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row>
    <row r="126" spans="1:62" ht="16.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row>
    <row r="127" spans="1:62" ht="16.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row>
    <row r="128" spans="1:62" ht="16.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row>
    <row r="129" spans="1:62" ht="16.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row>
    <row r="130" spans="1:62" ht="16.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row>
    <row r="131" spans="1:62" ht="16.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row>
    <row r="132" spans="1:62" ht="16.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row>
    <row r="133" spans="1:62" ht="16.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row>
    <row r="134" spans="1:62" ht="16.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row>
    <row r="135" spans="1:62" ht="16.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row>
    <row r="136" spans="1:62" ht="16.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row>
    <row r="137" spans="1:62" ht="16.5"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row>
    <row r="138" spans="1:62" ht="16.5"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row>
    <row r="139" spans="1:62" ht="16.5"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row>
    <row r="140" spans="1:62" ht="16.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row>
    <row r="141" spans="1:62" ht="16.5"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row>
    <row r="142" spans="1:62" ht="16.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row>
    <row r="143" spans="1:62" ht="16.5"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row>
    <row r="144" spans="1:62" ht="16.5"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row>
    <row r="145" spans="1:62" ht="16.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row>
    <row r="146" spans="1:62" ht="16.5"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row>
    <row r="147" spans="1:62" ht="16.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row>
    <row r="148" spans="1:62" ht="16.5"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row>
    <row r="149" spans="1:62" ht="16.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row>
    <row r="150" spans="1:62" ht="16.5"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row>
    <row r="151" spans="1:62" ht="16.5"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row>
    <row r="152" spans="1:62" ht="16.5"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row>
    <row r="153" spans="1:62" ht="16.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row>
    <row r="154" spans="1:62" ht="16.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row>
    <row r="155" spans="1:62" ht="16.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row>
    <row r="156" spans="1:62" ht="16.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row>
    <row r="157" spans="1:62" ht="16.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row>
    <row r="158" spans="1:62" ht="16.5"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row>
    <row r="159" spans="1:62" ht="16.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row>
    <row r="160" spans="1:62" ht="16.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row>
    <row r="161" spans="1:62" ht="16.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row>
    <row r="162" spans="1:62" ht="16.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row>
    <row r="163" spans="1:62" ht="16.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row>
    <row r="164" spans="1:62" ht="16.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row>
    <row r="165" spans="1:62" ht="16.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row>
    <row r="166" spans="1:62" ht="16.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row>
    <row r="167" spans="1:62" ht="16.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row>
    <row r="168" spans="1:62" ht="16.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row>
    <row r="169" spans="1:62" ht="16.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row>
    <row r="170" spans="1:62" ht="16.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row>
    <row r="171" spans="1:62" ht="16.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row>
    <row r="172" spans="1:62" ht="16.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row>
    <row r="173" spans="1:62" ht="16.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row>
    <row r="174" spans="1:62" ht="16.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row>
    <row r="175" spans="1:62" ht="16.5"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row>
    <row r="176" spans="1:62" ht="16.5"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row>
    <row r="177" spans="1:62" ht="16.5"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row>
    <row r="178" spans="1:62" ht="16.5"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row>
    <row r="179" spans="1:62" ht="16.5"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row>
    <row r="180" spans="1:62" ht="16.5"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row>
    <row r="181" spans="1:62" ht="16.5"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row>
    <row r="182" spans="1:62" ht="16.5"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row>
    <row r="183" spans="1:62" ht="16.5"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row>
    <row r="184" spans="1:62" ht="16.5"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row>
    <row r="185" spans="1:62" ht="16.5"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row>
    <row r="186" spans="1:62" ht="16.5"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row>
    <row r="187" spans="1:62" ht="16.5"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row>
    <row r="188" spans="1:62" ht="16.5"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row>
    <row r="189" spans="1:62" ht="16.5"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row>
    <row r="190" spans="1:62" ht="16.5"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row>
    <row r="191" spans="1:62" ht="16.5"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row>
    <row r="192" spans="1:62" ht="16.5"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row>
    <row r="193" spans="1:62" ht="16.5"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row>
    <row r="194" spans="1:62" ht="16.5"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row>
    <row r="195" spans="1:62" ht="16.5"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row>
    <row r="196" spans="1:62" ht="16.5"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row>
    <row r="197" spans="1:62" ht="16.5"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row>
    <row r="198" spans="1:62" ht="16.5"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row>
    <row r="199" spans="1:62" ht="16.5"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row>
    <row r="200" spans="1:62" ht="16.5"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row>
    <row r="201" spans="1:62" ht="16.5"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row>
    <row r="202" spans="1:62" ht="16.5"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row>
    <row r="203" spans="1:62" ht="16.5"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row>
    <row r="204" spans="1:62" ht="16.5"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row>
    <row r="205" spans="1:62" ht="16.5"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row>
    <row r="206" spans="1:62" ht="16.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row>
    <row r="207" spans="1:62" ht="16.5"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row>
    <row r="208" spans="1:62" ht="16.5"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row>
    <row r="209" spans="1:62" ht="16.5"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row>
    <row r="210" spans="1:62" ht="16.5"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row>
    <row r="211" spans="1:62" ht="16.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row>
    <row r="212" spans="1:62" ht="16.5"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row>
    <row r="213" spans="1:62" ht="16.5"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row>
    <row r="214" spans="1:62" ht="16.5"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row>
    <row r="215" spans="1:62" ht="16.5"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row>
    <row r="216" spans="1:62" ht="16.5"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row>
    <row r="217" spans="1:62" ht="16.5"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row>
    <row r="218" spans="1:62" ht="16.5"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row>
    <row r="219" spans="1:62" ht="16.5"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row>
    <row r="220" spans="1:62" ht="16.5"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row>
    <row r="221" spans="1:62" ht="16.5"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row>
    <row r="222" spans="1:62" ht="16.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row>
    <row r="223" spans="1:62" ht="16.5"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row>
    <row r="224" spans="1:62" ht="16.5"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row>
    <row r="225" spans="1:62" ht="16.5"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row>
    <row r="226" spans="1:62" ht="16.5"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row>
    <row r="227" spans="1:62" ht="16.5"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row>
    <row r="228" spans="1:62" ht="16.5"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row>
    <row r="229" spans="1:62" ht="16.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row>
    <row r="230" spans="1:62" ht="16.5"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row>
    <row r="231" spans="1:62" ht="16.5"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row>
    <row r="232" spans="1:62" ht="16.5"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row>
    <row r="233" spans="1:62" ht="16.5"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row>
    <row r="234" spans="1:62" ht="15.75" customHeight="1">
      <c r="AZ234" s="227"/>
      <c r="BA234" s="227"/>
    </row>
    <row r="235" spans="1:62" ht="15.75" customHeight="1">
      <c r="AZ235" s="227"/>
      <c r="BA235" s="227"/>
    </row>
    <row r="236" spans="1:62" ht="15.75" customHeight="1">
      <c r="AZ236" s="227"/>
      <c r="BA236" s="227"/>
    </row>
    <row r="237" spans="1:62" ht="15.75" customHeight="1">
      <c r="AZ237" s="227"/>
      <c r="BA237" s="227"/>
    </row>
    <row r="238" spans="1:62" ht="15.75" customHeight="1">
      <c r="AZ238" s="227"/>
      <c r="BA238" s="227"/>
    </row>
    <row r="239" spans="1:62" ht="15.75" customHeight="1">
      <c r="AZ239" s="227"/>
      <c r="BA239" s="227"/>
    </row>
    <row r="240" spans="1:62" ht="15.75" customHeight="1">
      <c r="AZ240" s="227"/>
      <c r="BA240" s="227"/>
    </row>
    <row r="241" spans="52:53" ht="15.75" customHeight="1">
      <c r="AZ241" s="227"/>
      <c r="BA241" s="227"/>
    </row>
    <row r="242" spans="52:53" ht="15.75" customHeight="1">
      <c r="AZ242" s="227"/>
      <c r="BA242" s="227"/>
    </row>
    <row r="243" spans="52:53" ht="15.75" customHeight="1">
      <c r="AZ243" s="227"/>
      <c r="BA243" s="227"/>
    </row>
    <row r="244" spans="52:53" ht="15.75" customHeight="1">
      <c r="AZ244" s="227"/>
      <c r="BA244" s="227"/>
    </row>
    <row r="245" spans="52:53" ht="15.75" customHeight="1">
      <c r="AZ245" s="227"/>
      <c r="BA245" s="227"/>
    </row>
    <row r="246" spans="52:53" ht="15.75" customHeight="1">
      <c r="AZ246" s="227"/>
      <c r="BA246" s="227"/>
    </row>
    <row r="247" spans="52:53" ht="15.75" customHeight="1">
      <c r="AZ247" s="227"/>
      <c r="BA247" s="227"/>
    </row>
    <row r="248" spans="52:53" ht="15.75" customHeight="1">
      <c r="AZ248" s="227"/>
      <c r="BA248" s="227"/>
    </row>
    <row r="249" spans="52:53" ht="15.75" customHeight="1">
      <c r="AZ249" s="227"/>
      <c r="BA249" s="227"/>
    </row>
    <row r="250" spans="52:53" ht="15.75" customHeight="1">
      <c r="AZ250" s="227"/>
      <c r="BA250" s="227"/>
    </row>
    <row r="251" spans="52:53" ht="15.75" customHeight="1">
      <c r="AZ251" s="227"/>
      <c r="BA251" s="227"/>
    </row>
    <row r="252" spans="52:53" ht="15.75" customHeight="1">
      <c r="AZ252" s="227"/>
      <c r="BA252" s="227"/>
    </row>
    <row r="253" spans="52:53" ht="15.75" customHeight="1">
      <c r="AZ253" s="227"/>
      <c r="BA253" s="227"/>
    </row>
    <row r="254" spans="52:53" ht="15.75" customHeight="1">
      <c r="AZ254" s="227"/>
      <c r="BA254" s="227"/>
    </row>
    <row r="255" spans="52:53" ht="15.75" customHeight="1">
      <c r="AZ255" s="227"/>
      <c r="BA255" s="227"/>
    </row>
    <row r="256" spans="52:53" ht="15.75" customHeight="1">
      <c r="AZ256" s="227"/>
      <c r="BA256" s="227"/>
    </row>
    <row r="257" spans="52:53" ht="15.75" customHeight="1">
      <c r="AZ257" s="227"/>
      <c r="BA257" s="227"/>
    </row>
    <row r="258" spans="52:53" ht="15.75" customHeight="1">
      <c r="AZ258" s="227"/>
      <c r="BA258" s="227"/>
    </row>
    <row r="259" spans="52:53" ht="15.75" customHeight="1">
      <c r="AZ259" s="227"/>
      <c r="BA259" s="227"/>
    </row>
    <row r="260" spans="52:53" ht="15.75" customHeight="1">
      <c r="AZ260" s="227"/>
      <c r="BA260" s="227"/>
    </row>
    <row r="261" spans="52:53" ht="15.75" customHeight="1">
      <c r="AZ261" s="227"/>
      <c r="BA261" s="227"/>
    </row>
    <row r="262" spans="52:53" ht="15.75" customHeight="1">
      <c r="AZ262" s="227"/>
      <c r="BA262" s="227"/>
    </row>
    <row r="263" spans="52:53" ht="15.75" customHeight="1">
      <c r="AZ263" s="227"/>
      <c r="BA263" s="227"/>
    </row>
    <row r="264" spans="52:53" ht="15.75" customHeight="1">
      <c r="AZ264" s="227"/>
      <c r="BA264" s="227"/>
    </row>
    <row r="265" spans="52:53" ht="15.75" customHeight="1">
      <c r="AZ265" s="227"/>
      <c r="BA265" s="227"/>
    </row>
    <row r="266" spans="52:53" ht="15.75" customHeight="1">
      <c r="AZ266" s="227"/>
      <c r="BA266" s="227"/>
    </row>
    <row r="267" spans="52:53" ht="15.75" customHeight="1">
      <c r="AZ267" s="227"/>
      <c r="BA267" s="227"/>
    </row>
    <row r="268" spans="52:53" ht="15.75" customHeight="1">
      <c r="AZ268" s="227"/>
      <c r="BA268" s="227"/>
    </row>
    <row r="269" spans="52:53" ht="15.75" customHeight="1">
      <c r="AZ269" s="227"/>
      <c r="BA269" s="227"/>
    </row>
    <row r="270" spans="52:53" ht="15.75" customHeight="1">
      <c r="AZ270" s="227"/>
      <c r="BA270" s="227"/>
    </row>
    <row r="271" spans="52:53" ht="15.75" customHeight="1">
      <c r="AZ271" s="227"/>
      <c r="BA271" s="227"/>
    </row>
    <row r="272" spans="52:53" ht="15.75" customHeight="1">
      <c r="AZ272" s="227"/>
      <c r="BA272" s="227"/>
    </row>
    <row r="273" spans="52:53" ht="15.75" customHeight="1">
      <c r="AZ273" s="227"/>
      <c r="BA273" s="227"/>
    </row>
    <row r="274" spans="52:53" ht="15.75" customHeight="1">
      <c r="AZ274" s="227"/>
      <c r="BA274" s="227"/>
    </row>
    <row r="275" spans="52:53" ht="15.75" customHeight="1">
      <c r="AZ275" s="227"/>
      <c r="BA275" s="227"/>
    </row>
    <row r="276" spans="52:53" ht="15.75" customHeight="1">
      <c r="AZ276" s="227"/>
      <c r="BA276" s="227"/>
    </row>
    <row r="277" spans="52:53" ht="15.75" customHeight="1">
      <c r="AZ277" s="227"/>
      <c r="BA277" s="227"/>
    </row>
    <row r="278" spans="52:53" ht="15.75" customHeight="1">
      <c r="AZ278" s="227"/>
      <c r="BA278" s="227"/>
    </row>
    <row r="279" spans="52:53" ht="15.75" customHeight="1">
      <c r="AZ279" s="227"/>
      <c r="BA279" s="227"/>
    </row>
    <row r="280" spans="52:53" ht="15.75" customHeight="1">
      <c r="AZ280" s="227"/>
      <c r="BA280" s="227"/>
    </row>
    <row r="281" spans="52:53" ht="15.75" customHeight="1">
      <c r="AZ281" s="227"/>
      <c r="BA281" s="227"/>
    </row>
    <row r="282" spans="52:53" ht="15.75" customHeight="1">
      <c r="AZ282" s="227"/>
      <c r="BA282" s="227"/>
    </row>
    <row r="283" spans="52:53" ht="15.75" customHeight="1">
      <c r="AZ283" s="227"/>
      <c r="BA283" s="227"/>
    </row>
    <row r="284" spans="52:53" ht="15.75" customHeight="1">
      <c r="AZ284" s="227"/>
      <c r="BA284" s="227"/>
    </row>
    <row r="285" spans="52:53" ht="15.75" customHeight="1">
      <c r="AZ285" s="227"/>
      <c r="BA285" s="227"/>
    </row>
    <row r="286" spans="52:53" ht="15.75" customHeight="1">
      <c r="AZ286" s="227"/>
      <c r="BA286" s="227"/>
    </row>
    <row r="287" spans="52:53" ht="15.75" customHeight="1">
      <c r="AZ287" s="227"/>
      <c r="BA287" s="227"/>
    </row>
    <row r="288" spans="52:53" ht="15.75" customHeight="1">
      <c r="AZ288" s="227"/>
      <c r="BA288" s="227"/>
    </row>
    <row r="289" spans="52:53" ht="15.75" customHeight="1">
      <c r="AZ289" s="227"/>
      <c r="BA289" s="227"/>
    </row>
    <row r="290" spans="52:53" ht="15.75" customHeight="1">
      <c r="AZ290" s="227"/>
      <c r="BA290" s="227"/>
    </row>
    <row r="291" spans="52:53" ht="15.75" customHeight="1">
      <c r="AZ291" s="227"/>
      <c r="BA291" s="227"/>
    </row>
    <row r="292" spans="52:53" ht="15.75" customHeight="1">
      <c r="AZ292" s="227"/>
      <c r="BA292" s="227"/>
    </row>
    <row r="293" spans="52:53" ht="15.75" customHeight="1">
      <c r="AZ293" s="227"/>
      <c r="BA293" s="227"/>
    </row>
    <row r="294" spans="52:53" ht="15.75" customHeight="1">
      <c r="AZ294" s="227"/>
      <c r="BA294" s="227"/>
    </row>
    <row r="295" spans="52:53" ht="15.75" customHeight="1">
      <c r="AZ295" s="227"/>
      <c r="BA295" s="227"/>
    </row>
    <row r="296" spans="52:53" ht="15.75" customHeight="1">
      <c r="AZ296" s="227"/>
      <c r="BA296" s="227"/>
    </row>
    <row r="297" spans="52:53" ht="15.75" customHeight="1">
      <c r="AZ297" s="227"/>
      <c r="BA297" s="227"/>
    </row>
    <row r="298" spans="52:53" ht="15.75" customHeight="1">
      <c r="AZ298" s="227"/>
      <c r="BA298" s="227"/>
    </row>
    <row r="299" spans="52:53" ht="15.75" customHeight="1">
      <c r="AZ299" s="227"/>
      <c r="BA299" s="227"/>
    </row>
    <row r="300" spans="52:53" ht="15.75" customHeight="1">
      <c r="AZ300" s="227"/>
      <c r="BA300" s="227"/>
    </row>
    <row r="301" spans="52:53" ht="15.75" customHeight="1">
      <c r="AZ301" s="227"/>
      <c r="BA301" s="227"/>
    </row>
    <row r="302" spans="52:53" ht="15.75" customHeight="1">
      <c r="AZ302" s="227"/>
      <c r="BA302" s="227"/>
    </row>
    <row r="303" spans="52:53" ht="15.75" customHeight="1">
      <c r="AZ303" s="227"/>
      <c r="BA303" s="227"/>
    </row>
    <row r="304" spans="52:53" ht="15.75" customHeight="1">
      <c r="AZ304" s="227"/>
      <c r="BA304" s="227"/>
    </row>
    <row r="305" spans="52:53" ht="15.75" customHeight="1">
      <c r="AZ305" s="227"/>
      <c r="BA305" s="227"/>
    </row>
    <row r="306" spans="52:53" ht="15.75" customHeight="1">
      <c r="AZ306" s="227"/>
      <c r="BA306" s="227"/>
    </row>
    <row r="307" spans="52:53" ht="15.75" customHeight="1">
      <c r="AZ307" s="227"/>
      <c r="BA307" s="227"/>
    </row>
    <row r="308" spans="52:53" ht="15.75" customHeight="1">
      <c r="AZ308" s="227"/>
      <c r="BA308" s="227"/>
    </row>
    <row r="309" spans="52:53" ht="15.75" customHeight="1">
      <c r="AZ309" s="227"/>
      <c r="BA309" s="227"/>
    </row>
    <row r="310" spans="52:53" ht="15.75" customHeight="1">
      <c r="AZ310" s="227"/>
      <c r="BA310" s="227"/>
    </row>
    <row r="311" spans="52:53" ht="15.75" customHeight="1">
      <c r="AZ311" s="227"/>
      <c r="BA311" s="227"/>
    </row>
    <row r="312" spans="52:53" ht="15.75" customHeight="1">
      <c r="AZ312" s="227"/>
      <c r="BA312" s="227"/>
    </row>
    <row r="313" spans="52:53" ht="15.75" customHeight="1">
      <c r="AZ313" s="227"/>
      <c r="BA313" s="227"/>
    </row>
    <row r="314" spans="52:53" ht="15.75" customHeight="1">
      <c r="AZ314" s="227"/>
      <c r="BA314" s="227"/>
    </row>
    <row r="315" spans="52:53" ht="15.75" customHeight="1">
      <c r="AZ315" s="227"/>
      <c r="BA315" s="227"/>
    </row>
    <row r="316" spans="52:53" ht="15.75" customHeight="1">
      <c r="AZ316" s="227"/>
      <c r="BA316" s="227"/>
    </row>
    <row r="317" spans="52:53" ht="15.75" customHeight="1">
      <c r="AZ317" s="227"/>
      <c r="BA317" s="227"/>
    </row>
    <row r="318" spans="52:53" ht="15.75" customHeight="1">
      <c r="AZ318" s="227"/>
      <c r="BA318" s="227"/>
    </row>
    <row r="319" spans="52:53" ht="15.75" customHeight="1">
      <c r="AZ319" s="227"/>
      <c r="BA319" s="227"/>
    </row>
    <row r="320" spans="52:53" ht="15.75" customHeight="1">
      <c r="AZ320" s="227"/>
      <c r="BA320" s="227"/>
    </row>
    <row r="321" spans="52:53" ht="15.75" customHeight="1">
      <c r="AZ321" s="227"/>
      <c r="BA321" s="227"/>
    </row>
    <row r="322" spans="52:53" ht="15.75" customHeight="1">
      <c r="AZ322" s="227"/>
      <c r="BA322" s="227"/>
    </row>
    <row r="323" spans="52:53" ht="15.75" customHeight="1">
      <c r="AZ323" s="227"/>
      <c r="BA323" s="227"/>
    </row>
    <row r="324" spans="52:53" ht="15.75" customHeight="1">
      <c r="AZ324" s="227"/>
      <c r="BA324" s="227"/>
    </row>
    <row r="325" spans="52:53" ht="15.75" customHeight="1">
      <c r="AZ325" s="227"/>
      <c r="BA325" s="227"/>
    </row>
    <row r="326" spans="52:53" ht="15.75" customHeight="1">
      <c r="AZ326" s="227"/>
      <c r="BA326" s="227"/>
    </row>
    <row r="327" spans="52:53" ht="15.75" customHeight="1">
      <c r="AZ327" s="227"/>
      <c r="BA327" s="227"/>
    </row>
    <row r="328" spans="52:53" ht="15.75" customHeight="1">
      <c r="AZ328" s="227"/>
      <c r="BA328" s="227"/>
    </row>
    <row r="329" spans="52:53" ht="15.75" customHeight="1">
      <c r="AZ329" s="227"/>
      <c r="BA329" s="227"/>
    </row>
    <row r="330" spans="52:53" ht="15.75" customHeight="1">
      <c r="AZ330" s="227"/>
      <c r="BA330" s="227"/>
    </row>
    <row r="331" spans="52:53" ht="15.75" customHeight="1">
      <c r="AZ331" s="227"/>
      <c r="BA331" s="227"/>
    </row>
    <row r="332" spans="52:53" ht="15.75" customHeight="1">
      <c r="AZ332" s="227"/>
      <c r="BA332" s="227"/>
    </row>
    <row r="333" spans="52:53" ht="15.75" customHeight="1">
      <c r="AZ333" s="227"/>
      <c r="BA333" s="227"/>
    </row>
    <row r="334" spans="52:53" ht="15.75" customHeight="1">
      <c r="AZ334" s="227"/>
      <c r="BA334" s="227"/>
    </row>
    <row r="335" spans="52:53" ht="15.75" customHeight="1">
      <c r="AZ335" s="227"/>
      <c r="BA335" s="227"/>
    </row>
    <row r="336" spans="52:53" ht="15.75" customHeight="1">
      <c r="AZ336" s="227"/>
      <c r="BA336" s="227"/>
    </row>
    <row r="337" spans="52:53" ht="15.75" customHeight="1">
      <c r="AZ337" s="227"/>
      <c r="BA337" s="227"/>
    </row>
    <row r="338" spans="52:53" ht="15.75" customHeight="1">
      <c r="AZ338" s="227"/>
      <c r="BA338" s="227"/>
    </row>
    <row r="339" spans="52:53" ht="15.75" customHeight="1">
      <c r="AZ339" s="227"/>
      <c r="BA339" s="227"/>
    </row>
    <row r="340" spans="52:53" ht="15.75" customHeight="1">
      <c r="AZ340" s="227"/>
      <c r="BA340" s="227"/>
    </row>
    <row r="341" spans="52:53" ht="15.75" customHeight="1">
      <c r="AZ341" s="227"/>
      <c r="BA341" s="227"/>
    </row>
    <row r="342" spans="52:53" ht="15.75" customHeight="1">
      <c r="AZ342" s="227"/>
      <c r="BA342" s="227"/>
    </row>
    <row r="343" spans="52:53" ht="15.75" customHeight="1">
      <c r="AZ343" s="227"/>
      <c r="BA343" s="227"/>
    </row>
    <row r="344" spans="52:53" ht="15.75" customHeight="1">
      <c r="AZ344" s="227"/>
      <c r="BA344" s="227"/>
    </row>
    <row r="345" spans="52:53" ht="15.75" customHeight="1">
      <c r="AZ345" s="227"/>
      <c r="BA345" s="227"/>
    </row>
    <row r="346" spans="52:53" ht="15.75" customHeight="1">
      <c r="AZ346" s="227"/>
      <c r="BA346" s="227"/>
    </row>
    <row r="347" spans="52:53" ht="15.75" customHeight="1">
      <c r="AZ347" s="227"/>
      <c r="BA347" s="227"/>
    </row>
    <row r="348" spans="52:53" ht="15.75" customHeight="1">
      <c r="AZ348" s="227"/>
      <c r="BA348" s="227"/>
    </row>
    <row r="349" spans="52:53" ht="15.75" customHeight="1">
      <c r="AZ349" s="227"/>
      <c r="BA349" s="227"/>
    </row>
    <row r="350" spans="52:53" ht="15.75" customHeight="1">
      <c r="AZ350" s="227"/>
      <c r="BA350" s="227"/>
    </row>
    <row r="351" spans="52:53" ht="15.75" customHeight="1">
      <c r="AZ351" s="227"/>
      <c r="BA351" s="227"/>
    </row>
    <row r="352" spans="52:53" ht="15.75" customHeight="1">
      <c r="AZ352" s="227"/>
      <c r="BA352" s="227"/>
    </row>
    <row r="353" spans="52:53" ht="15.75" customHeight="1">
      <c r="AZ353" s="227"/>
      <c r="BA353" s="227"/>
    </row>
    <row r="354" spans="52:53" ht="15.75" customHeight="1">
      <c r="AZ354" s="227"/>
      <c r="BA354" s="227"/>
    </row>
    <row r="355" spans="52:53" ht="15.75" customHeight="1">
      <c r="AZ355" s="227"/>
      <c r="BA355" s="227"/>
    </row>
    <row r="356" spans="52:53" ht="15.75" customHeight="1">
      <c r="AZ356" s="227"/>
      <c r="BA356" s="227"/>
    </row>
    <row r="357" spans="52:53" ht="15.75" customHeight="1">
      <c r="AZ357" s="227"/>
      <c r="BA357" s="227"/>
    </row>
    <row r="358" spans="52:53" ht="15.75" customHeight="1">
      <c r="AZ358" s="227"/>
      <c r="BA358" s="227"/>
    </row>
    <row r="359" spans="52:53" ht="15.75" customHeight="1">
      <c r="AZ359" s="227"/>
      <c r="BA359" s="227"/>
    </row>
    <row r="360" spans="52:53" ht="15.75" customHeight="1">
      <c r="AZ360" s="227"/>
      <c r="BA360" s="227"/>
    </row>
    <row r="361" spans="52:53" ht="15.75" customHeight="1">
      <c r="AZ361" s="227"/>
      <c r="BA361" s="227"/>
    </row>
    <row r="362" spans="52:53" ht="15.75" customHeight="1">
      <c r="AZ362" s="227"/>
      <c r="BA362" s="227"/>
    </row>
    <row r="363" spans="52:53" ht="15.75" customHeight="1">
      <c r="AZ363" s="227"/>
      <c r="BA363" s="227"/>
    </row>
    <row r="364" spans="52:53" ht="15.75" customHeight="1">
      <c r="AZ364" s="227"/>
      <c r="BA364" s="227"/>
    </row>
    <row r="365" spans="52:53" ht="15.75" customHeight="1">
      <c r="AZ365" s="227"/>
      <c r="BA365" s="227"/>
    </row>
    <row r="366" spans="52:53" ht="15.75" customHeight="1">
      <c r="AZ366" s="227"/>
      <c r="BA366" s="227"/>
    </row>
    <row r="367" spans="52:53" ht="15.75" customHeight="1">
      <c r="AZ367" s="227"/>
      <c r="BA367" s="227"/>
    </row>
    <row r="368" spans="52:53" ht="15.75" customHeight="1">
      <c r="AZ368" s="227"/>
      <c r="BA368" s="227"/>
    </row>
    <row r="369" spans="52:53" ht="15.75" customHeight="1">
      <c r="AZ369" s="227"/>
      <c r="BA369" s="227"/>
    </row>
    <row r="370" spans="52:53" ht="15.75" customHeight="1">
      <c r="AZ370" s="227"/>
      <c r="BA370" s="227"/>
    </row>
    <row r="371" spans="52:53" ht="15.75" customHeight="1">
      <c r="AZ371" s="227"/>
      <c r="BA371" s="227"/>
    </row>
    <row r="372" spans="52:53" ht="15.75" customHeight="1">
      <c r="AZ372" s="227"/>
      <c r="BA372" s="227"/>
    </row>
    <row r="373" spans="52:53" ht="15.75" customHeight="1">
      <c r="AZ373" s="227"/>
      <c r="BA373" s="227"/>
    </row>
    <row r="374" spans="52:53" ht="15.75" customHeight="1">
      <c r="AZ374" s="227"/>
      <c r="BA374" s="227"/>
    </row>
    <row r="375" spans="52:53" ht="15.75" customHeight="1">
      <c r="AZ375" s="227"/>
      <c r="BA375" s="227"/>
    </row>
    <row r="376" spans="52:53" ht="15.75" customHeight="1">
      <c r="AZ376" s="227"/>
      <c r="BA376" s="227"/>
    </row>
    <row r="377" spans="52:53" ht="15.75" customHeight="1">
      <c r="AZ377" s="227"/>
      <c r="BA377" s="227"/>
    </row>
    <row r="378" spans="52:53" ht="15.75" customHeight="1">
      <c r="AZ378" s="227"/>
      <c r="BA378" s="227"/>
    </row>
    <row r="379" spans="52:53" ht="15.75" customHeight="1">
      <c r="AZ379" s="227"/>
      <c r="BA379" s="227"/>
    </row>
    <row r="380" spans="52:53" ht="15.75" customHeight="1">
      <c r="AZ380" s="227"/>
      <c r="BA380" s="227"/>
    </row>
    <row r="381" spans="52:53" ht="15.75" customHeight="1">
      <c r="AZ381" s="227"/>
      <c r="BA381" s="227"/>
    </row>
    <row r="382" spans="52:53" ht="15.75" customHeight="1">
      <c r="AZ382" s="227"/>
      <c r="BA382" s="227"/>
    </row>
    <row r="383" spans="52:53" ht="15.75" customHeight="1">
      <c r="AZ383" s="227"/>
      <c r="BA383" s="227"/>
    </row>
    <row r="384" spans="52:53" ht="15.75" customHeight="1">
      <c r="AZ384" s="227"/>
      <c r="BA384" s="227"/>
    </row>
    <row r="385" spans="52:53" ht="15.75" customHeight="1">
      <c r="AZ385" s="227"/>
      <c r="BA385" s="227"/>
    </row>
    <row r="386" spans="52:53" ht="15.75" customHeight="1">
      <c r="AZ386" s="227"/>
      <c r="BA386" s="227"/>
    </row>
    <row r="387" spans="52:53" ht="15.75" customHeight="1">
      <c r="AZ387" s="227"/>
      <c r="BA387" s="227"/>
    </row>
    <row r="388" spans="52:53" ht="15.75" customHeight="1">
      <c r="AZ388" s="227"/>
      <c r="BA388" s="227"/>
    </row>
    <row r="389" spans="52:53" ht="15.75" customHeight="1">
      <c r="AZ389" s="227"/>
      <c r="BA389" s="227"/>
    </row>
    <row r="390" spans="52:53" ht="15.75" customHeight="1">
      <c r="AZ390" s="227"/>
      <c r="BA390" s="227"/>
    </row>
    <row r="391" spans="52:53" ht="15.75" customHeight="1">
      <c r="AZ391" s="227"/>
      <c r="BA391" s="227"/>
    </row>
    <row r="392" spans="52:53" ht="15.75" customHeight="1">
      <c r="AZ392" s="227"/>
      <c r="BA392" s="227"/>
    </row>
    <row r="393" spans="52:53" ht="15.75" customHeight="1">
      <c r="AZ393" s="227"/>
      <c r="BA393" s="227"/>
    </row>
    <row r="394" spans="52:53" ht="15.75" customHeight="1">
      <c r="AZ394" s="227"/>
      <c r="BA394" s="227"/>
    </row>
    <row r="395" spans="52:53" ht="15.75" customHeight="1">
      <c r="AZ395" s="227"/>
      <c r="BA395" s="227"/>
    </row>
    <row r="396" spans="52:53" ht="15.75" customHeight="1">
      <c r="AZ396" s="227"/>
      <c r="BA396" s="227"/>
    </row>
    <row r="397" spans="52:53" ht="15.75" customHeight="1">
      <c r="AZ397" s="227"/>
      <c r="BA397" s="227"/>
    </row>
    <row r="398" spans="52:53" ht="15.75" customHeight="1">
      <c r="AZ398" s="227"/>
      <c r="BA398" s="227"/>
    </row>
    <row r="399" spans="52:53" ht="15.75" customHeight="1">
      <c r="AZ399" s="227"/>
      <c r="BA399" s="227"/>
    </row>
    <row r="400" spans="52:53" ht="15.75" customHeight="1">
      <c r="AZ400" s="227"/>
      <c r="BA400" s="227"/>
    </row>
    <row r="401" spans="52:53" ht="15.75" customHeight="1">
      <c r="AZ401" s="227"/>
      <c r="BA401" s="227"/>
    </row>
    <row r="402" spans="52:53" ht="15.75" customHeight="1">
      <c r="AZ402" s="227"/>
      <c r="BA402" s="227"/>
    </row>
    <row r="403" spans="52:53" ht="15.75" customHeight="1">
      <c r="AZ403" s="227"/>
      <c r="BA403" s="227"/>
    </row>
    <row r="404" spans="52:53" ht="15.75" customHeight="1">
      <c r="AZ404" s="227"/>
      <c r="BA404" s="227"/>
    </row>
    <row r="405" spans="52:53" ht="15.75" customHeight="1">
      <c r="AZ405" s="227"/>
      <c r="BA405" s="227"/>
    </row>
    <row r="406" spans="52:53" ht="15.75" customHeight="1">
      <c r="AZ406" s="227"/>
      <c r="BA406" s="227"/>
    </row>
    <row r="407" spans="52:53" ht="15.75" customHeight="1">
      <c r="AZ407" s="227"/>
      <c r="BA407" s="227"/>
    </row>
    <row r="408" spans="52:53" ht="15.75" customHeight="1">
      <c r="AZ408" s="227"/>
      <c r="BA408" s="227"/>
    </row>
    <row r="409" spans="52:53" ht="15.75" customHeight="1">
      <c r="AZ409" s="227"/>
      <c r="BA409" s="227"/>
    </row>
    <row r="410" spans="52:53" ht="15.75" customHeight="1">
      <c r="AZ410" s="227"/>
      <c r="BA410" s="227"/>
    </row>
    <row r="411" spans="52:53" ht="15.75" customHeight="1">
      <c r="AZ411" s="227"/>
      <c r="BA411" s="227"/>
    </row>
    <row r="412" spans="52:53" ht="15.75" customHeight="1">
      <c r="AZ412" s="227"/>
      <c r="BA412" s="227"/>
    </row>
    <row r="413" spans="52:53" ht="15.75" customHeight="1">
      <c r="AZ413" s="227"/>
      <c r="BA413" s="227"/>
    </row>
    <row r="414" spans="52:53" ht="15.75" customHeight="1">
      <c r="AZ414" s="227"/>
      <c r="BA414" s="227"/>
    </row>
    <row r="415" spans="52:53" ht="15.75" customHeight="1">
      <c r="AZ415" s="227"/>
      <c r="BA415" s="227"/>
    </row>
    <row r="416" spans="52:53" ht="15.75" customHeight="1">
      <c r="AZ416" s="227"/>
      <c r="BA416" s="227"/>
    </row>
    <row r="417" spans="52:53" ht="15.75" customHeight="1">
      <c r="AZ417" s="227"/>
      <c r="BA417" s="227"/>
    </row>
    <row r="418" spans="52:53" ht="15.75" customHeight="1">
      <c r="AZ418" s="227"/>
      <c r="BA418" s="227"/>
    </row>
    <row r="419" spans="52:53" ht="15.75" customHeight="1">
      <c r="AZ419" s="227"/>
      <c r="BA419" s="227"/>
    </row>
    <row r="420" spans="52:53" ht="15.75" customHeight="1">
      <c r="AZ420" s="227"/>
      <c r="BA420" s="227"/>
    </row>
    <row r="421" spans="52:53" ht="15.75" customHeight="1">
      <c r="AZ421" s="227"/>
      <c r="BA421" s="227"/>
    </row>
    <row r="422" spans="52:53" ht="15.75" customHeight="1">
      <c r="AZ422" s="227"/>
      <c r="BA422" s="227"/>
    </row>
    <row r="423" spans="52:53" ht="15.75" customHeight="1">
      <c r="AZ423" s="227"/>
      <c r="BA423" s="227"/>
    </row>
    <row r="424" spans="52:53" ht="15.75" customHeight="1">
      <c r="AZ424" s="227"/>
      <c r="BA424" s="227"/>
    </row>
    <row r="425" spans="52:53" ht="15.75" customHeight="1">
      <c r="AZ425" s="227"/>
      <c r="BA425" s="227"/>
    </row>
    <row r="426" spans="52:53" ht="15.75" customHeight="1">
      <c r="AZ426" s="227"/>
      <c r="BA426" s="227"/>
    </row>
    <row r="427" spans="52:53" ht="15.75" customHeight="1">
      <c r="AZ427" s="227"/>
      <c r="BA427" s="227"/>
    </row>
    <row r="428" spans="52:53" ht="15.75" customHeight="1">
      <c r="AZ428" s="227"/>
      <c r="BA428" s="227"/>
    </row>
    <row r="429" spans="52:53" ht="15.75" customHeight="1">
      <c r="AZ429" s="227"/>
      <c r="BA429" s="227"/>
    </row>
    <row r="430" spans="52:53" ht="15.75" customHeight="1">
      <c r="AZ430" s="227"/>
      <c r="BA430" s="227"/>
    </row>
    <row r="431" spans="52:53" ht="15.75" customHeight="1">
      <c r="AZ431" s="227"/>
      <c r="BA431" s="227"/>
    </row>
    <row r="432" spans="52:53" ht="15.75" customHeight="1">
      <c r="AZ432" s="227"/>
      <c r="BA432" s="227"/>
    </row>
    <row r="433" spans="52:53" ht="15.75" customHeight="1">
      <c r="AZ433" s="227"/>
      <c r="BA433" s="227"/>
    </row>
    <row r="434" spans="52:53" ht="15.75" customHeight="1">
      <c r="AZ434" s="227"/>
      <c r="BA434" s="227"/>
    </row>
    <row r="435" spans="52:53" ht="15.75" customHeight="1">
      <c r="AZ435" s="227"/>
      <c r="BA435" s="227"/>
    </row>
    <row r="436" spans="52:53" ht="15.75" customHeight="1">
      <c r="AZ436" s="227"/>
      <c r="BA436" s="227"/>
    </row>
    <row r="437" spans="52:53" ht="15.75" customHeight="1">
      <c r="AZ437" s="227"/>
      <c r="BA437" s="227"/>
    </row>
    <row r="438" spans="52:53" ht="15.75" customHeight="1">
      <c r="AZ438" s="227"/>
      <c r="BA438" s="227"/>
    </row>
    <row r="439" spans="52:53" ht="15.75" customHeight="1">
      <c r="AZ439" s="227"/>
      <c r="BA439" s="227"/>
    </row>
    <row r="440" spans="52:53" ht="15.75" customHeight="1">
      <c r="AZ440" s="227"/>
      <c r="BA440" s="227"/>
    </row>
    <row r="441" spans="52:53" ht="15.75" customHeight="1">
      <c r="AZ441" s="227"/>
      <c r="BA441" s="227"/>
    </row>
    <row r="442" spans="52:53" ht="15.75" customHeight="1">
      <c r="AZ442" s="227"/>
      <c r="BA442" s="227"/>
    </row>
    <row r="443" spans="52:53" ht="15.75" customHeight="1">
      <c r="AZ443" s="227"/>
      <c r="BA443" s="227"/>
    </row>
    <row r="444" spans="52:53" ht="15.75" customHeight="1">
      <c r="AZ444" s="227"/>
      <c r="BA444" s="227"/>
    </row>
    <row r="445" spans="52:53" ht="15.75" customHeight="1">
      <c r="AZ445" s="227"/>
      <c r="BA445" s="227"/>
    </row>
    <row r="446" spans="52:53" ht="15.75" customHeight="1">
      <c r="AZ446" s="227"/>
      <c r="BA446" s="227"/>
    </row>
    <row r="447" spans="52:53" ht="15.75" customHeight="1">
      <c r="AZ447" s="227"/>
      <c r="BA447" s="227"/>
    </row>
    <row r="448" spans="52:53" ht="15.75" customHeight="1">
      <c r="AZ448" s="227"/>
      <c r="BA448" s="227"/>
    </row>
    <row r="449" spans="52:53" ht="15.75" customHeight="1">
      <c r="AZ449" s="227"/>
      <c r="BA449" s="227"/>
    </row>
    <row r="450" spans="52:53" ht="15.75" customHeight="1">
      <c r="AZ450" s="227"/>
      <c r="BA450" s="227"/>
    </row>
    <row r="451" spans="52:53" ht="15.75" customHeight="1">
      <c r="AZ451" s="227"/>
      <c r="BA451" s="227"/>
    </row>
    <row r="452" spans="52:53" ht="15.75" customHeight="1">
      <c r="AZ452" s="227"/>
      <c r="BA452" s="227"/>
    </row>
    <row r="453" spans="52:53" ht="15.75" customHeight="1">
      <c r="AZ453" s="227"/>
      <c r="BA453" s="227"/>
    </row>
    <row r="454" spans="52:53" ht="15.75" customHeight="1">
      <c r="AZ454" s="227"/>
      <c r="BA454" s="227"/>
    </row>
    <row r="455" spans="52:53" ht="15.75" customHeight="1">
      <c r="AZ455" s="227"/>
      <c r="BA455" s="227"/>
    </row>
    <row r="456" spans="52:53" ht="15.75" customHeight="1">
      <c r="AZ456" s="227"/>
      <c r="BA456" s="227"/>
    </row>
    <row r="457" spans="52:53" ht="15.75" customHeight="1">
      <c r="AZ457" s="227"/>
      <c r="BA457" s="227"/>
    </row>
    <row r="458" spans="52:53" ht="15.75" customHeight="1">
      <c r="AZ458" s="227"/>
      <c r="BA458" s="227"/>
    </row>
    <row r="459" spans="52:53" ht="15.75" customHeight="1">
      <c r="AZ459" s="227"/>
      <c r="BA459" s="227"/>
    </row>
    <row r="460" spans="52:53" ht="15.75" customHeight="1">
      <c r="AZ460" s="227"/>
      <c r="BA460" s="227"/>
    </row>
    <row r="461" spans="52:53" ht="15.75" customHeight="1">
      <c r="AZ461" s="227"/>
      <c r="BA461" s="227"/>
    </row>
    <row r="462" spans="52:53" ht="15.75" customHeight="1">
      <c r="AZ462" s="227"/>
      <c r="BA462" s="227"/>
    </row>
    <row r="463" spans="52:53" ht="15.75" customHeight="1">
      <c r="AZ463" s="227"/>
      <c r="BA463" s="227"/>
    </row>
    <row r="464" spans="52:53" ht="15.75" customHeight="1">
      <c r="AZ464" s="227"/>
      <c r="BA464" s="227"/>
    </row>
    <row r="465" spans="52:53" ht="15.75" customHeight="1">
      <c r="AZ465" s="227"/>
      <c r="BA465" s="227"/>
    </row>
    <row r="466" spans="52:53" ht="15.75" customHeight="1">
      <c r="AZ466" s="227"/>
      <c r="BA466" s="227"/>
    </row>
    <row r="467" spans="52:53" ht="15.75" customHeight="1">
      <c r="AZ467" s="227"/>
      <c r="BA467" s="227"/>
    </row>
    <row r="468" spans="52:53" ht="15.75" customHeight="1">
      <c r="AZ468" s="227"/>
      <c r="BA468" s="227"/>
    </row>
    <row r="469" spans="52:53" ht="15.75" customHeight="1">
      <c r="AZ469" s="227"/>
      <c r="BA469" s="227"/>
    </row>
    <row r="470" spans="52:53" ht="15.75" customHeight="1">
      <c r="AZ470" s="227"/>
      <c r="BA470" s="227"/>
    </row>
    <row r="471" spans="52:53" ht="15.75" customHeight="1">
      <c r="AZ471" s="227"/>
      <c r="BA471" s="227"/>
    </row>
    <row r="472" spans="52:53" ht="15.75" customHeight="1">
      <c r="AZ472" s="227"/>
      <c r="BA472" s="227"/>
    </row>
    <row r="473" spans="52:53" ht="15.75" customHeight="1">
      <c r="AZ473" s="227"/>
      <c r="BA473" s="227"/>
    </row>
    <row r="474" spans="52:53" ht="15.75" customHeight="1">
      <c r="AZ474" s="227"/>
      <c r="BA474" s="227"/>
    </row>
    <row r="475" spans="52:53" ht="15.75" customHeight="1">
      <c r="AZ475" s="227"/>
      <c r="BA475" s="227"/>
    </row>
    <row r="476" spans="52:53" ht="15.75" customHeight="1">
      <c r="AZ476" s="227"/>
      <c r="BA476" s="227"/>
    </row>
    <row r="477" spans="52:53" ht="15.75" customHeight="1">
      <c r="AZ477" s="227"/>
      <c r="BA477" s="227"/>
    </row>
    <row r="478" spans="52:53" ht="15.75" customHeight="1">
      <c r="AZ478" s="227"/>
      <c r="BA478" s="227"/>
    </row>
    <row r="479" spans="52:53" ht="15.75" customHeight="1">
      <c r="AZ479" s="227"/>
      <c r="BA479" s="227"/>
    </row>
    <row r="480" spans="52:53" ht="15.75" customHeight="1">
      <c r="AZ480" s="227"/>
      <c r="BA480" s="227"/>
    </row>
    <row r="481" spans="52:53" ht="15.75" customHeight="1">
      <c r="AZ481" s="227"/>
      <c r="BA481" s="227"/>
    </row>
    <row r="482" spans="52:53" ht="15.75" customHeight="1">
      <c r="AZ482" s="227"/>
      <c r="BA482" s="227"/>
    </row>
    <row r="483" spans="52:53" ht="15.75" customHeight="1">
      <c r="AZ483" s="227"/>
      <c r="BA483" s="227"/>
    </row>
    <row r="484" spans="52:53" ht="15.75" customHeight="1">
      <c r="AZ484" s="227"/>
      <c r="BA484" s="227"/>
    </row>
    <row r="485" spans="52:53" ht="15.75" customHeight="1">
      <c r="AZ485" s="227"/>
      <c r="BA485" s="227"/>
    </row>
    <row r="486" spans="52:53" ht="15.75" customHeight="1">
      <c r="AZ486" s="227"/>
      <c r="BA486" s="227"/>
    </row>
    <row r="487" spans="52:53" ht="15.75" customHeight="1">
      <c r="AZ487" s="227"/>
      <c r="BA487" s="227"/>
    </row>
    <row r="488" spans="52:53" ht="15.75" customHeight="1">
      <c r="AZ488" s="227"/>
      <c r="BA488" s="227"/>
    </row>
    <row r="489" spans="52:53" ht="15.75" customHeight="1">
      <c r="AZ489" s="227"/>
      <c r="BA489" s="227"/>
    </row>
    <row r="490" spans="52:53" ht="15.75" customHeight="1">
      <c r="AZ490" s="227"/>
      <c r="BA490" s="227"/>
    </row>
    <row r="491" spans="52:53" ht="15.75" customHeight="1">
      <c r="AZ491" s="227"/>
      <c r="BA491" s="227"/>
    </row>
    <row r="492" spans="52:53" ht="15.75" customHeight="1">
      <c r="AZ492" s="227"/>
      <c r="BA492" s="227"/>
    </row>
    <row r="493" spans="52:53" ht="15.75" customHeight="1">
      <c r="AZ493" s="227"/>
      <c r="BA493" s="227"/>
    </row>
    <row r="494" spans="52:53" ht="15.75" customHeight="1">
      <c r="AZ494" s="227"/>
      <c r="BA494" s="227"/>
    </row>
    <row r="495" spans="52:53" ht="15.75" customHeight="1">
      <c r="AZ495" s="227"/>
      <c r="BA495" s="227"/>
    </row>
    <row r="496" spans="52:53" ht="15.75" customHeight="1">
      <c r="AZ496" s="227"/>
      <c r="BA496" s="227"/>
    </row>
    <row r="497" spans="52:53" ht="15.75" customHeight="1">
      <c r="AZ497" s="227"/>
      <c r="BA497" s="227"/>
    </row>
    <row r="498" spans="52:53" ht="15.75" customHeight="1">
      <c r="AZ498" s="227"/>
      <c r="BA498" s="227"/>
    </row>
    <row r="499" spans="52:53" ht="15.75" customHeight="1">
      <c r="AZ499" s="227"/>
      <c r="BA499" s="227"/>
    </row>
    <row r="500" spans="52:53" ht="15.75" customHeight="1">
      <c r="AZ500" s="227"/>
      <c r="BA500" s="227"/>
    </row>
    <row r="501" spans="52:53" ht="15.75" customHeight="1">
      <c r="AZ501" s="227"/>
      <c r="BA501" s="227"/>
    </row>
    <row r="502" spans="52:53" ht="15.75" customHeight="1">
      <c r="AZ502" s="227"/>
      <c r="BA502" s="227"/>
    </row>
    <row r="503" spans="52:53" ht="15.75" customHeight="1">
      <c r="AZ503" s="227"/>
      <c r="BA503" s="227"/>
    </row>
    <row r="504" spans="52:53" ht="15.75" customHeight="1">
      <c r="AZ504" s="227"/>
      <c r="BA504" s="227"/>
    </row>
    <row r="505" spans="52:53" ht="15.75" customHeight="1">
      <c r="AZ505" s="227"/>
      <c r="BA505" s="227"/>
    </row>
    <row r="506" spans="52:53" ht="15.75" customHeight="1">
      <c r="AZ506" s="227"/>
      <c r="BA506" s="227"/>
    </row>
    <row r="507" spans="52:53" ht="15.75" customHeight="1">
      <c r="AZ507" s="227"/>
      <c r="BA507" s="227"/>
    </row>
    <row r="508" spans="52:53" ht="15.75" customHeight="1">
      <c r="AZ508" s="227"/>
      <c r="BA508" s="227"/>
    </row>
    <row r="509" spans="52:53" ht="15.75" customHeight="1">
      <c r="AZ509" s="227"/>
      <c r="BA509" s="227"/>
    </row>
    <row r="510" spans="52:53" ht="15.75" customHeight="1">
      <c r="AZ510" s="227"/>
      <c r="BA510" s="227"/>
    </row>
    <row r="511" spans="52:53" ht="15.75" customHeight="1">
      <c r="AZ511" s="227"/>
      <c r="BA511" s="227"/>
    </row>
    <row r="512" spans="52:53" ht="15.75" customHeight="1">
      <c r="AZ512" s="227"/>
      <c r="BA512" s="227"/>
    </row>
    <row r="513" spans="52:53" ht="15.75" customHeight="1">
      <c r="AZ513" s="227"/>
      <c r="BA513" s="227"/>
    </row>
    <row r="514" spans="52:53" ht="15.75" customHeight="1">
      <c r="AZ514" s="227"/>
      <c r="BA514" s="227"/>
    </row>
    <row r="515" spans="52:53" ht="15.75" customHeight="1">
      <c r="AZ515" s="227"/>
      <c r="BA515" s="227"/>
    </row>
    <row r="516" spans="52:53" ht="15.75" customHeight="1">
      <c r="AZ516" s="227"/>
      <c r="BA516" s="227"/>
    </row>
    <row r="517" spans="52:53" ht="15.75" customHeight="1">
      <c r="AZ517" s="227"/>
      <c r="BA517" s="227"/>
    </row>
    <row r="518" spans="52:53" ht="15.75" customHeight="1">
      <c r="AZ518" s="227"/>
      <c r="BA518" s="227"/>
    </row>
    <row r="519" spans="52:53" ht="15.75" customHeight="1">
      <c r="AZ519" s="227"/>
      <c r="BA519" s="227"/>
    </row>
    <row r="520" spans="52:53" ht="15.75" customHeight="1">
      <c r="AZ520" s="227"/>
      <c r="BA520" s="227"/>
    </row>
    <row r="521" spans="52:53" ht="15.75" customHeight="1">
      <c r="AZ521" s="227"/>
      <c r="BA521" s="227"/>
    </row>
    <row r="522" spans="52:53" ht="15.75" customHeight="1">
      <c r="AZ522" s="227"/>
      <c r="BA522" s="227"/>
    </row>
    <row r="523" spans="52:53" ht="15.75" customHeight="1">
      <c r="AZ523" s="227"/>
      <c r="BA523" s="227"/>
    </row>
    <row r="524" spans="52:53" ht="15.75" customHeight="1">
      <c r="AZ524" s="227"/>
      <c r="BA524" s="227"/>
    </row>
    <row r="525" spans="52:53" ht="15.75" customHeight="1">
      <c r="AZ525" s="227"/>
      <c r="BA525" s="227"/>
    </row>
    <row r="526" spans="52:53" ht="15.75" customHeight="1">
      <c r="AZ526" s="227"/>
      <c r="BA526" s="227"/>
    </row>
    <row r="527" spans="52:53" ht="15.75" customHeight="1">
      <c r="AZ527" s="227"/>
      <c r="BA527" s="227"/>
    </row>
    <row r="528" spans="52:53" ht="15.75" customHeight="1">
      <c r="AZ528" s="227"/>
      <c r="BA528" s="227"/>
    </row>
    <row r="529" spans="52:53" ht="15.75" customHeight="1">
      <c r="AZ529" s="227"/>
      <c r="BA529" s="227"/>
    </row>
    <row r="530" spans="52:53" ht="15.75" customHeight="1">
      <c r="AZ530" s="227"/>
      <c r="BA530" s="227"/>
    </row>
    <row r="531" spans="52:53" ht="15.75" customHeight="1">
      <c r="AZ531" s="227"/>
      <c r="BA531" s="227"/>
    </row>
    <row r="532" spans="52:53" ht="15.75" customHeight="1">
      <c r="AZ532" s="227"/>
      <c r="BA532" s="227"/>
    </row>
    <row r="533" spans="52:53" ht="15.75" customHeight="1">
      <c r="AZ533" s="227"/>
      <c r="BA533" s="227"/>
    </row>
    <row r="534" spans="52:53" ht="15.75" customHeight="1">
      <c r="AZ534" s="227"/>
      <c r="BA534" s="227"/>
    </row>
    <row r="535" spans="52:53" ht="15.75" customHeight="1">
      <c r="AZ535" s="227"/>
      <c r="BA535" s="227"/>
    </row>
    <row r="536" spans="52:53" ht="15.75" customHeight="1">
      <c r="AZ536" s="227"/>
      <c r="BA536" s="227"/>
    </row>
    <row r="537" spans="52:53" ht="15.75" customHeight="1">
      <c r="AZ537" s="227"/>
      <c r="BA537" s="227"/>
    </row>
    <row r="538" spans="52:53" ht="15.75" customHeight="1">
      <c r="AZ538" s="227"/>
      <c r="BA538" s="227"/>
    </row>
    <row r="539" spans="52:53" ht="15.75" customHeight="1">
      <c r="AZ539" s="227"/>
      <c r="BA539" s="227"/>
    </row>
    <row r="540" spans="52:53" ht="15.75" customHeight="1">
      <c r="AZ540" s="227"/>
      <c r="BA540" s="227"/>
    </row>
    <row r="541" spans="52:53" ht="15.75" customHeight="1">
      <c r="AZ541" s="227"/>
      <c r="BA541" s="227"/>
    </row>
    <row r="542" spans="52:53" ht="15.75" customHeight="1">
      <c r="AZ542" s="227"/>
      <c r="BA542" s="227"/>
    </row>
    <row r="543" spans="52:53" ht="15.75" customHeight="1">
      <c r="AZ543" s="227"/>
      <c r="BA543" s="227"/>
    </row>
    <row r="544" spans="52:53" ht="15.75" customHeight="1">
      <c r="AZ544" s="227"/>
      <c r="BA544" s="227"/>
    </row>
    <row r="545" spans="52:53" ht="15.75" customHeight="1">
      <c r="AZ545" s="227"/>
      <c r="BA545" s="227"/>
    </row>
    <row r="546" spans="52:53" ht="15.75" customHeight="1">
      <c r="AZ546" s="227"/>
      <c r="BA546" s="227"/>
    </row>
    <row r="547" spans="52:53" ht="15.75" customHeight="1">
      <c r="AZ547" s="227"/>
      <c r="BA547" s="227"/>
    </row>
    <row r="548" spans="52:53" ht="15.75" customHeight="1">
      <c r="AZ548" s="227"/>
      <c r="BA548" s="227"/>
    </row>
    <row r="549" spans="52:53" ht="15.75" customHeight="1">
      <c r="AZ549" s="227"/>
      <c r="BA549" s="227"/>
    </row>
    <row r="550" spans="52:53" ht="15.75" customHeight="1">
      <c r="AZ550" s="227"/>
      <c r="BA550" s="227"/>
    </row>
    <row r="551" spans="52:53" ht="15.75" customHeight="1">
      <c r="AZ551" s="227"/>
      <c r="BA551" s="227"/>
    </row>
    <row r="552" spans="52:53" ht="15.75" customHeight="1">
      <c r="AZ552" s="227"/>
      <c r="BA552" s="227"/>
    </row>
    <row r="553" spans="52:53" ht="15.75" customHeight="1">
      <c r="AZ553" s="227"/>
      <c r="BA553" s="227"/>
    </row>
    <row r="554" spans="52:53" ht="15.75" customHeight="1">
      <c r="AZ554" s="227"/>
      <c r="BA554" s="227"/>
    </row>
    <row r="555" spans="52:53" ht="15.75" customHeight="1">
      <c r="AZ555" s="227"/>
      <c r="BA555" s="227"/>
    </row>
    <row r="556" spans="52:53" ht="15.75" customHeight="1">
      <c r="AZ556" s="227"/>
      <c r="BA556" s="227"/>
    </row>
    <row r="557" spans="52:53" ht="15.75" customHeight="1">
      <c r="AZ557" s="227"/>
      <c r="BA557" s="227"/>
    </row>
    <row r="558" spans="52:53" ht="15.75" customHeight="1">
      <c r="AZ558" s="227"/>
      <c r="BA558" s="227"/>
    </row>
    <row r="559" spans="52:53" ht="15.75" customHeight="1">
      <c r="AZ559" s="227"/>
      <c r="BA559" s="227"/>
    </row>
    <row r="560" spans="52:53" ht="15.75" customHeight="1">
      <c r="AZ560" s="227"/>
      <c r="BA560" s="227"/>
    </row>
    <row r="561" spans="52:53" ht="15.75" customHeight="1">
      <c r="AZ561" s="227"/>
      <c r="BA561" s="227"/>
    </row>
    <row r="562" spans="52:53" ht="15.75" customHeight="1">
      <c r="AZ562" s="227"/>
      <c r="BA562" s="227"/>
    </row>
    <row r="563" spans="52:53" ht="15.75" customHeight="1">
      <c r="AZ563" s="227"/>
      <c r="BA563" s="227"/>
    </row>
    <row r="564" spans="52:53" ht="15.75" customHeight="1">
      <c r="AZ564" s="227"/>
      <c r="BA564" s="227"/>
    </row>
    <row r="565" spans="52:53" ht="15.75" customHeight="1">
      <c r="AZ565" s="227"/>
      <c r="BA565" s="227"/>
    </row>
    <row r="566" spans="52:53" ht="15.75" customHeight="1">
      <c r="AZ566" s="227"/>
      <c r="BA566" s="227"/>
    </row>
    <row r="567" spans="52:53" ht="15.75" customHeight="1">
      <c r="AZ567" s="227"/>
      <c r="BA567" s="227"/>
    </row>
    <row r="568" spans="52:53" ht="15.75" customHeight="1">
      <c r="AZ568" s="227"/>
      <c r="BA568" s="227"/>
    </row>
    <row r="569" spans="52:53" ht="15.75" customHeight="1">
      <c r="AZ569" s="227"/>
      <c r="BA569" s="227"/>
    </row>
    <row r="570" spans="52:53" ht="15.75" customHeight="1">
      <c r="AZ570" s="227"/>
      <c r="BA570" s="227"/>
    </row>
    <row r="571" spans="52:53" ht="15.75" customHeight="1">
      <c r="AZ571" s="227"/>
      <c r="BA571" s="227"/>
    </row>
    <row r="572" spans="52:53" ht="15.75" customHeight="1">
      <c r="AZ572" s="227"/>
      <c r="BA572" s="227"/>
    </row>
    <row r="573" spans="52:53" ht="15.75" customHeight="1">
      <c r="AZ573" s="227"/>
      <c r="BA573" s="227"/>
    </row>
    <row r="574" spans="52:53" ht="15.75" customHeight="1">
      <c r="AZ574" s="227"/>
      <c r="BA574" s="227"/>
    </row>
    <row r="575" spans="52:53" ht="15.75" customHeight="1">
      <c r="AZ575" s="227"/>
      <c r="BA575" s="227"/>
    </row>
    <row r="576" spans="52:53" ht="15.75" customHeight="1">
      <c r="AZ576" s="227"/>
      <c r="BA576" s="227"/>
    </row>
    <row r="577" spans="52:53" ht="15.75" customHeight="1">
      <c r="AZ577" s="227"/>
      <c r="BA577" s="227"/>
    </row>
    <row r="578" spans="52:53" ht="15.75" customHeight="1">
      <c r="AZ578" s="227"/>
      <c r="BA578" s="227"/>
    </row>
    <row r="579" spans="52:53" ht="15.75" customHeight="1">
      <c r="AZ579" s="227"/>
      <c r="BA579" s="227"/>
    </row>
    <row r="580" spans="52:53" ht="15.75" customHeight="1">
      <c r="AZ580" s="227"/>
      <c r="BA580" s="227"/>
    </row>
    <row r="581" spans="52:53" ht="15.75" customHeight="1">
      <c r="AZ581" s="227"/>
      <c r="BA581" s="227"/>
    </row>
    <row r="582" spans="52:53" ht="15.75" customHeight="1">
      <c r="AZ582" s="227"/>
      <c r="BA582" s="227"/>
    </row>
    <row r="583" spans="52:53" ht="15.75" customHeight="1">
      <c r="AZ583" s="227"/>
      <c r="BA583" s="227"/>
    </row>
    <row r="584" spans="52:53" ht="15.75" customHeight="1">
      <c r="AZ584" s="227"/>
      <c r="BA584" s="227"/>
    </row>
    <row r="585" spans="52:53" ht="15.75" customHeight="1">
      <c r="AZ585" s="227"/>
      <c r="BA585" s="227"/>
    </row>
    <row r="586" spans="52:53" ht="15.75" customHeight="1">
      <c r="AZ586" s="227"/>
      <c r="BA586" s="227"/>
    </row>
    <row r="587" spans="52:53" ht="15.75" customHeight="1">
      <c r="AZ587" s="227"/>
      <c r="BA587" s="227"/>
    </row>
    <row r="588" spans="52:53" ht="15.75" customHeight="1">
      <c r="AZ588" s="227"/>
      <c r="BA588" s="227"/>
    </row>
    <row r="589" spans="52:53" ht="15.75" customHeight="1">
      <c r="AZ589" s="227"/>
      <c r="BA589" s="227"/>
    </row>
    <row r="590" spans="52:53" ht="15.75" customHeight="1">
      <c r="AZ590" s="227"/>
      <c r="BA590" s="227"/>
    </row>
    <row r="591" spans="52:53" ht="15.75" customHeight="1">
      <c r="AZ591" s="227"/>
      <c r="BA591" s="227"/>
    </row>
    <row r="592" spans="52:53" ht="15.75" customHeight="1">
      <c r="AZ592" s="227"/>
      <c r="BA592" s="227"/>
    </row>
    <row r="593" spans="52:53" ht="15.75" customHeight="1">
      <c r="AZ593" s="227"/>
      <c r="BA593" s="227"/>
    </row>
    <row r="594" spans="52:53" ht="15.75" customHeight="1">
      <c r="AZ594" s="227"/>
      <c r="BA594" s="227"/>
    </row>
    <row r="595" spans="52:53" ht="15.75" customHeight="1">
      <c r="AZ595" s="227"/>
      <c r="BA595" s="227"/>
    </row>
    <row r="596" spans="52:53" ht="15.75" customHeight="1">
      <c r="AZ596" s="227"/>
      <c r="BA596" s="227"/>
    </row>
    <row r="597" spans="52:53" ht="15.75" customHeight="1">
      <c r="AZ597" s="227"/>
      <c r="BA597" s="227"/>
    </row>
    <row r="598" spans="52:53" ht="15.75" customHeight="1">
      <c r="AZ598" s="227"/>
      <c r="BA598" s="227"/>
    </row>
    <row r="599" spans="52:53" ht="15.75" customHeight="1">
      <c r="AZ599" s="227"/>
      <c r="BA599" s="227"/>
    </row>
    <row r="600" spans="52:53" ht="15.75" customHeight="1">
      <c r="AZ600" s="227"/>
      <c r="BA600" s="227"/>
    </row>
    <row r="601" spans="52:53" ht="15.75" customHeight="1">
      <c r="AZ601" s="227"/>
      <c r="BA601" s="227"/>
    </row>
    <row r="602" spans="52:53" ht="15.75" customHeight="1">
      <c r="AZ602" s="227"/>
      <c r="BA602" s="227"/>
    </row>
    <row r="603" spans="52:53" ht="15.75" customHeight="1">
      <c r="AZ603" s="227"/>
      <c r="BA603" s="227"/>
    </row>
    <row r="604" spans="52:53" ht="15.75" customHeight="1">
      <c r="AZ604" s="227"/>
      <c r="BA604" s="227"/>
    </row>
    <row r="605" spans="52:53" ht="15.75" customHeight="1">
      <c r="AZ605" s="227"/>
      <c r="BA605" s="227"/>
    </row>
    <row r="606" spans="52:53" ht="15.75" customHeight="1">
      <c r="AZ606" s="227"/>
      <c r="BA606" s="227"/>
    </row>
    <row r="607" spans="52:53" ht="15.75" customHeight="1">
      <c r="AZ607" s="227"/>
      <c r="BA607" s="227"/>
    </row>
    <row r="608" spans="52:53" ht="15.75" customHeight="1">
      <c r="AZ608" s="227"/>
      <c r="BA608" s="227"/>
    </row>
    <row r="609" spans="52:53" ht="15.75" customHeight="1">
      <c r="AZ609" s="227"/>
      <c r="BA609" s="227"/>
    </row>
    <row r="610" spans="52:53" ht="15.75" customHeight="1">
      <c r="AZ610" s="227"/>
      <c r="BA610" s="227"/>
    </row>
    <row r="611" spans="52:53" ht="15.75" customHeight="1">
      <c r="AZ611" s="227"/>
      <c r="BA611" s="227"/>
    </row>
    <row r="612" spans="52:53" ht="15.75" customHeight="1">
      <c r="AZ612" s="227"/>
      <c r="BA612" s="227"/>
    </row>
    <row r="613" spans="52:53" ht="15.75" customHeight="1">
      <c r="AZ613" s="227"/>
      <c r="BA613" s="227"/>
    </row>
    <row r="614" spans="52:53" ht="15.75" customHeight="1">
      <c r="AZ614" s="227"/>
      <c r="BA614" s="227"/>
    </row>
    <row r="615" spans="52:53" ht="15.75" customHeight="1">
      <c r="AZ615" s="227"/>
      <c r="BA615" s="227"/>
    </row>
    <row r="616" spans="52:53" ht="15.75" customHeight="1">
      <c r="AZ616" s="227"/>
      <c r="BA616" s="227"/>
    </row>
    <row r="617" spans="52:53" ht="15.75" customHeight="1">
      <c r="AZ617" s="227"/>
      <c r="BA617" s="227"/>
    </row>
    <row r="618" spans="52:53" ht="15.75" customHeight="1">
      <c r="AZ618" s="227"/>
      <c r="BA618" s="227"/>
    </row>
    <row r="619" spans="52:53" ht="15.75" customHeight="1">
      <c r="AZ619" s="227"/>
      <c r="BA619" s="227"/>
    </row>
    <row r="620" spans="52:53" ht="15.75" customHeight="1">
      <c r="AZ620" s="227"/>
      <c r="BA620" s="227"/>
    </row>
    <row r="621" spans="52:53" ht="15.75" customHeight="1">
      <c r="AZ621" s="227"/>
      <c r="BA621" s="227"/>
    </row>
    <row r="622" spans="52:53" ht="15.75" customHeight="1">
      <c r="AZ622" s="227"/>
      <c r="BA622" s="227"/>
    </row>
    <row r="623" spans="52:53" ht="15.75" customHeight="1">
      <c r="AZ623" s="227"/>
      <c r="BA623" s="227"/>
    </row>
    <row r="624" spans="52:53" ht="15.75" customHeight="1">
      <c r="AZ624" s="227"/>
      <c r="BA624" s="227"/>
    </row>
    <row r="625" spans="52:53" ht="15.75" customHeight="1">
      <c r="AZ625" s="227"/>
      <c r="BA625" s="227"/>
    </row>
    <row r="626" spans="52:53" ht="15.75" customHeight="1">
      <c r="AZ626" s="227"/>
      <c r="BA626" s="227"/>
    </row>
    <row r="627" spans="52:53" ht="15.75" customHeight="1">
      <c r="AZ627" s="227"/>
      <c r="BA627" s="227"/>
    </row>
    <row r="628" spans="52:53" ht="15.75" customHeight="1">
      <c r="AZ628" s="227"/>
      <c r="BA628" s="227"/>
    </row>
    <row r="629" spans="52:53" ht="15.75" customHeight="1">
      <c r="AZ629" s="227"/>
      <c r="BA629" s="227"/>
    </row>
    <row r="630" spans="52:53" ht="15.75" customHeight="1">
      <c r="AZ630" s="227"/>
      <c r="BA630" s="227"/>
    </row>
    <row r="631" spans="52:53" ht="15.75" customHeight="1">
      <c r="AZ631" s="227"/>
      <c r="BA631" s="227"/>
    </row>
    <row r="632" spans="52:53" ht="15.75" customHeight="1">
      <c r="AZ632" s="227"/>
      <c r="BA632" s="227"/>
    </row>
    <row r="633" spans="52:53" ht="15.75" customHeight="1">
      <c r="AZ633" s="227"/>
      <c r="BA633" s="227"/>
    </row>
    <row r="634" spans="52:53" ht="15.75" customHeight="1">
      <c r="AZ634" s="227"/>
      <c r="BA634" s="227"/>
    </row>
    <row r="635" spans="52:53" ht="15.75" customHeight="1">
      <c r="AZ635" s="227"/>
      <c r="BA635" s="227"/>
    </row>
    <row r="636" spans="52:53" ht="15.75" customHeight="1">
      <c r="AZ636" s="227"/>
      <c r="BA636" s="227"/>
    </row>
    <row r="637" spans="52:53" ht="15.75" customHeight="1">
      <c r="AZ637" s="227"/>
      <c r="BA637" s="227"/>
    </row>
    <row r="638" spans="52:53" ht="15.75" customHeight="1">
      <c r="AZ638" s="227"/>
      <c r="BA638" s="227"/>
    </row>
    <row r="639" spans="52:53" ht="15.75" customHeight="1">
      <c r="AZ639" s="227"/>
      <c r="BA639" s="227"/>
    </row>
    <row r="640" spans="52:53" ht="15.75" customHeight="1">
      <c r="AZ640" s="227"/>
      <c r="BA640" s="227"/>
    </row>
    <row r="641" spans="52:53" ht="15.75" customHeight="1">
      <c r="AZ641" s="227"/>
      <c r="BA641" s="227"/>
    </row>
    <row r="642" spans="52:53" ht="15.75" customHeight="1">
      <c r="AZ642" s="227"/>
      <c r="BA642" s="227"/>
    </row>
    <row r="643" spans="52:53" ht="15.75" customHeight="1">
      <c r="AZ643" s="227"/>
      <c r="BA643" s="227"/>
    </row>
    <row r="644" spans="52:53" ht="15.75" customHeight="1">
      <c r="AZ644" s="227"/>
      <c r="BA644" s="227"/>
    </row>
    <row r="645" spans="52:53" ht="15.75" customHeight="1">
      <c r="AZ645" s="227"/>
      <c r="BA645" s="227"/>
    </row>
    <row r="646" spans="52:53" ht="15.75" customHeight="1">
      <c r="AZ646" s="227"/>
      <c r="BA646" s="227"/>
    </row>
    <row r="647" spans="52:53" ht="15.75" customHeight="1">
      <c r="AZ647" s="227"/>
      <c r="BA647" s="227"/>
    </row>
    <row r="648" spans="52:53" ht="15.75" customHeight="1">
      <c r="AZ648" s="227"/>
      <c r="BA648" s="227"/>
    </row>
    <row r="649" spans="52:53" ht="15.75" customHeight="1">
      <c r="AZ649" s="227"/>
      <c r="BA649" s="227"/>
    </row>
    <row r="650" spans="52:53" ht="15.75" customHeight="1">
      <c r="AZ650" s="227"/>
      <c r="BA650" s="227"/>
    </row>
    <row r="651" spans="52:53" ht="15.75" customHeight="1">
      <c r="AZ651" s="227"/>
      <c r="BA651" s="227"/>
    </row>
    <row r="652" spans="52:53" ht="15.75" customHeight="1">
      <c r="AZ652" s="227"/>
      <c r="BA652" s="227"/>
    </row>
    <row r="653" spans="52:53" ht="15.75" customHeight="1">
      <c r="AZ653" s="227"/>
      <c r="BA653" s="227"/>
    </row>
    <row r="654" spans="52:53" ht="15.75" customHeight="1">
      <c r="AZ654" s="227"/>
      <c r="BA654" s="227"/>
    </row>
    <row r="655" spans="52:53" ht="15.75" customHeight="1">
      <c r="AZ655" s="227"/>
      <c r="BA655" s="227"/>
    </row>
    <row r="656" spans="52:53" ht="15.75" customHeight="1">
      <c r="AZ656" s="227"/>
      <c r="BA656" s="227"/>
    </row>
    <row r="657" spans="52:53" ht="15.75" customHeight="1">
      <c r="AZ657" s="227"/>
      <c r="BA657" s="227"/>
    </row>
    <row r="658" spans="52:53" ht="15.75" customHeight="1">
      <c r="AZ658" s="227"/>
      <c r="BA658" s="227"/>
    </row>
    <row r="659" spans="52:53" ht="15.75" customHeight="1">
      <c r="AZ659" s="227"/>
      <c r="BA659" s="227"/>
    </row>
    <row r="660" spans="52:53" ht="15.75" customHeight="1">
      <c r="AZ660" s="227"/>
      <c r="BA660" s="227"/>
    </row>
    <row r="661" spans="52:53" ht="15.75" customHeight="1">
      <c r="AZ661" s="227"/>
      <c r="BA661" s="227"/>
    </row>
    <row r="662" spans="52:53" ht="15.75" customHeight="1">
      <c r="AZ662" s="227"/>
      <c r="BA662" s="227"/>
    </row>
    <row r="663" spans="52:53" ht="15.75" customHeight="1">
      <c r="AZ663" s="227"/>
      <c r="BA663" s="227"/>
    </row>
    <row r="664" spans="52:53" ht="15.75" customHeight="1">
      <c r="AZ664" s="227"/>
      <c r="BA664" s="227"/>
    </row>
    <row r="665" spans="52:53" ht="15.75" customHeight="1">
      <c r="AZ665" s="227"/>
      <c r="BA665" s="227"/>
    </row>
    <row r="666" spans="52:53" ht="15.75" customHeight="1">
      <c r="AZ666" s="227"/>
      <c r="BA666" s="227"/>
    </row>
    <row r="667" spans="52:53" ht="15.75" customHeight="1">
      <c r="AZ667" s="227"/>
      <c r="BA667" s="227"/>
    </row>
    <row r="668" spans="52:53" ht="15.75" customHeight="1">
      <c r="AZ668" s="227"/>
      <c r="BA668" s="227"/>
    </row>
    <row r="669" spans="52:53" ht="15.75" customHeight="1">
      <c r="AZ669" s="227"/>
      <c r="BA669" s="227"/>
    </row>
    <row r="670" spans="52:53" ht="15.75" customHeight="1">
      <c r="AZ670" s="227"/>
      <c r="BA670" s="227"/>
    </row>
    <row r="671" spans="52:53" ht="15.75" customHeight="1">
      <c r="AZ671" s="227"/>
      <c r="BA671" s="227"/>
    </row>
    <row r="672" spans="52:53" ht="15.75" customHeight="1">
      <c r="AZ672" s="227"/>
      <c r="BA672" s="227"/>
    </row>
    <row r="673" spans="52:53" ht="15.75" customHeight="1">
      <c r="AZ673" s="227"/>
      <c r="BA673" s="227"/>
    </row>
    <row r="674" spans="52:53" ht="15.75" customHeight="1">
      <c r="AZ674" s="227"/>
      <c r="BA674" s="227"/>
    </row>
    <row r="675" spans="52:53" ht="15.75" customHeight="1">
      <c r="AZ675" s="227"/>
      <c r="BA675" s="227"/>
    </row>
    <row r="676" spans="52:53" ht="15.75" customHeight="1">
      <c r="AZ676" s="227"/>
      <c r="BA676" s="227"/>
    </row>
    <row r="677" spans="52:53" ht="15.75" customHeight="1">
      <c r="AZ677" s="227"/>
      <c r="BA677" s="227"/>
    </row>
    <row r="678" spans="52:53" ht="15.75" customHeight="1">
      <c r="AZ678" s="227"/>
      <c r="BA678" s="227"/>
    </row>
    <row r="679" spans="52:53" ht="15.75" customHeight="1">
      <c r="AZ679" s="227"/>
      <c r="BA679" s="227"/>
    </row>
    <row r="680" spans="52:53" ht="15.75" customHeight="1">
      <c r="AZ680" s="227"/>
      <c r="BA680" s="227"/>
    </row>
    <row r="681" spans="52:53" ht="15.75" customHeight="1">
      <c r="AZ681" s="227"/>
      <c r="BA681" s="227"/>
    </row>
    <row r="682" spans="52:53" ht="15.75" customHeight="1">
      <c r="AZ682" s="227"/>
      <c r="BA682" s="227"/>
    </row>
    <row r="683" spans="52:53" ht="15.75" customHeight="1">
      <c r="AZ683" s="227"/>
      <c r="BA683" s="227"/>
    </row>
    <row r="684" spans="52:53" ht="15.75" customHeight="1">
      <c r="AZ684" s="227"/>
      <c r="BA684" s="227"/>
    </row>
    <row r="685" spans="52:53" ht="15.75" customHeight="1">
      <c r="AZ685" s="227"/>
      <c r="BA685" s="227"/>
    </row>
    <row r="686" spans="52:53" ht="15.75" customHeight="1">
      <c r="AZ686" s="227"/>
      <c r="BA686" s="227"/>
    </row>
    <row r="687" spans="52:53" ht="15.75" customHeight="1">
      <c r="AZ687" s="227"/>
      <c r="BA687" s="227"/>
    </row>
    <row r="688" spans="52:53" ht="15.75" customHeight="1">
      <c r="AZ688" s="227"/>
      <c r="BA688" s="227"/>
    </row>
    <row r="689" spans="52:53" ht="15.75" customHeight="1">
      <c r="AZ689" s="227"/>
      <c r="BA689" s="227"/>
    </row>
    <row r="690" spans="52:53" ht="15.75" customHeight="1">
      <c r="AZ690" s="227"/>
      <c r="BA690" s="227"/>
    </row>
    <row r="691" spans="52:53" ht="15.75" customHeight="1">
      <c r="AZ691" s="227"/>
      <c r="BA691" s="227"/>
    </row>
    <row r="692" spans="52:53" ht="15.75" customHeight="1">
      <c r="AZ692" s="227"/>
      <c r="BA692" s="227"/>
    </row>
    <row r="693" spans="52:53" ht="15.75" customHeight="1">
      <c r="AZ693" s="227"/>
      <c r="BA693" s="227"/>
    </row>
    <row r="694" spans="52:53" ht="15.75" customHeight="1">
      <c r="AZ694" s="227"/>
      <c r="BA694" s="227"/>
    </row>
    <row r="695" spans="52:53" ht="15.75" customHeight="1">
      <c r="AZ695" s="227"/>
      <c r="BA695" s="227"/>
    </row>
    <row r="696" spans="52:53" ht="15.75" customHeight="1">
      <c r="AZ696" s="227"/>
      <c r="BA696" s="227"/>
    </row>
    <row r="697" spans="52:53" ht="15.75" customHeight="1">
      <c r="AZ697" s="227"/>
      <c r="BA697" s="227"/>
    </row>
    <row r="698" spans="52:53" ht="15.75" customHeight="1">
      <c r="AZ698" s="227"/>
      <c r="BA698" s="227"/>
    </row>
    <row r="699" spans="52:53" ht="15.75" customHeight="1">
      <c r="AZ699" s="227"/>
      <c r="BA699" s="227"/>
    </row>
    <row r="700" spans="52:53" ht="15.75" customHeight="1">
      <c r="AZ700" s="227"/>
      <c r="BA700" s="227"/>
    </row>
    <row r="701" spans="52:53" ht="15.75" customHeight="1">
      <c r="AZ701" s="227"/>
      <c r="BA701" s="227"/>
    </row>
    <row r="702" spans="52:53" ht="15.75" customHeight="1">
      <c r="AZ702" s="227"/>
      <c r="BA702" s="227"/>
    </row>
    <row r="703" spans="52:53" ht="15.75" customHeight="1">
      <c r="AZ703" s="227"/>
      <c r="BA703" s="227"/>
    </row>
    <row r="704" spans="52:53" ht="15.75" customHeight="1">
      <c r="AZ704" s="227"/>
      <c r="BA704" s="227"/>
    </row>
    <row r="705" spans="52:53" ht="15.75" customHeight="1">
      <c r="AZ705" s="227"/>
      <c r="BA705" s="227"/>
    </row>
    <row r="706" spans="52:53" ht="15.75" customHeight="1">
      <c r="AZ706" s="227"/>
      <c r="BA706" s="227"/>
    </row>
    <row r="707" spans="52:53" ht="15.75" customHeight="1">
      <c r="AZ707" s="227"/>
      <c r="BA707" s="227"/>
    </row>
    <row r="708" spans="52:53" ht="15.75" customHeight="1">
      <c r="AZ708" s="227"/>
      <c r="BA708" s="227"/>
    </row>
    <row r="709" spans="52:53" ht="15.75" customHeight="1">
      <c r="AZ709" s="227"/>
      <c r="BA709" s="227"/>
    </row>
    <row r="710" spans="52:53" ht="15.75" customHeight="1">
      <c r="AZ710" s="227"/>
      <c r="BA710" s="227"/>
    </row>
    <row r="711" spans="52:53" ht="15.75" customHeight="1">
      <c r="AZ711" s="227"/>
      <c r="BA711" s="227"/>
    </row>
    <row r="712" spans="52:53" ht="15.75" customHeight="1">
      <c r="AZ712" s="227"/>
      <c r="BA712" s="227"/>
    </row>
    <row r="713" spans="52:53" ht="15.75" customHeight="1">
      <c r="AZ713" s="227"/>
      <c r="BA713" s="227"/>
    </row>
    <row r="714" spans="52:53" ht="15.75" customHeight="1">
      <c r="AZ714" s="227"/>
      <c r="BA714" s="227"/>
    </row>
    <row r="715" spans="52:53" ht="15.75" customHeight="1">
      <c r="AZ715" s="227"/>
      <c r="BA715" s="227"/>
    </row>
    <row r="716" spans="52:53" ht="15.75" customHeight="1">
      <c r="AZ716" s="227"/>
      <c r="BA716" s="227"/>
    </row>
    <row r="717" spans="52:53" ht="15.75" customHeight="1">
      <c r="AZ717" s="227"/>
      <c r="BA717" s="227"/>
    </row>
    <row r="718" spans="52:53" ht="15.75" customHeight="1">
      <c r="AZ718" s="227"/>
      <c r="BA718" s="227"/>
    </row>
    <row r="719" spans="52:53" ht="15.75" customHeight="1">
      <c r="AZ719" s="227"/>
      <c r="BA719" s="227"/>
    </row>
    <row r="720" spans="52:53" ht="15.75" customHeight="1">
      <c r="AZ720" s="227"/>
      <c r="BA720" s="227"/>
    </row>
    <row r="721" spans="52:53" ht="15.75" customHeight="1">
      <c r="AZ721" s="227"/>
      <c r="BA721" s="227"/>
    </row>
    <row r="722" spans="52:53" ht="15.75" customHeight="1">
      <c r="AZ722" s="227"/>
      <c r="BA722" s="227"/>
    </row>
    <row r="723" spans="52:53" ht="15.75" customHeight="1">
      <c r="AZ723" s="227"/>
      <c r="BA723" s="227"/>
    </row>
    <row r="724" spans="52:53" ht="15.75" customHeight="1">
      <c r="AZ724" s="227"/>
      <c r="BA724" s="227"/>
    </row>
    <row r="725" spans="52:53" ht="15.75" customHeight="1">
      <c r="AZ725" s="227"/>
      <c r="BA725" s="227"/>
    </row>
    <row r="726" spans="52:53" ht="15.75" customHeight="1">
      <c r="AZ726" s="227"/>
      <c r="BA726" s="227"/>
    </row>
    <row r="727" spans="52:53" ht="15.75" customHeight="1">
      <c r="AZ727" s="227"/>
      <c r="BA727" s="227"/>
    </row>
    <row r="728" spans="52:53" ht="15.75" customHeight="1">
      <c r="AZ728" s="227"/>
      <c r="BA728" s="227"/>
    </row>
    <row r="729" spans="52:53" ht="15.75" customHeight="1">
      <c r="AZ729" s="227"/>
      <c r="BA729" s="227"/>
    </row>
    <row r="730" spans="52:53" ht="15.75" customHeight="1">
      <c r="AZ730" s="227"/>
      <c r="BA730" s="227"/>
    </row>
    <row r="731" spans="52:53" ht="15.75" customHeight="1">
      <c r="AZ731" s="227"/>
      <c r="BA731" s="227"/>
    </row>
    <row r="732" spans="52:53" ht="15.75" customHeight="1">
      <c r="AZ732" s="227"/>
      <c r="BA732" s="227"/>
    </row>
    <row r="733" spans="52:53" ht="15.75" customHeight="1">
      <c r="AZ733" s="227"/>
      <c r="BA733" s="227"/>
    </row>
    <row r="734" spans="52:53" ht="15.75" customHeight="1">
      <c r="AZ734" s="227"/>
      <c r="BA734" s="227"/>
    </row>
    <row r="735" spans="52:53" ht="15.75" customHeight="1">
      <c r="AZ735" s="227"/>
      <c r="BA735" s="227"/>
    </row>
    <row r="736" spans="52:53" ht="15.75" customHeight="1">
      <c r="AZ736" s="227"/>
      <c r="BA736" s="227"/>
    </row>
    <row r="737" spans="52:53" ht="15.75" customHeight="1">
      <c r="AZ737" s="227"/>
      <c r="BA737" s="227"/>
    </row>
    <row r="738" spans="52:53" ht="15.75" customHeight="1">
      <c r="AZ738" s="227"/>
      <c r="BA738" s="227"/>
    </row>
    <row r="739" spans="52:53" ht="15.75" customHeight="1">
      <c r="AZ739" s="227"/>
      <c r="BA739" s="227"/>
    </row>
    <row r="740" spans="52:53" ht="15.75" customHeight="1">
      <c r="AZ740" s="227"/>
      <c r="BA740" s="227"/>
    </row>
    <row r="741" spans="52:53" ht="15.75" customHeight="1">
      <c r="AZ741" s="227"/>
      <c r="BA741" s="227"/>
    </row>
    <row r="742" spans="52:53" ht="15.75" customHeight="1">
      <c r="AZ742" s="227"/>
      <c r="BA742" s="227"/>
    </row>
    <row r="743" spans="52:53" ht="15.75" customHeight="1">
      <c r="AZ743" s="227"/>
      <c r="BA743" s="227"/>
    </row>
    <row r="744" spans="52:53" ht="15.75" customHeight="1">
      <c r="AZ744" s="227"/>
      <c r="BA744" s="227"/>
    </row>
    <row r="745" spans="52:53" ht="15.75" customHeight="1">
      <c r="AZ745" s="227"/>
      <c r="BA745" s="227"/>
    </row>
    <row r="746" spans="52:53" ht="15.75" customHeight="1">
      <c r="AZ746" s="227"/>
      <c r="BA746" s="227"/>
    </row>
    <row r="747" spans="52:53" ht="15.75" customHeight="1">
      <c r="AZ747" s="227"/>
      <c r="BA747" s="227"/>
    </row>
    <row r="748" spans="52:53" ht="15.75" customHeight="1">
      <c r="AZ748" s="227"/>
      <c r="BA748" s="227"/>
    </row>
    <row r="749" spans="52:53" ht="15.75" customHeight="1">
      <c r="AZ749" s="227"/>
      <c r="BA749" s="227"/>
    </row>
    <row r="750" spans="52:53" ht="15.75" customHeight="1">
      <c r="AZ750" s="227"/>
      <c r="BA750" s="227"/>
    </row>
    <row r="751" spans="52:53" ht="15.75" customHeight="1">
      <c r="AZ751" s="227"/>
      <c r="BA751" s="227"/>
    </row>
    <row r="752" spans="52:53" ht="15.75" customHeight="1">
      <c r="AZ752" s="227"/>
      <c r="BA752" s="227"/>
    </row>
    <row r="753" spans="52:53" ht="15.75" customHeight="1">
      <c r="AZ753" s="227"/>
      <c r="BA753" s="227"/>
    </row>
    <row r="754" spans="52:53" ht="15.75" customHeight="1">
      <c r="AZ754" s="227"/>
      <c r="BA754" s="227"/>
    </row>
    <row r="755" spans="52:53" ht="15.75" customHeight="1">
      <c r="AZ755" s="227"/>
      <c r="BA755" s="227"/>
    </row>
    <row r="756" spans="52:53" ht="15.75" customHeight="1">
      <c r="AZ756" s="227"/>
      <c r="BA756" s="227"/>
    </row>
    <row r="757" spans="52:53" ht="15.75" customHeight="1">
      <c r="AZ757" s="227"/>
      <c r="BA757" s="227"/>
    </row>
    <row r="758" spans="52:53" ht="15.75" customHeight="1">
      <c r="AZ758" s="227"/>
      <c r="BA758" s="227"/>
    </row>
    <row r="759" spans="52:53" ht="15.75" customHeight="1">
      <c r="AZ759" s="227"/>
      <c r="BA759" s="227"/>
    </row>
    <row r="760" spans="52:53" ht="15.75" customHeight="1">
      <c r="AZ760" s="227"/>
      <c r="BA760" s="227"/>
    </row>
    <row r="761" spans="52:53" ht="15.75" customHeight="1">
      <c r="AZ761" s="227"/>
      <c r="BA761" s="227"/>
    </row>
    <row r="762" spans="52:53" ht="15.75" customHeight="1">
      <c r="AZ762" s="227"/>
      <c r="BA762" s="227"/>
    </row>
    <row r="763" spans="52:53" ht="15.75" customHeight="1">
      <c r="AZ763" s="227"/>
      <c r="BA763" s="227"/>
    </row>
    <row r="764" spans="52:53" ht="15.75" customHeight="1">
      <c r="AZ764" s="227"/>
      <c r="BA764" s="227"/>
    </row>
    <row r="765" spans="52:53" ht="15.75" customHeight="1">
      <c r="AZ765" s="227"/>
      <c r="BA765" s="227"/>
    </row>
    <row r="766" spans="52:53" ht="15.75" customHeight="1">
      <c r="AZ766" s="227"/>
      <c r="BA766" s="227"/>
    </row>
    <row r="767" spans="52:53" ht="15.75" customHeight="1">
      <c r="AZ767" s="227"/>
      <c r="BA767" s="227"/>
    </row>
    <row r="768" spans="52:53" ht="15.75" customHeight="1">
      <c r="AZ768" s="227"/>
      <c r="BA768" s="227"/>
    </row>
    <row r="769" spans="52:53" ht="15.75" customHeight="1">
      <c r="AZ769" s="227"/>
      <c r="BA769" s="227"/>
    </row>
    <row r="770" spans="52:53" ht="15.75" customHeight="1">
      <c r="AZ770" s="227"/>
      <c r="BA770" s="227"/>
    </row>
    <row r="771" spans="52:53" ht="15.75" customHeight="1">
      <c r="AZ771" s="227"/>
      <c r="BA771" s="227"/>
    </row>
    <row r="772" spans="52:53" ht="15.75" customHeight="1">
      <c r="AZ772" s="227"/>
      <c r="BA772" s="227"/>
    </row>
    <row r="773" spans="52:53" ht="15.75" customHeight="1">
      <c r="AZ773" s="227"/>
      <c r="BA773" s="227"/>
    </row>
    <row r="774" spans="52:53" ht="15.75" customHeight="1">
      <c r="AZ774" s="227"/>
      <c r="BA774" s="227"/>
    </row>
    <row r="775" spans="52:53" ht="15.75" customHeight="1">
      <c r="AZ775" s="227"/>
      <c r="BA775" s="227"/>
    </row>
    <row r="776" spans="52:53" ht="15.75" customHeight="1">
      <c r="AZ776" s="227"/>
      <c r="BA776" s="227"/>
    </row>
    <row r="777" spans="52:53" ht="15.75" customHeight="1">
      <c r="AZ777" s="227"/>
      <c r="BA777" s="227"/>
    </row>
    <row r="778" spans="52:53" ht="15.75" customHeight="1">
      <c r="AZ778" s="227"/>
      <c r="BA778" s="227"/>
    </row>
    <row r="779" spans="52:53" ht="15.75" customHeight="1">
      <c r="AZ779" s="227"/>
      <c r="BA779" s="227"/>
    </row>
    <row r="780" spans="52:53" ht="15.75" customHeight="1">
      <c r="AZ780" s="227"/>
      <c r="BA780" s="227"/>
    </row>
    <row r="781" spans="52:53" ht="15.75" customHeight="1">
      <c r="AZ781" s="227"/>
      <c r="BA781" s="227"/>
    </row>
    <row r="782" spans="52:53" ht="15.75" customHeight="1">
      <c r="AZ782" s="227"/>
      <c r="BA782" s="227"/>
    </row>
    <row r="783" spans="52:53" ht="15.75" customHeight="1">
      <c r="AZ783" s="227"/>
      <c r="BA783" s="227"/>
    </row>
    <row r="784" spans="52:53" ht="15.75" customHeight="1">
      <c r="AZ784" s="227"/>
      <c r="BA784" s="227"/>
    </row>
    <row r="785" spans="52:53" ht="15.75" customHeight="1">
      <c r="AZ785" s="227"/>
      <c r="BA785" s="227"/>
    </row>
    <row r="786" spans="52:53" ht="15.75" customHeight="1">
      <c r="AZ786" s="227"/>
      <c r="BA786" s="227"/>
    </row>
    <row r="787" spans="52:53" ht="15.75" customHeight="1">
      <c r="AZ787" s="227"/>
      <c r="BA787" s="227"/>
    </row>
    <row r="788" spans="52:53" ht="15.75" customHeight="1">
      <c r="AZ788" s="227"/>
      <c r="BA788" s="227"/>
    </row>
    <row r="789" spans="52:53" ht="15.75" customHeight="1">
      <c r="AZ789" s="227"/>
      <c r="BA789" s="227"/>
    </row>
    <row r="790" spans="52:53" ht="15.75" customHeight="1">
      <c r="AZ790" s="227"/>
      <c r="BA790" s="227"/>
    </row>
    <row r="791" spans="52:53" ht="15.75" customHeight="1">
      <c r="AZ791" s="227"/>
      <c r="BA791" s="227"/>
    </row>
    <row r="792" spans="52:53" ht="15.75" customHeight="1">
      <c r="AZ792" s="227"/>
      <c r="BA792" s="227"/>
    </row>
    <row r="793" spans="52:53" ht="15.75" customHeight="1">
      <c r="AZ793" s="227"/>
      <c r="BA793" s="227"/>
    </row>
    <row r="794" spans="52:53" ht="15.75" customHeight="1">
      <c r="AZ794" s="227"/>
      <c r="BA794" s="227"/>
    </row>
    <row r="795" spans="52:53" ht="15.75" customHeight="1">
      <c r="AZ795" s="227"/>
      <c r="BA795" s="227"/>
    </row>
    <row r="796" spans="52:53" ht="15.75" customHeight="1">
      <c r="AZ796" s="227"/>
      <c r="BA796" s="227"/>
    </row>
    <row r="797" spans="52:53" ht="15.75" customHeight="1">
      <c r="AZ797" s="227"/>
      <c r="BA797" s="227"/>
    </row>
    <row r="798" spans="52:53" ht="15.75" customHeight="1">
      <c r="AZ798" s="227"/>
      <c r="BA798" s="227"/>
    </row>
    <row r="799" spans="52:53" ht="15.75" customHeight="1">
      <c r="AZ799" s="227"/>
      <c r="BA799" s="227"/>
    </row>
    <row r="800" spans="52:53" ht="15.75" customHeight="1">
      <c r="AZ800" s="227"/>
      <c r="BA800" s="227"/>
    </row>
    <row r="801" spans="52:53" ht="15.75" customHeight="1">
      <c r="AZ801" s="227"/>
      <c r="BA801" s="227"/>
    </row>
    <row r="802" spans="52:53" ht="15.75" customHeight="1">
      <c r="AZ802" s="227"/>
      <c r="BA802" s="227"/>
    </row>
    <row r="803" spans="52:53" ht="15.75" customHeight="1">
      <c r="AZ803" s="227"/>
      <c r="BA803" s="227"/>
    </row>
    <row r="804" spans="52:53" ht="15.75" customHeight="1">
      <c r="AZ804" s="227"/>
      <c r="BA804" s="227"/>
    </row>
    <row r="805" spans="52:53" ht="15.75" customHeight="1">
      <c r="AZ805" s="227"/>
      <c r="BA805" s="227"/>
    </row>
    <row r="806" spans="52:53" ht="15.75" customHeight="1">
      <c r="AZ806" s="227"/>
      <c r="BA806" s="227"/>
    </row>
    <row r="807" spans="52:53" ht="15.75" customHeight="1">
      <c r="AZ807" s="227"/>
      <c r="BA807" s="227"/>
    </row>
    <row r="808" spans="52:53" ht="15.75" customHeight="1">
      <c r="AZ808" s="227"/>
      <c r="BA808" s="227"/>
    </row>
    <row r="809" spans="52:53" ht="15.75" customHeight="1">
      <c r="AZ809" s="227"/>
      <c r="BA809" s="227"/>
    </row>
    <row r="810" spans="52:53" ht="15.75" customHeight="1">
      <c r="AZ810" s="227"/>
      <c r="BA810" s="227"/>
    </row>
    <row r="811" spans="52:53" ht="15.75" customHeight="1">
      <c r="AZ811" s="227"/>
      <c r="BA811" s="227"/>
    </row>
    <row r="812" spans="52:53" ht="15.75" customHeight="1">
      <c r="AZ812" s="227"/>
      <c r="BA812" s="227"/>
    </row>
    <row r="813" spans="52:53" ht="15.75" customHeight="1">
      <c r="AZ813" s="227"/>
      <c r="BA813" s="227"/>
    </row>
    <row r="814" spans="52:53" ht="15.75" customHeight="1">
      <c r="AZ814" s="227"/>
      <c r="BA814" s="227"/>
    </row>
    <row r="815" spans="52:53" ht="15.75" customHeight="1">
      <c r="AZ815" s="227"/>
      <c r="BA815" s="227"/>
    </row>
    <row r="816" spans="52:53" ht="15.75" customHeight="1">
      <c r="AZ816" s="227"/>
      <c r="BA816" s="227"/>
    </row>
    <row r="817" spans="52:53" ht="15.75" customHeight="1">
      <c r="AZ817" s="227"/>
      <c r="BA817" s="227"/>
    </row>
    <row r="818" spans="52:53" ht="15.75" customHeight="1">
      <c r="AZ818" s="227"/>
      <c r="BA818" s="227"/>
    </row>
    <row r="819" spans="52:53" ht="15.75" customHeight="1">
      <c r="AZ819" s="227"/>
      <c r="BA819" s="227"/>
    </row>
    <row r="820" spans="52:53" ht="15.75" customHeight="1">
      <c r="AZ820" s="227"/>
      <c r="BA820" s="227"/>
    </row>
    <row r="821" spans="52:53" ht="15.75" customHeight="1">
      <c r="AZ821" s="227"/>
      <c r="BA821" s="227"/>
    </row>
    <row r="822" spans="52:53" ht="15.75" customHeight="1">
      <c r="AZ822" s="227"/>
      <c r="BA822" s="227"/>
    </row>
    <row r="823" spans="52:53" ht="15.75" customHeight="1">
      <c r="AZ823" s="227"/>
      <c r="BA823" s="227"/>
    </row>
    <row r="824" spans="52:53" ht="15.75" customHeight="1">
      <c r="AZ824" s="227"/>
      <c r="BA824" s="227"/>
    </row>
    <row r="825" spans="52:53" ht="15.75" customHeight="1">
      <c r="AZ825" s="227"/>
      <c r="BA825" s="227"/>
    </row>
    <row r="826" spans="52:53" ht="15.75" customHeight="1">
      <c r="AZ826" s="227"/>
      <c r="BA826" s="227"/>
    </row>
    <row r="827" spans="52:53" ht="15.75" customHeight="1">
      <c r="AZ827" s="227"/>
      <c r="BA827" s="227"/>
    </row>
    <row r="828" spans="52:53" ht="15.75" customHeight="1">
      <c r="AZ828" s="227"/>
      <c r="BA828" s="227"/>
    </row>
    <row r="829" spans="52:53" ht="15.75" customHeight="1">
      <c r="AZ829" s="227"/>
      <c r="BA829" s="227"/>
    </row>
    <row r="830" spans="52:53" ht="15.75" customHeight="1">
      <c r="AZ830" s="227"/>
      <c r="BA830" s="227"/>
    </row>
    <row r="831" spans="52:53" ht="15.75" customHeight="1">
      <c r="AZ831" s="227"/>
      <c r="BA831" s="227"/>
    </row>
    <row r="832" spans="52:53" ht="15.75" customHeight="1">
      <c r="AZ832" s="227"/>
      <c r="BA832" s="227"/>
    </row>
    <row r="833" spans="52:53" ht="15.75" customHeight="1">
      <c r="AZ833" s="227"/>
      <c r="BA833" s="227"/>
    </row>
    <row r="834" spans="52:53" ht="15.75" customHeight="1">
      <c r="AZ834" s="227"/>
      <c r="BA834" s="227"/>
    </row>
    <row r="835" spans="52:53" ht="15.75" customHeight="1">
      <c r="AZ835" s="227"/>
      <c r="BA835" s="227"/>
    </row>
    <row r="836" spans="52:53" ht="15.75" customHeight="1">
      <c r="AZ836" s="227"/>
      <c r="BA836" s="227"/>
    </row>
    <row r="837" spans="52:53" ht="15.75" customHeight="1">
      <c r="AZ837" s="227"/>
      <c r="BA837" s="227"/>
    </row>
    <row r="838" spans="52:53" ht="15.75" customHeight="1">
      <c r="AZ838" s="227"/>
      <c r="BA838" s="227"/>
    </row>
    <row r="839" spans="52:53" ht="15.75" customHeight="1">
      <c r="AZ839" s="227"/>
      <c r="BA839" s="227"/>
    </row>
    <row r="840" spans="52:53" ht="15.75" customHeight="1">
      <c r="AZ840" s="227"/>
      <c r="BA840" s="227"/>
    </row>
    <row r="841" spans="52:53" ht="15.75" customHeight="1">
      <c r="AZ841" s="227"/>
      <c r="BA841" s="227"/>
    </row>
    <row r="842" spans="52:53" ht="15.75" customHeight="1">
      <c r="AZ842" s="227"/>
      <c r="BA842" s="227"/>
    </row>
    <row r="843" spans="52:53" ht="15.75" customHeight="1">
      <c r="AZ843" s="227"/>
      <c r="BA843" s="227"/>
    </row>
    <row r="844" spans="52:53" ht="15.75" customHeight="1">
      <c r="AZ844" s="227"/>
      <c r="BA844" s="227"/>
    </row>
    <row r="845" spans="52:53" ht="15.75" customHeight="1">
      <c r="AZ845" s="227"/>
      <c r="BA845" s="227"/>
    </row>
    <row r="846" spans="52:53" ht="15.75" customHeight="1">
      <c r="AZ846" s="227"/>
      <c r="BA846" s="227"/>
    </row>
    <row r="847" spans="52:53" ht="15.75" customHeight="1">
      <c r="AZ847" s="227"/>
      <c r="BA847" s="227"/>
    </row>
    <row r="848" spans="52:53" ht="15.75" customHeight="1">
      <c r="AZ848" s="227"/>
      <c r="BA848" s="227"/>
    </row>
    <row r="849" spans="52:53" ht="15.75" customHeight="1">
      <c r="AZ849" s="227"/>
      <c r="BA849" s="227"/>
    </row>
    <row r="850" spans="52:53" ht="15.75" customHeight="1">
      <c r="AZ850" s="227"/>
      <c r="BA850" s="227"/>
    </row>
    <row r="851" spans="52:53" ht="15.75" customHeight="1">
      <c r="AZ851" s="227"/>
      <c r="BA851" s="227"/>
    </row>
    <row r="852" spans="52:53" ht="15.75" customHeight="1">
      <c r="AZ852" s="227"/>
      <c r="BA852" s="227"/>
    </row>
    <row r="853" spans="52:53" ht="15.75" customHeight="1">
      <c r="AZ853" s="227"/>
      <c r="BA853" s="227"/>
    </row>
    <row r="854" spans="52:53" ht="15.75" customHeight="1">
      <c r="AZ854" s="227"/>
      <c r="BA854" s="227"/>
    </row>
    <row r="855" spans="52:53" ht="15.75" customHeight="1">
      <c r="AZ855" s="227"/>
      <c r="BA855" s="227"/>
    </row>
    <row r="856" spans="52:53" ht="15.75" customHeight="1">
      <c r="AZ856" s="227"/>
      <c r="BA856" s="227"/>
    </row>
    <row r="857" spans="52:53" ht="15.75" customHeight="1">
      <c r="AZ857" s="227"/>
      <c r="BA857" s="227"/>
    </row>
    <row r="858" spans="52:53" ht="15.75" customHeight="1">
      <c r="AZ858" s="227"/>
      <c r="BA858" s="227"/>
    </row>
    <row r="859" spans="52:53" ht="15.75" customHeight="1">
      <c r="AZ859" s="227"/>
      <c r="BA859" s="227"/>
    </row>
    <row r="860" spans="52:53" ht="15.75" customHeight="1">
      <c r="AZ860" s="227"/>
      <c r="BA860" s="227"/>
    </row>
    <row r="861" spans="52:53" ht="15.75" customHeight="1">
      <c r="AZ861" s="227"/>
      <c r="BA861" s="227"/>
    </row>
    <row r="862" spans="52:53" ht="15.75" customHeight="1">
      <c r="AZ862" s="227"/>
      <c r="BA862" s="227"/>
    </row>
    <row r="863" spans="52:53" ht="15.75" customHeight="1">
      <c r="AZ863" s="227"/>
      <c r="BA863" s="227"/>
    </row>
    <row r="864" spans="52:53" ht="15.75" customHeight="1">
      <c r="AZ864" s="227"/>
      <c r="BA864" s="227"/>
    </row>
    <row r="865" spans="52:53" ht="15.75" customHeight="1">
      <c r="AZ865" s="227"/>
      <c r="BA865" s="227"/>
    </row>
    <row r="866" spans="52:53" ht="15.75" customHeight="1">
      <c r="AZ866" s="227"/>
      <c r="BA866" s="227"/>
    </row>
    <row r="867" spans="52:53" ht="15.75" customHeight="1">
      <c r="AZ867" s="227"/>
      <c r="BA867" s="227"/>
    </row>
    <row r="868" spans="52:53" ht="15.75" customHeight="1">
      <c r="AZ868" s="227"/>
      <c r="BA868" s="227"/>
    </row>
    <row r="869" spans="52:53" ht="15.75" customHeight="1">
      <c r="AZ869" s="227"/>
      <c r="BA869" s="227"/>
    </row>
    <row r="870" spans="52:53" ht="15.75" customHeight="1">
      <c r="AZ870" s="227"/>
      <c r="BA870" s="227"/>
    </row>
    <row r="871" spans="52:53" ht="15.75" customHeight="1">
      <c r="AZ871" s="227"/>
      <c r="BA871" s="227"/>
    </row>
    <row r="872" spans="52:53" ht="15.75" customHeight="1">
      <c r="AZ872" s="227"/>
      <c r="BA872" s="227"/>
    </row>
    <row r="873" spans="52:53" ht="15.75" customHeight="1">
      <c r="AZ873" s="227"/>
      <c r="BA873" s="227"/>
    </row>
    <row r="874" spans="52:53" ht="15.75" customHeight="1">
      <c r="AZ874" s="227"/>
      <c r="BA874" s="227"/>
    </row>
    <row r="875" spans="52:53" ht="15.75" customHeight="1">
      <c r="AZ875" s="227"/>
      <c r="BA875" s="227"/>
    </row>
    <row r="876" spans="52:53" ht="15.75" customHeight="1">
      <c r="AZ876" s="227"/>
      <c r="BA876" s="227"/>
    </row>
    <row r="877" spans="52:53" ht="15.75" customHeight="1">
      <c r="AZ877" s="227"/>
      <c r="BA877" s="227"/>
    </row>
    <row r="878" spans="52:53" ht="15.75" customHeight="1">
      <c r="AZ878" s="227"/>
      <c r="BA878" s="227"/>
    </row>
    <row r="879" spans="52:53" ht="15.75" customHeight="1">
      <c r="AZ879" s="227"/>
      <c r="BA879" s="227"/>
    </row>
    <row r="880" spans="52:53" ht="15.75" customHeight="1">
      <c r="AZ880" s="227"/>
      <c r="BA880" s="227"/>
    </row>
    <row r="881" spans="52:53" ht="15.75" customHeight="1">
      <c r="AZ881" s="227"/>
      <c r="BA881" s="227"/>
    </row>
    <row r="882" spans="52:53" ht="15.75" customHeight="1">
      <c r="AZ882" s="227"/>
      <c r="BA882" s="227"/>
    </row>
    <row r="883" spans="52:53" ht="15.75" customHeight="1">
      <c r="AZ883" s="227"/>
      <c r="BA883" s="227"/>
    </row>
    <row r="884" spans="52:53" ht="15.75" customHeight="1">
      <c r="AZ884" s="227"/>
      <c r="BA884" s="227"/>
    </row>
    <row r="885" spans="52:53" ht="15.75" customHeight="1">
      <c r="AZ885" s="227"/>
      <c r="BA885" s="227"/>
    </row>
    <row r="886" spans="52:53" ht="15.75" customHeight="1">
      <c r="AZ886" s="227"/>
      <c r="BA886" s="227"/>
    </row>
    <row r="887" spans="52:53" ht="15.75" customHeight="1">
      <c r="AZ887" s="227"/>
      <c r="BA887" s="227"/>
    </row>
    <row r="888" spans="52:53" ht="15.75" customHeight="1">
      <c r="AZ888" s="227"/>
      <c r="BA888" s="227"/>
    </row>
    <row r="889" spans="52:53" ht="15.75" customHeight="1">
      <c r="AZ889" s="227"/>
      <c r="BA889" s="227"/>
    </row>
    <row r="890" spans="52:53" ht="15.75" customHeight="1">
      <c r="AZ890" s="227"/>
      <c r="BA890" s="227"/>
    </row>
    <row r="891" spans="52:53" ht="15.75" customHeight="1">
      <c r="AZ891" s="227"/>
      <c r="BA891" s="227"/>
    </row>
    <row r="892" spans="52:53" ht="15.75" customHeight="1">
      <c r="AZ892" s="227"/>
      <c r="BA892" s="227"/>
    </row>
    <row r="893" spans="52:53" ht="15.75" customHeight="1">
      <c r="AZ893" s="227"/>
      <c r="BA893" s="227"/>
    </row>
    <row r="894" spans="52:53" ht="15.75" customHeight="1">
      <c r="AZ894" s="227"/>
      <c r="BA894" s="227"/>
    </row>
    <row r="895" spans="52:53" ht="15.75" customHeight="1">
      <c r="AZ895" s="227"/>
      <c r="BA895" s="227"/>
    </row>
    <row r="896" spans="52:53" ht="15.75" customHeight="1">
      <c r="AZ896" s="227"/>
      <c r="BA896" s="227"/>
    </row>
    <row r="897" spans="52:53" ht="15.75" customHeight="1">
      <c r="AZ897" s="227"/>
      <c r="BA897" s="227"/>
    </row>
    <row r="898" spans="52:53" ht="15.75" customHeight="1">
      <c r="AZ898" s="227"/>
      <c r="BA898" s="227"/>
    </row>
    <row r="899" spans="52:53" ht="15.75" customHeight="1">
      <c r="AZ899" s="227"/>
      <c r="BA899" s="227"/>
    </row>
    <row r="900" spans="52:53" ht="15.75" customHeight="1">
      <c r="AZ900" s="227"/>
      <c r="BA900" s="227"/>
    </row>
    <row r="901" spans="52:53" ht="15.75" customHeight="1">
      <c r="AZ901" s="227"/>
      <c r="BA901" s="227"/>
    </row>
    <row r="902" spans="52:53" ht="15.75" customHeight="1">
      <c r="AZ902" s="227"/>
      <c r="BA902" s="227"/>
    </row>
    <row r="903" spans="52:53" ht="15.75" customHeight="1">
      <c r="AZ903" s="227"/>
      <c r="BA903" s="227"/>
    </row>
    <row r="904" spans="52:53" ht="15.75" customHeight="1">
      <c r="AZ904" s="227"/>
      <c r="BA904" s="227"/>
    </row>
    <row r="905" spans="52:53" ht="15.75" customHeight="1">
      <c r="AZ905" s="227"/>
      <c r="BA905" s="227"/>
    </row>
    <row r="906" spans="52:53" ht="15.75" customHeight="1">
      <c r="AZ906" s="227"/>
      <c r="BA906" s="227"/>
    </row>
    <row r="907" spans="52:53" ht="15.75" customHeight="1">
      <c r="AZ907" s="227"/>
      <c r="BA907" s="227"/>
    </row>
    <row r="908" spans="52:53" ht="15.75" customHeight="1">
      <c r="AZ908" s="227"/>
      <c r="BA908" s="227"/>
    </row>
    <row r="909" spans="52:53" ht="15.75" customHeight="1">
      <c r="AZ909" s="227"/>
      <c r="BA909" s="227"/>
    </row>
    <row r="910" spans="52:53" ht="15.75" customHeight="1">
      <c r="AZ910" s="227"/>
      <c r="BA910" s="227"/>
    </row>
    <row r="911" spans="52:53" ht="15.75" customHeight="1">
      <c r="AZ911" s="227"/>
      <c r="BA911" s="227"/>
    </row>
    <row r="912" spans="52:53" ht="15.75" customHeight="1">
      <c r="AZ912" s="227"/>
      <c r="BA912" s="227"/>
    </row>
    <row r="913" spans="52:53" ht="15.75" customHeight="1">
      <c r="AZ913" s="227"/>
      <c r="BA913" s="227"/>
    </row>
    <row r="914" spans="52:53" ht="15.75" customHeight="1">
      <c r="AZ914" s="227"/>
      <c r="BA914" s="227"/>
    </row>
    <row r="915" spans="52:53" ht="15.75" customHeight="1">
      <c r="AZ915" s="227"/>
      <c r="BA915" s="227"/>
    </row>
    <row r="916" spans="52:53" ht="15.75" customHeight="1">
      <c r="AZ916" s="227"/>
      <c r="BA916" s="227"/>
    </row>
    <row r="917" spans="52:53" ht="15.75" customHeight="1">
      <c r="AZ917" s="227"/>
      <c r="BA917" s="227"/>
    </row>
    <row r="918" spans="52:53" ht="15.75" customHeight="1">
      <c r="AZ918" s="227"/>
      <c r="BA918" s="227"/>
    </row>
    <row r="919" spans="52:53" ht="15.75" customHeight="1">
      <c r="AZ919" s="227"/>
      <c r="BA919" s="227"/>
    </row>
    <row r="920" spans="52:53" ht="15.75" customHeight="1">
      <c r="AZ920" s="227"/>
      <c r="BA920" s="227"/>
    </row>
    <row r="921" spans="52:53" ht="15.75" customHeight="1">
      <c r="AZ921" s="227"/>
      <c r="BA921" s="227"/>
    </row>
    <row r="922" spans="52:53" ht="15.75" customHeight="1">
      <c r="AZ922" s="227"/>
      <c r="BA922" s="227"/>
    </row>
    <row r="923" spans="52:53" ht="15.75" customHeight="1">
      <c r="AZ923" s="227"/>
      <c r="BA923" s="227"/>
    </row>
    <row r="924" spans="52:53" ht="15.75" customHeight="1">
      <c r="AZ924" s="227"/>
      <c r="BA924" s="227"/>
    </row>
    <row r="925" spans="52:53" ht="15.75" customHeight="1">
      <c r="AZ925" s="227"/>
      <c r="BA925" s="227"/>
    </row>
    <row r="926" spans="52:53" ht="15.75" customHeight="1">
      <c r="AZ926" s="227"/>
      <c r="BA926" s="227"/>
    </row>
    <row r="927" spans="52:53" ht="15.75" customHeight="1">
      <c r="AZ927" s="227"/>
      <c r="BA927" s="227"/>
    </row>
    <row r="928" spans="52:53" ht="15.75" customHeight="1">
      <c r="AZ928" s="227"/>
      <c r="BA928" s="227"/>
    </row>
    <row r="929" spans="52:53" ht="15.75" customHeight="1">
      <c r="AZ929" s="227"/>
      <c r="BA929" s="227"/>
    </row>
    <row r="930" spans="52:53" ht="15.75" customHeight="1">
      <c r="AZ930" s="227"/>
      <c r="BA930" s="227"/>
    </row>
    <row r="931" spans="52:53" ht="15.75" customHeight="1">
      <c r="AZ931" s="227"/>
      <c r="BA931" s="227"/>
    </row>
    <row r="932" spans="52:53" ht="15.75" customHeight="1">
      <c r="AZ932" s="227"/>
      <c r="BA932" s="227"/>
    </row>
    <row r="933" spans="52:53" ht="15.75" customHeight="1">
      <c r="AZ933" s="227"/>
      <c r="BA933" s="227"/>
    </row>
    <row r="934" spans="52:53" ht="15.75" customHeight="1">
      <c r="AZ934" s="227"/>
      <c r="BA934" s="227"/>
    </row>
    <row r="935" spans="52:53" ht="15.75" customHeight="1">
      <c r="AZ935" s="227"/>
      <c r="BA935" s="227"/>
    </row>
    <row r="936" spans="52:53" ht="15.75" customHeight="1">
      <c r="AZ936" s="227"/>
      <c r="BA936" s="227"/>
    </row>
    <row r="937" spans="52:53" ht="15.75" customHeight="1">
      <c r="AZ937" s="227"/>
      <c r="BA937" s="227"/>
    </row>
    <row r="938" spans="52:53" ht="15.75" customHeight="1">
      <c r="AZ938" s="227"/>
      <c r="BA938" s="227"/>
    </row>
    <row r="939" spans="52:53" ht="15.75" customHeight="1">
      <c r="AZ939" s="227"/>
      <c r="BA939" s="227"/>
    </row>
    <row r="940" spans="52:53" ht="15.75" customHeight="1">
      <c r="AZ940" s="227"/>
      <c r="BA940" s="227"/>
    </row>
    <row r="941" spans="52:53" ht="15.75" customHeight="1">
      <c r="AZ941" s="227"/>
      <c r="BA941" s="227"/>
    </row>
    <row r="942" spans="52:53" ht="15.75" customHeight="1">
      <c r="AZ942" s="227"/>
      <c r="BA942" s="227"/>
    </row>
    <row r="943" spans="52:53" ht="15.75" customHeight="1">
      <c r="AZ943" s="227"/>
      <c r="BA943" s="227"/>
    </row>
    <row r="944" spans="52:53" ht="15.75" customHeight="1">
      <c r="AZ944" s="227"/>
      <c r="BA944" s="227"/>
    </row>
    <row r="945" spans="52:53" ht="15.75" customHeight="1">
      <c r="AZ945" s="227"/>
      <c r="BA945" s="227"/>
    </row>
    <row r="946" spans="52:53" ht="15.75" customHeight="1">
      <c r="AZ946" s="227"/>
      <c r="BA946" s="227"/>
    </row>
    <row r="947" spans="52:53" ht="15.75" customHeight="1">
      <c r="AZ947" s="227"/>
      <c r="BA947" s="227"/>
    </row>
    <row r="948" spans="52:53" ht="15.75" customHeight="1">
      <c r="AZ948" s="227"/>
      <c r="BA948" s="227"/>
    </row>
    <row r="949" spans="52:53" ht="15.75" customHeight="1">
      <c r="AZ949" s="227"/>
      <c r="BA949" s="227"/>
    </row>
    <row r="950" spans="52:53" ht="15.75" customHeight="1">
      <c r="AZ950" s="227"/>
      <c r="BA950" s="227"/>
    </row>
    <row r="951" spans="52:53" ht="15.75" customHeight="1">
      <c r="AZ951" s="227"/>
      <c r="BA951" s="227"/>
    </row>
    <row r="952" spans="52:53" ht="15.75" customHeight="1">
      <c r="AZ952" s="227"/>
      <c r="BA952" s="227"/>
    </row>
    <row r="953" spans="52:53" ht="15.75" customHeight="1">
      <c r="AZ953" s="227"/>
      <c r="BA953" s="227"/>
    </row>
    <row r="954" spans="52:53" ht="15.75" customHeight="1">
      <c r="AZ954" s="227"/>
      <c r="BA954" s="227"/>
    </row>
    <row r="955" spans="52:53" ht="15.75" customHeight="1">
      <c r="AZ955" s="227"/>
      <c r="BA955" s="227"/>
    </row>
    <row r="956" spans="52:53" ht="15.75" customHeight="1">
      <c r="AZ956" s="227"/>
      <c r="BA956" s="227"/>
    </row>
    <row r="957" spans="52:53" ht="15.75" customHeight="1">
      <c r="AZ957" s="227"/>
      <c r="BA957" s="227"/>
    </row>
    <row r="958" spans="52:53" ht="15.75" customHeight="1">
      <c r="AZ958" s="227"/>
      <c r="BA958" s="227"/>
    </row>
    <row r="959" spans="52:53" ht="15.75" customHeight="1">
      <c r="AZ959" s="227"/>
      <c r="BA959" s="227"/>
    </row>
    <row r="960" spans="52:53" ht="15.75" customHeight="1">
      <c r="AZ960" s="227"/>
      <c r="BA960" s="227"/>
    </row>
    <row r="961" spans="52:53" ht="15.75" customHeight="1">
      <c r="AZ961" s="227"/>
      <c r="BA961" s="227"/>
    </row>
    <row r="962" spans="52:53" ht="15.75" customHeight="1">
      <c r="AZ962" s="227"/>
      <c r="BA962" s="227"/>
    </row>
    <row r="963" spans="52:53" ht="15.75" customHeight="1">
      <c r="AZ963" s="227"/>
      <c r="BA963" s="227"/>
    </row>
    <row r="964" spans="52:53" ht="15.75" customHeight="1">
      <c r="AZ964" s="227"/>
      <c r="BA964" s="227"/>
    </row>
    <row r="965" spans="52:53" ht="15.75" customHeight="1">
      <c r="AZ965" s="227"/>
      <c r="BA965" s="227"/>
    </row>
    <row r="966" spans="52:53" ht="15.75" customHeight="1">
      <c r="AZ966" s="227"/>
      <c r="BA966" s="227"/>
    </row>
    <row r="967" spans="52:53" ht="15.75" customHeight="1">
      <c r="AZ967" s="227"/>
      <c r="BA967" s="227"/>
    </row>
    <row r="968" spans="52:53" ht="15.75" customHeight="1">
      <c r="AZ968" s="227"/>
      <c r="BA968" s="227"/>
    </row>
    <row r="969" spans="52:53" ht="15.75" customHeight="1">
      <c r="AZ969" s="227"/>
      <c r="BA969" s="227"/>
    </row>
    <row r="970" spans="52:53" ht="15.75" customHeight="1">
      <c r="AZ970" s="227"/>
      <c r="BA970" s="227"/>
    </row>
    <row r="971" spans="52:53" ht="15.75" customHeight="1">
      <c r="AZ971" s="227"/>
      <c r="BA971" s="227"/>
    </row>
    <row r="972" spans="52:53" ht="15.75" customHeight="1">
      <c r="AZ972" s="227"/>
      <c r="BA972" s="227"/>
    </row>
    <row r="973" spans="52:53" ht="15.75" customHeight="1">
      <c r="AZ973" s="227"/>
      <c r="BA973" s="227"/>
    </row>
    <row r="974" spans="52:53" ht="15.75" customHeight="1">
      <c r="AZ974" s="227"/>
      <c r="BA974" s="227"/>
    </row>
    <row r="975" spans="52:53" ht="15.75" customHeight="1">
      <c r="AZ975" s="227"/>
      <c r="BA975" s="227"/>
    </row>
    <row r="976" spans="52:53" ht="15.75" customHeight="1">
      <c r="AZ976" s="227"/>
      <c r="BA976" s="227"/>
    </row>
    <row r="977" spans="52:53" ht="15.75" customHeight="1">
      <c r="AZ977" s="227"/>
      <c r="BA977" s="227"/>
    </row>
    <row r="978" spans="52:53" ht="15.75" customHeight="1">
      <c r="AZ978" s="227"/>
      <c r="BA978" s="227"/>
    </row>
    <row r="979" spans="52:53" ht="15.75" customHeight="1">
      <c r="AZ979" s="227"/>
      <c r="BA979" s="227"/>
    </row>
    <row r="980" spans="52:53" ht="15.75" customHeight="1">
      <c r="AZ980" s="227"/>
      <c r="BA980" s="227"/>
    </row>
    <row r="981" spans="52:53" ht="15.75" customHeight="1">
      <c r="AZ981" s="227"/>
      <c r="BA981" s="227"/>
    </row>
    <row r="982" spans="52:53" ht="15.75" customHeight="1">
      <c r="AZ982" s="227"/>
      <c r="BA982" s="227"/>
    </row>
    <row r="983" spans="52:53" ht="15.75" customHeight="1">
      <c r="AZ983" s="227"/>
      <c r="BA983" s="227"/>
    </row>
    <row r="984" spans="52:53" ht="15.75" customHeight="1">
      <c r="AZ984" s="227"/>
      <c r="BA984" s="227"/>
    </row>
    <row r="985" spans="52:53" ht="15.75" customHeight="1">
      <c r="AZ985" s="227"/>
      <c r="BA985" s="227"/>
    </row>
    <row r="986" spans="52:53" ht="15.75" customHeight="1">
      <c r="AZ986" s="227"/>
      <c r="BA986" s="227"/>
    </row>
    <row r="987" spans="52:53" ht="15.75" customHeight="1">
      <c r="AZ987" s="227"/>
      <c r="BA987" s="227"/>
    </row>
    <row r="988" spans="52:53" ht="15.75" customHeight="1">
      <c r="AZ988" s="227"/>
      <c r="BA988" s="227"/>
    </row>
    <row r="989" spans="52:53" ht="15.75" customHeight="1">
      <c r="AZ989" s="227"/>
      <c r="BA989" s="227"/>
    </row>
    <row r="990" spans="52:53" ht="15.75" customHeight="1">
      <c r="AZ990" s="227"/>
      <c r="BA990" s="227"/>
    </row>
    <row r="991" spans="52:53" ht="15.75" customHeight="1">
      <c r="AZ991" s="227"/>
      <c r="BA991" s="227"/>
    </row>
    <row r="992" spans="52:53" ht="15.75" customHeight="1">
      <c r="AZ992" s="227"/>
      <c r="BA992" s="227"/>
    </row>
    <row r="993" spans="52:53" ht="15.75" customHeight="1">
      <c r="AZ993" s="227"/>
      <c r="BA993" s="227"/>
    </row>
    <row r="994" spans="52:53" ht="15.75" customHeight="1">
      <c r="AZ994" s="227"/>
      <c r="BA994" s="227"/>
    </row>
    <row r="995" spans="52:53" ht="15.75" customHeight="1">
      <c r="AZ995" s="227"/>
      <c r="BA995" s="227"/>
    </row>
    <row r="996" spans="52:53" ht="15.75" customHeight="1">
      <c r="AZ996" s="227"/>
      <c r="BA996" s="227"/>
    </row>
    <row r="997" spans="52:53" ht="15.75" customHeight="1">
      <c r="AZ997" s="227"/>
      <c r="BA997" s="227"/>
    </row>
    <row r="998" spans="52:53" ht="15.75" customHeight="1">
      <c r="AZ998" s="227"/>
      <c r="BA998" s="227"/>
    </row>
    <row r="999" spans="52:53" ht="15.75" customHeight="1">
      <c r="AZ999" s="227"/>
      <c r="BA999" s="227"/>
    </row>
    <row r="1000" spans="52:53" ht="15.75" customHeight="1">
      <c r="AZ1000" s="227"/>
      <c r="BA1000" s="227"/>
    </row>
  </sheetData>
  <autoFilter ref="A11:BV34">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38" showButton="0"/>
    <filterColumn colId="39" showButton="0"/>
    <filterColumn colId="40" showButton="0"/>
    <filterColumn colId="41" showButton="0"/>
    <filterColumn colId="42" showButton="0"/>
  </autoFilter>
  <mergeCells count="214">
    <mergeCell ref="AF26:AF27"/>
    <mergeCell ref="AG26:AG27"/>
    <mergeCell ref="AH26:AH27"/>
    <mergeCell ref="AI26:AI27"/>
    <mergeCell ref="AG32:AG33"/>
    <mergeCell ref="AA26:AA27"/>
    <mergeCell ref="AB26:AB27"/>
    <mergeCell ref="AC26:AC27"/>
    <mergeCell ref="AD26:AD27"/>
    <mergeCell ref="AE26:AE27"/>
    <mergeCell ref="V26:V27"/>
    <mergeCell ref="W26:W27"/>
    <mergeCell ref="X26:X27"/>
    <mergeCell ref="Y26:Y27"/>
    <mergeCell ref="Z26:Z27"/>
    <mergeCell ref="Q26:Q27"/>
    <mergeCell ref="R26:R27"/>
    <mergeCell ref="S26:S27"/>
    <mergeCell ref="T26:T27"/>
    <mergeCell ref="U26:U27"/>
    <mergeCell ref="B26:B27"/>
    <mergeCell ref="C26:C27"/>
    <mergeCell ref="D26:D27"/>
    <mergeCell ref="E26:E27"/>
    <mergeCell ref="F26:F27"/>
    <mergeCell ref="AD23:AD25"/>
    <mergeCell ref="AE23:AE25"/>
    <mergeCell ref="AF23:AF25"/>
    <mergeCell ref="AG23:AG25"/>
    <mergeCell ref="O23:O25"/>
    <mergeCell ref="P23:P25"/>
    <mergeCell ref="Q23:Q25"/>
    <mergeCell ref="R23:R25"/>
    <mergeCell ref="S23:S25"/>
    <mergeCell ref="L26:L27"/>
    <mergeCell ref="M26:M27"/>
    <mergeCell ref="N26:N27"/>
    <mergeCell ref="O26:O27"/>
    <mergeCell ref="P26:P27"/>
    <mergeCell ref="G26:G27"/>
    <mergeCell ref="H26:H27"/>
    <mergeCell ref="I26:I27"/>
    <mergeCell ref="J26:J27"/>
    <mergeCell ref="K26:K27"/>
    <mergeCell ref="AI23:AI25"/>
    <mergeCell ref="Y23:Y25"/>
    <mergeCell ref="Z23:Z25"/>
    <mergeCell ref="AA23:AA25"/>
    <mergeCell ref="AB23:AB25"/>
    <mergeCell ref="AC23:AC25"/>
    <mergeCell ref="T23:T25"/>
    <mergeCell ref="U23:U25"/>
    <mergeCell ref="V23:V25"/>
    <mergeCell ref="W23:W25"/>
    <mergeCell ref="X23:X25"/>
    <mergeCell ref="K23:K25"/>
    <mergeCell ref="L23:L25"/>
    <mergeCell ref="M23:M25"/>
    <mergeCell ref="N23:N25"/>
    <mergeCell ref="AA21:AA22"/>
    <mergeCell ref="AB21:AB22"/>
    <mergeCell ref="AC21:AC22"/>
    <mergeCell ref="AD21:AD22"/>
    <mergeCell ref="AE21:AE22"/>
    <mergeCell ref="V21:V22"/>
    <mergeCell ref="W21:W22"/>
    <mergeCell ref="X21:X22"/>
    <mergeCell ref="B23:B25"/>
    <mergeCell ref="C23:C25"/>
    <mergeCell ref="D23:D25"/>
    <mergeCell ref="E23:E25"/>
    <mergeCell ref="F23:F25"/>
    <mergeCell ref="G23:G25"/>
    <mergeCell ref="H23:H25"/>
    <mergeCell ref="I23:I25"/>
    <mergeCell ref="J23:J25"/>
    <mergeCell ref="B21:B22"/>
    <mergeCell ref="C21:C22"/>
    <mergeCell ref="D21:D22"/>
    <mergeCell ref="E21:E22"/>
    <mergeCell ref="F21:F22"/>
    <mergeCell ref="Y21:Y22"/>
    <mergeCell ref="Z21:Z22"/>
    <mergeCell ref="Q21:Q22"/>
    <mergeCell ref="R21:R22"/>
    <mergeCell ref="S21:S22"/>
    <mergeCell ref="T21:T22"/>
    <mergeCell ref="U21:U22"/>
    <mergeCell ref="L21:L22"/>
    <mergeCell ref="M21:M22"/>
    <mergeCell ref="N21:N22"/>
    <mergeCell ref="O21:O22"/>
    <mergeCell ref="P21:P22"/>
    <mergeCell ref="AH18:AH20"/>
    <mergeCell ref="AI18:AI20"/>
    <mergeCell ref="V18:V20"/>
    <mergeCell ref="W18:W20"/>
    <mergeCell ref="X18:X20"/>
    <mergeCell ref="Y18:Y20"/>
    <mergeCell ref="Z18:Z20"/>
    <mergeCell ref="G21:G22"/>
    <mergeCell ref="H21:H22"/>
    <mergeCell ref="I21:I22"/>
    <mergeCell ref="J21:J22"/>
    <mergeCell ref="K21:K22"/>
    <mergeCell ref="AF21:AF22"/>
    <mergeCell ref="AG21:AG22"/>
    <mergeCell ref="AI21:AI22"/>
    <mergeCell ref="AG18:AG20"/>
    <mergeCell ref="AF18:AF20"/>
    <mergeCell ref="AE18:AE20"/>
    <mergeCell ref="AD18:AD20"/>
    <mergeCell ref="U18:U20"/>
    <mergeCell ref="AA18:AA20"/>
    <mergeCell ref="AB18:AB20"/>
    <mergeCell ref="AC18:AC20"/>
    <mergeCell ref="AG13:AG15"/>
    <mergeCell ref="AG16:AG17"/>
    <mergeCell ref="B18:B20"/>
    <mergeCell ref="C18:C20"/>
    <mergeCell ref="D18:D20"/>
    <mergeCell ref="E18:E20"/>
    <mergeCell ref="F18:F20"/>
    <mergeCell ref="Q18:Q20"/>
    <mergeCell ref="R18:R20"/>
    <mergeCell ref="S18:S20"/>
    <mergeCell ref="T18:T20"/>
    <mergeCell ref="L18:L20"/>
    <mergeCell ref="M18:M20"/>
    <mergeCell ref="N18:N20"/>
    <mergeCell ref="O18:O20"/>
    <mergeCell ref="P18:P20"/>
    <mergeCell ref="G18:G20"/>
    <mergeCell ref="H18:H20"/>
    <mergeCell ref="I18:I20"/>
    <mergeCell ref="J18:J20"/>
    <mergeCell ref="K18:K20"/>
    <mergeCell ref="AA13:AA15"/>
    <mergeCell ref="AB13:AB15"/>
    <mergeCell ref="AC13:AC15"/>
    <mergeCell ref="AD13:AD15"/>
    <mergeCell ref="AE13:AE15"/>
    <mergeCell ref="AE16:AE17"/>
    <mergeCell ref="AF16:AF17"/>
    <mergeCell ref="AD16:AD17"/>
    <mergeCell ref="AC16:AC17"/>
    <mergeCell ref="AF13:AF15"/>
    <mergeCell ref="A1:B4"/>
    <mergeCell ref="C1:BG4"/>
    <mergeCell ref="BH1:BJ1"/>
    <mergeCell ref="BH2:BJ2"/>
    <mergeCell ref="BH3:BJ3"/>
    <mergeCell ref="BH4:BJ4"/>
    <mergeCell ref="A6:B6"/>
    <mergeCell ref="C6:AP6"/>
    <mergeCell ref="AQ6:BJ6"/>
    <mergeCell ref="BO10:BR10"/>
    <mergeCell ref="BS10:BV10"/>
    <mergeCell ref="K11:AC11"/>
    <mergeCell ref="AM11:AR11"/>
    <mergeCell ref="B13:B15"/>
    <mergeCell ref="C13:C15"/>
    <mergeCell ref="D13:D15"/>
    <mergeCell ref="E13:E15"/>
    <mergeCell ref="F13:F15"/>
    <mergeCell ref="U13:U15"/>
    <mergeCell ref="AH13:AH15"/>
    <mergeCell ref="AI13:AI15"/>
    <mergeCell ref="L13:L15"/>
    <mergeCell ref="M13:M15"/>
    <mergeCell ref="N13:N15"/>
    <mergeCell ref="O13:O15"/>
    <mergeCell ref="P13:P15"/>
    <mergeCell ref="G13:G15"/>
    <mergeCell ref="H13:H15"/>
    <mergeCell ref="I13:I15"/>
    <mergeCell ref="J13:J15"/>
    <mergeCell ref="K13:K15"/>
    <mergeCell ref="V13:V15"/>
    <mergeCell ref="W13:W15"/>
    <mergeCell ref="BL23:BL25"/>
    <mergeCell ref="BM23:BM25"/>
    <mergeCell ref="BO23:BO25"/>
    <mergeCell ref="BP23:BP25"/>
    <mergeCell ref="BR23:BR25"/>
    <mergeCell ref="BV23:BV25"/>
    <mergeCell ref="BS11:BS12"/>
    <mergeCell ref="BT11:BT12"/>
    <mergeCell ref="BU11:BU12"/>
    <mergeCell ref="BV11:BV12"/>
    <mergeCell ref="C7:AP7"/>
    <mergeCell ref="AQ7:BJ7"/>
    <mergeCell ref="C8:AP8"/>
    <mergeCell ref="AQ8:BJ8"/>
    <mergeCell ref="C9:AP9"/>
    <mergeCell ref="AQ9:BJ9"/>
    <mergeCell ref="A5:AN5"/>
    <mergeCell ref="AO5:BJ5"/>
    <mergeCell ref="BK23:BK25"/>
    <mergeCell ref="A10:BJ10"/>
    <mergeCell ref="BK10:BN10"/>
    <mergeCell ref="A13:A15"/>
    <mergeCell ref="A7:B7"/>
    <mergeCell ref="A8:B8"/>
    <mergeCell ref="A9:B9"/>
    <mergeCell ref="X13:X15"/>
    <mergeCell ref="Y13:Y15"/>
    <mergeCell ref="Z13:Z15"/>
    <mergeCell ref="Q13:Q15"/>
    <mergeCell ref="R13:R15"/>
    <mergeCell ref="S13:S15"/>
    <mergeCell ref="T13:T15"/>
    <mergeCell ref="AH16:AH17"/>
    <mergeCell ref="AI16:AI17"/>
  </mergeCells>
  <conditionalFormatting sqref="I18 AT13:AT33">
    <cfRule type="cellIs" dxfId="263" priority="1" operator="equal">
      <formula>"Muy Alta"</formula>
    </cfRule>
  </conditionalFormatting>
  <conditionalFormatting sqref="I18 AT13:AT33">
    <cfRule type="cellIs" dxfId="262" priority="2" operator="equal">
      <formula>"Alta"</formula>
    </cfRule>
  </conditionalFormatting>
  <conditionalFormatting sqref="I18 AT13:AT33">
    <cfRule type="cellIs" dxfId="261" priority="3" operator="equal">
      <formula>"Media"</formula>
    </cfRule>
  </conditionalFormatting>
  <conditionalFormatting sqref="I18 AT13:AT33">
    <cfRule type="cellIs" dxfId="260" priority="4" operator="equal">
      <formula>"Baja"</formula>
    </cfRule>
  </conditionalFormatting>
  <conditionalFormatting sqref="I18 AT13:AT33">
    <cfRule type="cellIs" dxfId="259" priority="5" operator="equal">
      <formula>"Muy Baja"</formula>
    </cfRule>
  </conditionalFormatting>
  <conditionalFormatting sqref="AG18">
    <cfRule type="cellIs" dxfId="258" priority="6" operator="equal">
      <formula>"Catastrófico"</formula>
    </cfRule>
  </conditionalFormatting>
  <conditionalFormatting sqref="AG18">
    <cfRule type="cellIs" dxfId="257" priority="7" operator="equal">
      <formula>"Mayor"</formula>
    </cfRule>
  </conditionalFormatting>
  <conditionalFormatting sqref="AG18">
    <cfRule type="cellIs" dxfId="256" priority="8" operator="equal">
      <formula>"Moderado"</formula>
    </cfRule>
  </conditionalFormatting>
  <conditionalFormatting sqref="AG18">
    <cfRule type="cellIs" dxfId="255" priority="9" operator="equal">
      <formula>"Menor"</formula>
    </cfRule>
  </conditionalFormatting>
  <conditionalFormatting sqref="AG18">
    <cfRule type="cellIs" dxfId="254" priority="10" operator="equal">
      <formula>"Leve"</formula>
    </cfRule>
  </conditionalFormatting>
  <conditionalFormatting sqref="AI18">
    <cfRule type="cellIs" dxfId="253" priority="11" operator="equal">
      <formula>"Extremo"</formula>
    </cfRule>
  </conditionalFormatting>
  <conditionalFormatting sqref="AI18">
    <cfRule type="cellIs" dxfId="252" priority="12" operator="equal">
      <formula>"Alto"</formula>
    </cfRule>
  </conditionalFormatting>
  <conditionalFormatting sqref="AI18">
    <cfRule type="cellIs" dxfId="251" priority="13" operator="equal">
      <formula>"Moderado"</formula>
    </cfRule>
  </conditionalFormatting>
  <conditionalFormatting sqref="AI18">
    <cfRule type="cellIs" dxfId="250" priority="14" operator="equal">
      <formula>"Bajo"</formula>
    </cfRule>
  </conditionalFormatting>
  <conditionalFormatting sqref="AV18:AV20">
    <cfRule type="cellIs" dxfId="249" priority="15" operator="equal">
      <formula>"Catastrófico"</formula>
    </cfRule>
  </conditionalFormatting>
  <conditionalFormatting sqref="AV18:AV20">
    <cfRule type="cellIs" dxfId="248" priority="16" operator="equal">
      <formula>"Mayor"</formula>
    </cfRule>
  </conditionalFormatting>
  <conditionalFormatting sqref="AV18:AV20">
    <cfRule type="cellIs" dxfId="247" priority="17" operator="equal">
      <formula>"Moderado"</formula>
    </cfRule>
  </conditionalFormatting>
  <conditionalFormatting sqref="AV18:AV20">
    <cfRule type="cellIs" dxfId="246" priority="18" operator="equal">
      <formula>"Menor"</formula>
    </cfRule>
  </conditionalFormatting>
  <conditionalFormatting sqref="AV18:AV20">
    <cfRule type="cellIs" dxfId="245" priority="19" operator="equal">
      <formula>"Leve"</formula>
    </cfRule>
  </conditionalFormatting>
  <conditionalFormatting sqref="AX18:AX20">
    <cfRule type="cellIs" dxfId="244" priority="20" operator="equal">
      <formula>"Extremo"</formula>
    </cfRule>
  </conditionalFormatting>
  <conditionalFormatting sqref="AX18:AX20">
    <cfRule type="cellIs" dxfId="243" priority="21" operator="equal">
      <formula>"Alto"</formula>
    </cfRule>
  </conditionalFormatting>
  <conditionalFormatting sqref="AX18:AX20">
    <cfRule type="cellIs" dxfId="242" priority="22" operator="equal">
      <formula>"Moderado"</formula>
    </cfRule>
  </conditionalFormatting>
  <conditionalFormatting sqref="AX18:AX20">
    <cfRule type="cellIs" dxfId="241" priority="23" operator="equal">
      <formula>"Bajo"</formula>
    </cfRule>
  </conditionalFormatting>
  <conditionalFormatting sqref="AF18">
    <cfRule type="containsText" dxfId="240" priority="24" operator="containsText" text="❌">
      <formula>NOT(ISERROR(SEARCH(("❌"),(AF18))))</formula>
    </cfRule>
  </conditionalFormatting>
  <conditionalFormatting sqref="I13">
    <cfRule type="cellIs" dxfId="239" priority="25" operator="equal">
      <formula>"Muy Alta"</formula>
    </cfRule>
  </conditionalFormatting>
  <conditionalFormatting sqref="I13">
    <cfRule type="cellIs" dxfId="238" priority="26" operator="equal">
      <formula>"Alta"</formula>
    </cfRule>
  </conditionalFormatting>
  <conditionalFormatting sqref="I13">
    <cfRule type="cellIs" dxfId="237" priority="27" operator="equal">
      <formula>"Media"</formula>
    </cfRule>
  </conditionalFormatting>
  <conditionalFormatting sqref="I13">
    <cfRule type="cellIs" dxfId="236" priority="28" operator="equal">
      <formula>"Baja"</formula>
    </cfRule>
  </conditionalFormatting>
  <conditionalFormatting sqref="I13">
    <cfRule type="cellIs" dxfId="235" priority="29" operator="equal">
      <formula>"Muy Baja"</formula>
    </cfRule>
  </conditionalFormatting>
  <conditionalFormatting sqref="AG13">
    <cfRule type="cellIs" dxfId="234" priority="30" operator="equal">
      <formula>"Catastrófico"</formula>
    </cfRule>
  </conditionalFormatting>
  <conditionalFormatting sqref="AG13">
    <cfRule type="cellIs" dxfId="233" priority="31" operator="equal">
      <formula>"Mayor"</formula>
    </cfRule>
  </conditionalFormatting>
  <conditionalFormatting sqref="AG13">
    <cfRule type="cellIs" dxfId="232" priority="32" operator="equal">
      <formula>"Moderado"</formula>
    </cfRule>
  </conditionalFormatting>
  <conditionalFormatting sqref="AG13">
    <cfRule type="cellIs" dxfId="231" priority="33" operator="equal">
      <formula>"Menor"</formula>
    </cfRule>
  </conditionalFormatting>
  <conditionalFormatting sqref="AG13">
    <cfRule type="cellIs" dxfId="230" priority="34" operator="equal">
      <formula>"Leve"</formula>
    </cfRule>
  </conditionalFormatting>
  <conditionalFormatting sqref="AI13">
    <cfRule type="cellIs" dxfId="229" priority="35" operator="equal">
      <formula>"Extremo"</formula>
    </cfRule>
  </conditionalFormatting>
  <conditionalFormatting sqref="AI13">
    <cfRule type="cellIs" dxfId="228" priority="36" operator="equal">
      <formula>"Alto"</formula>
    </cfRule>
  </conditionalFormatting>
  <conditionalFormatting sqref="AI13">
    <cfRule type="cellIs" dxfId="227" priority="37" operator="equal">
      <formula>"Moderado"</formula>
    </cfRule>
  </conditionalFormatting>
  <conditionalFormatting sqref="AI13">
    <cfRule type="cellIs" dxfId="226" priority="38" operator="equal">
      <formula>"Bajo"</formula>
    </cfRule>
  </conditionalFormatting>
  <conditionalFormatting sqref="AV13:AV15">
    <cfRule type="cellIs" dxfId="225" priority="39" operator="equal">
      <formula>"Catastrófico"</formula>
    </cfRule>
  </conditionalFormatting>
  <conditionalFormatting sqref="AV13:AV15">
    <cfRule type="cellIs" dxfId="224" priority="40" operator="equal">
      <formula>"Mayor"</formula>
    </cfRule>
  </conditionalFormatting>
  <conditionalFormatting sqref="AV13:AV15">
    <cfRule type="cellIs" dxfId="223" priority="41" operator="equal">
      <formula>"Moderado"</formula>
    </cfRule>
  </conditionalFormatting>
  <conditionalFormatting sqref="AV13:AV15">
    <cfRule type="cellIs" dxfId="222" priority="42" operator="equal">
      <formula>"Menor"</formula>
    </cfRule>
  </conditionalFormatting>
  <conditionalFormatting sqref="AV13:AV15">
    <cfRule type="cellIs" dxfId="221" priority="43" operator="equal">
      <formula>"Leve"</formula>
    </cfRule>
  </conditionalFormatting>
  <conditionalFormatting sqref="AX13:AX15">
    <cfRule type="cellIs" dxfId="220" priority="44" operator="equal">
      <formula>"Extremo"</formula>
    </cfRule>
  </conditionalFormatting>
  <conditionalFormatting sqref="AX13:AX15">
    <cfRule type="cellIs" dxfId="219" priority="45" operator="equal">
      <formula>"Alto"</formula>
    </cfRule>
  </conditionalFormatting>
  <conditionalFormatting sqref="AX13:AX15">
    <cfRule type="cellIs" dxfId="218" priority="46" operator="equal">
      <formula>"Moderado"</formula>
    </cfRule>
  </conditionalFormatting>
  <conditionalFormatting sqref="AX13:AX15">
    <cfRule type="cellIs" dxfId="217" priority="47" operator="equal">
      <formula>"Bajo"</formula>
    </cfRule>
  </conditionalFormatting>
  <conditionalFormatting sqref="AF13">
    <cfRule type="containsText" dxfId="216" priority="48" operator="containsText" text="❌">
      <formula>NOT(ISERROR(SEARCH(("❌"),(AF13))))</formula>
    </cfRule>
  </conditionalFormatting>
  <conditionalFormatting sqref="AD18 AD13">
    <cfRule type="colorScale" priority="49">
      <colorScale>
        <cfvo type="formula" val="0"/>
        <cfvo type="formula" val="6"/>
        <cfvo type="formula" val="11"/>
        <color rgb="FFFFC000"/>
        <color rgb="FFFFFF00"/>
        <color rgb="FFFF0000"/>
      </colorScale>
    </cfRule>
  </conditionalFormatting>
  <conditionalFormatting sqref="I16">
    <cfRule type="cellIs" dxfId="215" priority="50" operator="equal">
      <formula>"Muy Alta"</formula>
    </cfRule>
  </conditionalFormatting>
  <conditionalFormatting sqref="I16">
    <cfRule type="cellIs" dxfId="214" priority="51" operator="equal">
      <formula>"Alta"</formula>
    </cfRule>
  </conditionalFormatting>
  <conditionalFormatting sqref="I16">
    <cfRule type="cellIs" dxfId="213" priority="52" operator="equal">
      <formula>"Media"</formula>
    </cfRule>
  </conditionalFormatting>
  <conditionalFormatting sqref="I16">
    <cfRule type="cellIs" dxfId="212" priority="53" operator="equal">
      <formula>"Baja"</formula>
    </cfRule>
  </conditionalFormatting>
  <conditionalFormatting sqref="I16">
    <cfRule type="cellIs" dxfId="211" priority="54" operator="equal">
      <formula>"Muy Baja"</formula>
    </cfRule>
  </conditionalFormatting>
  <conditionalFormatting sqref="AG16">
    <cfRule type="cellIs" dxfId="210" priority="55" operator="equal">
      <formula>"Catastrófico"</formula>
    </cfRule>
  </conditionalFormatting>
  <conditionalFormatting sqref="AG16">
    <cfRule type="cellIs" dxfId="209" priority="56" operator="equal">
      <formula>"Mayor"</formula>
    </cfRule>
  </conditionalFormatting>
  <conditionalFormatting sqref="AG16">
    <cfRule type="cellIs" dxfId="208" priority="57" operator="equal">
      <formula>"Moderado"</formula>
    </cfRule>
  </conditionalFormatting>
  <conditionalFormatting sqref="AG16">
    <cfRule type="cellIs" dxfId="207" priority="58" operator="equal">
      <formula>"Menor"</formula>
    </cfRule>
  </conditionalFormatting>
  <conditionalFormatting sqref="AG16">
    <cfRule type="cellIs" dxfId="206" priority="59" operator="equal">
      <formula>"Leve"</formula>
    </cfRule>
  </conditionalFormatting>
  <conditionalFormatting sqref="AI16">
    <cfRule type="cellIs" dxfId="205" priority="60" operator="equal">
      <formula>"Extremo"</formula>
    </cfRule>
  </conditionalFormatting>
  <conditionalFormatting sqref="AI16">
    <cfRule type="cellIs" dxfId="204" priority="61" operator="equal">
      <formula>"Alto"</formula>
    </cfRule>
  </conditionalFormatting>
  <conditionalFormatting sqref="AI16">
    <cfRule type="cellIs" dxfId="203" priority="62" operator="equal">
      <formula>"Moderado"</formula>
    </cfRule>
  </conditionalFormatting>
  <conditionalFormatting sqref="AI16">
    <cfRule type="cellIs" dxfId="202" priority="63" operator="equal">
      <formula>"Bajo"</formula>
    </cfRule>
  </conditionalFormatting>
  <conditionalFormatting sqref="AV16:AV17">
    <cfRule type="cellIs" dxfId="201" priority="64" operator="equal">
      <formula>"Catastrófico"</formula>
    </cfRule>
  </conditionalFormatting>
  <conditionalFormatting sqref="AV16:AV17">
    <cfRule type="cellIs" dxfId="200" priority="65" operator="equal">
      <formula>"Mayor"</formula>
    </cfRule>
  </conditionalFormatting>
  <conditionalFormatting sqref="AV16:AV17">
    <cfRule type="cellIs" dxfId="199" priority="66" operator="equal">
      <formula>"Moderado"</formula>
    </cfRule>
  </conditionalFormatting>
  <conditionalFormatting sqref="AV16:AV17">
    <cfRule type="cellIs" dxfId="198" priority="67" operator="equal">
      <formula>"Menor"</formula>
    </cfRule>
  </conditionalFormatting>
  <conditionalFormatting sqref="AV16:AV17">
    <cfRule type="cellIs" dxfId="197" priority="68" operator="equal">
      <formula>"Leve"</formula>
    </cfRule>
  </conditionalFormatting>
  <conditionalFormatting sqref="AX16:AX17">
    <cfRule type="cellIs" dxfId="196" priority="69" operator="equal">
      <formula>"Extremo"</formula>
    </cfRule>
  </conditionalFormatting>
  <conditionalFormatting sqref="AX16:AX17">
    <cfRule type="cellIs" dxfId="195" priority="70" operator="equal">
      <formula>"Alto"</formula>
    </cfRule>
  </conditionalFormatting>
  <conditionalFormatting sqref="AX16:AX17">
    <cfRule type="cellIs" dxfId="194" priority="71" operator="equal">
      <formula>"Moderado"</formula>
    </cfRule>
  </conditionalFormatting>
  <conditionalFormatting sqref="AX16:AX17">
    <cfRule type="cellIs" dxfId="193" priority="72" operator="equal">
      <formula>"Bajo"</formula>
    </cfRule>
  </conditionalFormatting>
  <conditionalFormatting sqref="AF16">
    <cfRule type="containsText" dxfId="192" priority="73" operator="containsText" text="❌">
      <formula>NOT(ISERROR(SEARCH(("❌"),(AF16))))</formula>
    </cfRule>
  </conditionalFormatting>
  <conditionalFormatting sqref="AD16">
    <cfRule type="colorScale" priority="74">
      <colorScale>
        <cfvo type="formula" val="0"/>
        <cfvo type="formula" val="6"/>
        <cfvo type="formula" val="11"/>
        <color rgb="FFFFC000"/>
        <color rgb="FFFFFF00"/>
        <color rgb="FFFF0000"/>
      </colorScale>
    </cfRule>
  </conditionalFormatting>
  <conditionalFormatting sqref="I21">
    <cfRule type="cellIs" dxfId="191" priority="75" operator="equal">
      <formula>"Muy Alta"</formula>
    </cfRule>
  </conditionalFormatting>
  <conditionalFormatting sqref="I21">
    <cfRule type="cellIs" dxfId="190" priority="76" operator="equal">
      <formula>"Alta"</formula>
    </cfRule>
  </conditionalFormatting>
  <conditionalFormatting sqref="I21">
    <cfRule type="cellIs" dxfId="189" priority="77" operator="equal">
      <formula>"Media"</formula>
    </cfRule>
  </conditionalFormatting>
  <conditionalFormatting sqref="I21">
    <cfRule type="cellIs" dxfId="188" priority="78" operator="equal">
      <formula>"Baja"</formula>
    </cfRule>
  </conditionalFormatting>
  <conditionalFormatting sqref="I21">
    <cfRule type="cellIs" dxfId="187" priority="79" operator="equal">
      <formula>"Muy Baja"</formula>
    </cfRule>
  </conditionalFormatting>
  <conditionalFormatting sqref="AG21">
    <cfRule type="cellIs" dxfId="186" priority="80" operator="equal">
      <formula>"Catastrófico"</formula>
    </cfRule>
  </conditionalFormatting>
  <conditionalFormatting sqref="AG21">
    <cfRule type="cellIs" dxfId="185" priority="81" operator="equal">
      <formula>"Mayor"</formula>
    </cfRule>
  </conditionalFormatting>
  <conditionalFormatting sqref="AG21">
    <cfRule type="cellIs" dxfId="184" priority="82" operator="equal">
      <formula>"Moderado"</formula>
    </cfRule>
  </conditionalFormatting>
  <conditionalFormatting sqref="AG21">
    <cfRule type="cellIs" dxfId="183" priority="83" operator="equal">
      <formula>"Menor"</formula>
    </cfRule>
  </conditionalFormatting>
  <conditionalFormatting sqref="AG21">
    <cfRule type="cellIs" dxfId="182" priority="84" operator="equal">
      <formula>"Leve"</formula>
    </cfRule>
  </conditionalFormatting>
  <conditionalFormatting sqref="AI21">
    <cfRule type="cellIs" dxfId="181" priority="85" operator="equal">
      <formula>"Extremo"</formula>
    </cfRule>
  </conditionalFormatting>
  <conditionalFormatting sqref="AI21">
    <cfRule type="cellIs" dxfId="180" priority="86" operator="equal">
      <formula>"Alto"</formula>
    </cfRule>
  </conditionalFormatting>
  <conditionalFormatting sqref="AI21">
    <cfRule type="cellIs" dxfId="179" priority="87" operator="equal">
      <formula>"Moderado"</formula>
    </cfRule>
  </conditionalFormatting>
  <conditionalFormatting sqref="AI21">
    <cfRule type="cellIs" dxfId="178" priority="88" operator="equal">
      <formula>"Bajo"</formula>
    </cfRule>
  </conditionalFormatting>
  <conditionalFormatting sqref="AV21:AV22">
    <cfRule type="cellIs" dxfId="177" priority="89" operator="equal">
      <formula>"Catastrófico"</formula>
    </cfRule>
  </conditionalFormatting>
  <conditionalFormatting sqref="AV21:AV22">
    <cfRule type="cellIs" dxfId="176" priority="90" operator="equal">
      <formula>"Mayor"</formula>
    </cfRule>
  </conditionalFormatting>
  <conditionalFormatting sqref="AV21:AV22">
    <cfRule type="cellIs" dxfId="175" priority="91" operator="equal">
      <formula>"Moderado"</formula>
    </cfRule>
  </conditionalFormatting>
  <conditionalFormatting sqref="AV21:AV22">
    <cfRule type="cellIs" dxfId="174" priority="92" operator="equal">
      <formula>"Menor"</formula>
    </cfRule>
  </conditionalFormatting>
  <conditionalFormatting sqref="AV21:AV22">
    <cfRule type="cellIs" dxfId="173" priority="93" operator="equal">
      <formula>"Leve"</formula>
    </cfRule>
  </conditionalFormatting>
  <conditionalFormatting sqref="AX21:AX22">
    <cfRule type="cellIs" dxfId="172" priority="94" operator="equal">
      <formula>"Extremo"</formula>
    </cfRule>
  </conditionalFormatting>
  <conditionalFormatting sqref="AX21:AX22">
    <cfRule type="cellIs" dxfId="171" priority="95" operator="equal">
      <formula>"Alto"</formula>
    </cfRule>
  </conditionalFormatting>
  <conditionalFormatting sqref="AX21:AX22">
    <cfRule type="cellIs" dxfId="170" priority="96" operator="equal">
      <formula>"Moderado"</formula>
    </cfRule>
  </conditionalFormatting>
  <conditionalFormatting sqref="AX21:AX22">
    <cfRule type="cellIs" dxfId="169" priority="97" operator="equal">
      <formula>"Bajo"</formula>
    </cfRule>
  </conditionalFormatting>
  <conditionalFormatting sqref="AF21">
    <cfRule type="containsText" dxfId="168" priority="98" operator="containsText" text="❌">
      <formula>NOT(ISERROR(SEARCH(("❌"),(AF21))))</formula>
    </cfRule>
  </conditionalFormatting>
  <conditionalFormatting sqref="AD21">
    <cfRule type="colorScale" priority="99">
      <colorScale>
        <cfvo type="formula" val="0"/>
        <cfvo type="formula" val="6"/>
        <cfvo type="formula" val="11"/>
        <color rgb="FFFFC000"/>
        <color rgb="FFFFFF00"/>
        <color rgb="FFFF0000"/>
      </colorScale>
    </cfRule>
  </conditionalFormatting>
  <conditionalFormatting sqref="I31">
    <cfRule type="cellIs" dxfId="167" priority="100" operator="equal">
      <formula>"Muy Alta"</formula>
    </cfRule>
  </conditionalFormatting>
  <conditionalFormatting sqref="I31">
    <cfRule type="cellIs" dxfId="166" priority="101" operator="equal">
      <formula>"Alta"</formula>
    </cfRule>
  </conditionalFormatting>
  <conditionalFormatting sqref="I31">
    <cfRule type="cellIs" dxfId="165" priority="102" operator="equal">
      <formula>"Media"</formula>
    </cfRule>
  </conditionalFormatting>
  <conditionalFormatting sqref="I31">
    <cfRule type="cellIs" dxfId="164" priority="103" operator="equal">
      <formula>"Baja"</formula>
    </cfRule>
  </conditionalFormatting>
  <conditionalFormatting sqref="I31">
    <cfRule type="cellIs" dxfId="163" priority="104" operator="equal">
      <formula>"Muy Baja"</formula>
    </cfRule>
  </conditionalFormatting>
  <conditionalFormatting sqref="AG31">
    <cfRule type="cellIs" dxfId="162" priority="105" operator="equal">
      <formula>"Catastrófico"</formula>
    </cfRule>
  </conditionalFormatting>
  <conditionalFormatting sqref="AG31">
    <cfRule type="cellIs" dxfId="161" priority="106" operator="equal">
      <formula>"Mayor"</formula>
    </cfRule>
  </conditionalFormatting>
  <conditionalFormatting sqref="AG31">
    <cfRule type="cellIs" dxfId="160" priority="107" operator="equal">
      <formula>"Moderado"</formula>
    </cfRule>
  </conditionalFormatting>
  <conditionalFormatting sqref="AG31">
    <cfRule type="cellIs" dxfId="159" priority="108" operator="equal">
      <formula>"Menor"</formula>
    </cfRule>
  </conditionalFormatting>
  <conditionalFormatting sqref="AG31">
    <cfRule type="cellIs" dxfId="158" priority="109" operator="equal">
      <formula>"Leve"</formula>
    </cfRule>
  </conditionalFormatting>
  <conditionalFormatting sqref="AI31">
    <cfRule type="cellIs" dxfId="157" priority="110" operator="equal">
      <formula>"Extremo"</formula>
    </cfRule>
  </conditionalFormatting>
  <conditionalFormatting sqref="AI31">
    <cfRule type="cellIs" dxfId="156" priority="111" operator="equal">
      <formula>"Alto"</formula>
    </cfRule>
  </conditionalFormatting>
  <conditionalFormatting sqref="AI31">
    <cfRule type="cellIs" dxfId="155" priority="112" operator="equal">
      <formula>"Moderado"</formula>
    </cfRule>
  </conditionalFormatting>
  <conditionalFormatting sqref="AI31">
    <cfRule type="cellIs" dxfId="154" priority="113" operator="equal">
      <formula>"Bajo"</formula>
    </cfRule>
  </conditionalFormatting>
  <conditionalFormatting sqref="AV31">
    <cfRule type="cellIs" dxfId="153" priority="114" operator="equal">
      <formula>"Catastrófico"</formula>
    </cfRule>
  </conditionalFormatting>
  <conditionalFormatting sqref="AV31">
    <cfRule type="cellIs" dxfId="152" priority="115" operator="equal">
      <formula>"Mayor"</formula>
    </cfRule>
  </conditionalFormatting>
  <conditionalFormatting sqref="AV31">
    <cfRule type="cellIs" dxfId="151" priority="116" operator="equal">
      <formula>"Moderado"</formula>
    </cfRule>
  </conditionalFormatting>
  <conditionalFormatting sqref="AV31">
    <cfRule type="cellIs" dxfId="150" priority="117" operator="equal">
      <formula>"Menor"</formula>
    </cfRule>
  </conditionalFormatting>
  <conditionalFormatting sqref="AV31">
    <cfRule type="cellIs" dxfId="149" priority="118" operator="equal">
      <formula>"Leve"</formula>
    </cfRule>
  </conditionalFormatting>
  <conditionalFormatting sqref="AX31">
    <cfRule type="cellIs" dxfId="148" priority="119" operator="equal">
      <formula>"Extremo"</formula>
    </cfRule>
  </conditionalFormatting>
  <conditionalFormatting sqref="AX31">
    <cfRule type="cellIs" dxfId="147" priority="120" operator="equal">
      <formula>"Alto"</formula>
    </cfRule>
  </conditionalFormatting>
  <conditionalFormatting sqref="AX31">
    <cfRule type="cellIs" dxfId="146" priority="121" operator="equal">
      <formula>"Moderado"</formula>
    </cfRule>
  </conditionalFormatting>
  <conditionalFormatting sqref="AX31">
    <cfRule type="cellIs" dxfId="145" priority="122" operator="equal">
      <formula>"Bajo"</formula>
    </cfRule>
  </conditionalFormatting>
  <conditionalFormatting sqref="AF31">
    <cfRule type="containsText" dxfId="144" priority="123" operator="containsText" text="❌">
      <formula>NOT(ISERROR(SEARCH(("❌"),(AF31))))</formula>
    </cfRule>
  </conditionalFormatting>
  <conditionalFormatting sqref="AD31">
    <cfRule type="colorScale" priority="124">
      <colorScale>
        <cfvo type="formula" val="0"/>
        <cfvo type="formula" val="6"/>
        <cfvo type="formula" val="11"/>
        <color rgb="FFFFC000"/>
        <color rgb="FFFFFF00"/>
        <color rgb="FFFF0000"/>
      </colorScale>
    </cfRule>
  </conditionalFormatting>
  <conditionalFormatting sqref="I28">
    <cfRule type="cellIs" dxfId="143" priority="125" operator="equal">
      <formula>"Muy Alta"</formula>
    </cfRule>
  </conditionalFormatting>
  <conditionalFormatting sqref="I28">
    <cfRule type="cellIs" dxfId="142" priority="126" operator="equal">
      <formula>"Alta"</formula>
    </cfRule>
  </conditionalFormatting>
  <conditionalFormatting sqref="I28">
    <cfRule type="cellIs" dxfId="141" priority="127" operator="equal">
      <formula>"Media"</formula>
    </cfRule>
  </conditionalFormatting>
  <conditionalFormatting sqref="I28">
    <cfRule type="cellIs" dxfId="140" priority="128" operator="equal">
      <formula>"Baja"</formula>
    </cfRule>
  </conditionalFormatting>
  <conditionalFormatting sqref="I28">
    <cfRule type="cellIs" dxfId="139" priority="129" operator="equal">
      <formula>"Muy Baja"</formula>
    </cfRule>
  </conditionalFormatting>
  <conditionalFormatting sqref="AG28">
    <cfRule type="cellIs" dxfId="138" priority="130" operator="equal">
      <formula>"Catastrófico"</formula>
    </cfRule>
  </conditionalFormatting>
  <conditionalFormatting sqref="AG28">
    <cfRule type="cellIs" dxfId="137" priority="131" operator="equal">
      <formula>"Mayor"</formula>
    </cfRule>
  </conditionalFormatting>
  <conditionalFormatting sqref="AG28">
    <cfRule type="cellIs" dxfId="136" priority="132" operator="equal">
      <formula>"Moderado"</formula>
    </cfRule>
  </conditionalFormatting>
  <conditionalFormatting sqref="AG28">
    <cfRule type="cellIs" dxfId="135" priority="133" operator="equal">
      <formula>"Menor"</formula>
    </cfRule>
  </conditionalFormatting>
  <conditionalFormatting sqref="AG28">
    <cfRule type="cellIs" dxfId="134" priority="134" operator="equal">
      <formula>"Leve"</formula>
    </cfRule>
  </conditionalFormatting>
  <conditionalFormatting sqref="AI28">
    <cfRule type="cellIs" dxfId="133" priority="135" operator="equal">
      <formula>"Extremo"</formula>
    </cfRule>
  </conditionalFormatting>
  <conditionalFormatting sqref="AI28">
    <cfRule type="cellIs" dxfId="132" priority="136" operator="equal">
      <formula>"Alto"</formula>
    </cfRule>
  </conditionalFormatting>
  <conditionalFormatting sqref="AI28">
    <cfRule type="cellIs" dxfId="131" priority="137" operator="equal">
      <formula>"Moderado"</formula>
    </cfRule>
  </conditionalFormatting>
  <conditionalFormatting sqref="AI28">
    <cfRule type="cellIs" dxfId="130" priority="138" operator="equal">
      <formula>"Bajo"</formula>
    </cfRule>
  </conditionalFormatting>
  <conditionalFormatting sqref="AV28">
    <cfRule type="cellIs" dxfId="129" priority="139" operator="equal">
      <formula>"Catastrófico"</formula>
    </cfRule>
  </conditionalFormatting>
  <conditionalFormatting sqref="AV28">
    <cfRule type="cellIs" dxfId="128" priority="140" operator="equal">
      <formula>"Mayor"</formula>
    </cfRule>
  </conditionalFormatting>
  <conditionalFormatting sqref="AV28">
    <cfRule type="cellIs" dxfId="127" priority="141" operator="equal">
      <formula>"Moderado"</formula>
    </cfRule>
  </conditionalFormatting>
  <conditionalFormatting sqref="AV28">
    <cfRule type="cellIs" dxfId="126" priority="142" operator="equal">
      <formula>"Menor"</formula>
    </cfRule>
  </conditionalFormatting>
  <conditionalFormatting sqref="AV28">
    <cfRule type="cellIs" dxfId="125" priority="143" operator="equal">
      <formula>"Leve"</formula>
    </cfRule>
  </conditionalFormatting>
  <conditionalFormatting sqref="AX28">
    <cfRule type="cellIs" dxfId="124" priority="144" operator="equal">
      <formula>"Extremo"</formula>
    </cfRule>
  </conditionalFormatting>
  <conditionalFormatting sqref="AX28">
    <cfRule type="cellIs" dxfId="123" priority="145" operator="equal">
      <formula>"Alto"</formula>
    </cfRule>
  </conditionalFormatting>
  <conditionalFormatting sqref="AX28">
    <cfRule type="cellIs" dxfId="122" priority="146" operator="equal">
      <formula>"Moderado"</formula>
    </cfRule>
  </conditionalFormatting>
  <conditionalFormatting sqref="AX28">
    <cfRule type="cellIs" dxfId="121" priority="147" operator="equal">
      <formula>"Bajo"</formula>
    </cfRule>
  </conditionalFormatting>
  <conditionalFormatting sqref="AF28">
    <cfRule type="containsText" dxfId="120" priority="148" operator="containsText" text="❌">
      <formula>NOT(ISERROR(SEARCH(("❌"),(AF28))))</formula>
    </cfRule>
  </conditionalFormatting>
  <conditionalFormatting sqref="AD28">
    <cfRule type="colorScale" priority="149">
      <colorScale>
        <cfvo type="formula" val="0"/>
        <cfvo type="formula" val="6"/>
        <cfvo type="formula" val="11"/>
        <color rgb="FFFFC000"/>
        <color rgb="FFFFFF00"/>
        <color rgb="FFFF0000"/>
      </colorScale>
    </cfRule>
  </conditionalFormatting>
  <conditionalFormatting sqref="I29">
    <cfRule type="cellIs" dxfId="119" priority="150" operator="equal">
      <formula>"Muy Alta"</formula>
    </cfRule>
  </conditionalFormatting>
  <conditionalFormatting sqref="I29">
    <cfRule type="cellIs" dxfId="118" priority="151" operator="equal">
      <formula>"Alta"</formula>
    </cfRule>
  </conditionalFormatting>
  <conditionalFormatting sqref="I29">
    <cfRule type="cellIs" dxfId="117" priority="152" operator="equal">
      <formula>"Media"</formula>
    </cfRule>
  </conditionalFormatting>
  <conditionalFormatting sqref="I29">
    <cfRule type="cellIs" dxfId="116" priority="153" operator="equal">
      <formula>"Baja"</formula>
    </cfRule>
  </conditionalFormatting>
  <conditionalFormatting sqref="I29">
    <cfRule type="cellIs" dxfId="115" priority="154" operator="equal">
      <formula>"Muy Baja"</formula>
    </cfRule>
  </conditionalFormatting>
  <conditionalFormatting sqref="AG29">
    <cfRule type="cellIs" dxfId="114" priority="155" operator="equal">
      <formula>"Catastrófico"</formula>
    </cfRule>
  </conditionalFormatting>
  <conditionalFormatting sqref="AG29">
    <cfRule type="cellIs" dxfId="113" priority="156" operator="equal">
      <formula>"Mayor"</formula>
    </cfRule>
  </conditionalFormatting>
  <conditionalFormatting sqref="AG29">
    <cfRule type="cellIs" dxfId="112" priority="157" operator="equal">
      <formula>"Moderado"</formula>
    </cfRule>
  </conditionalFormatting>
  <conditionalFormatting sqref="AG29">
    <cfRule type="cellIs" dxfId="111" priority="158" operator="equal">
      <formula>"Menor"</formula>
    </cfRule>
  </conditionalFormatting>
  <conditionalFormatting sqref="AG29">
    <cfRule type="cellIs" dxfId="110" priority="159" operator="equal">
      <formula>"Leve"</formula>
    </cfRule>
  </conditionalFormatting>
  <conditionalFormatting sqref="AI29">
    <cfRule type="cellIs" dxfId="109" priority="160" operator="equal">
      <formula>"Extremo"</formula>
    </cfRule>
  </conditionalFormatting>
  <conditionalFormatting sqref="AI29">
    <cfRule type="cellIs" dxfId="108" priority="161" operator="equal">
      <formula>"Alto"</formula>
    </cfRule>
  </conditionalFormatting>
  <conditionalFormatting sqref="AI29">
    <cfRule type="cellIs" dxfId="107" priority="162" operator="equal">
      <formula>"Moderado"</formula>
    </cfRule>
  </conditionalFormatting>
  <conditionalFormatting sqref="AI29">
    <cfRule type="cellIs" dxfId="106" priority="163" operator="equal">
      <formula>"Bajo"</formula>
    </cfRule>
  </conditionalFormatting>
  <conditionalFormatting sqref="AV29">
    <cfRule type="cellIs" dxfId="105" priority="164" operator="equal">
      <formula>"Catastrófico"</formula>
    </cfRule>
  </conditionalFormatting>
  <conditionalFormatting sqref="AV29">
    <cfRule type="cellIs" dxfId="104" priority="165" operator="equal">
      <formula>"Mayor"</formula>
    </cfRule>
  </conditionalFormatting>
  <conditionalFormatting sqref="AV29">
    <cfRule type="cellIs" dxfId="103" priority="166" operator="equal">
      <formula>"Moderado"</formula>
    </cfRule>
  </conditionalFormatting>
  <conditionalFormatting sqref="AV29">
    <cfRule type="cellIs" dxfId="102" priority="167" operator="equal">
      <formula>"Menor"</formula>
    </cfRule>
  </conditionalFormatting>
  <conditionalFormatting sqref="AV29">
    <cfRule type="cellIs" dxfId="101" priority="168" operator="equal">
      <formula>"Leve"</formula>
    </cfRule>
  </conditionalFormatting>
  <conditionalFormatting sqref="AX29">
    <cfRule type="cellIs" dxfId="100" priority="169" operator="equal">
      <formula>"Extremo"</formula>
    </cfRule>
  </conditionalFormatting>
  <conditionalFormatting sqref="AX29">
    <cfRule type="cellIs" dxfId="99" priority="170" operator="equal">
      <formula>"Alto"</formula>
    </cfRule>
  </conditionalFormatting>
  <conditionalFormatting sqref="AX29">
    <cfRule type="cellIs" dxfId="98" priority="171" operator="equal">
      <formula>"Moderado"</formula>
    </cfRule>
  </conditionalFormatting>
  <conditionalFormatting sqref="AX29">
    <cfRule type="cellIs" dxfId="97" priority="172" operator="equal">
      <formula>"Bajo"</formula>
    </cfRule>
  </conditionalFormatting>
  <conditionalFormatting sqref="AF29">
    <cfRule type="containsText" dxfId="96" priority="173" operator="containsText" text="❌">
      <formula>NOT(ISERROR(SEARCH(("❌"),(AF29))))</formula>
    </cfRule>
  </conditionalFormatting>
  <conditionalFormatting sqref="AD29">
    <cfRule type="colorScale" priority="174">
      <colorScale>
        <cfvo type="formula" val="0"/>
        <cfvo type="formula" val="6"/>
        <cfvo type="formula" val="11"/>
        <color rgb="FFFFC000"/>
        <color rgb="FFFFFF00"/>
        <color rgb="FFFF0000"/>
      </colorScale>
    </cfRule>
  </conditionalFormatting>
  <conditionalFormatting sqref="I30">
    <cfRule type="cellIs" dxfId="95" priority="175" operator="equal">
      <formula>"Muy Alta"</formula>
    </cfRule>
  </conditionalFormatting>
  <conditionalFormatting sqref="I30">
    <cfRule type="cellIs" dxfId="94" priority="176" operator="equal">
      <formula>"Alta"</formula>
    </cfRule>
  </conditionalFormatting>
  <conditionalFormatting sqref="I30">
    <cfRule type="cellIs" dxfId="93" priority="177" operator="equal">
      <formula>"Media"</formula>
    </cfRule>
  </conditionalFormatting>
  <conditionalFormatting sqref="I30">
    <cfRule type="cellIs" dxfId="92" priority="178" operator="equal">
      <formula>"Baja"</formula>
    </cfRule>
  </conditionalFormatting>
  <conditionalFormatting sqref="I30">
    <cfRule type="cellIs" dxfId="91" priority="179" operator="equal">
      <formula>"Muy Baja"</formula>
    </cfRule>
  </conditionalFormatting>
  <conditionalFormatting sqref="AG30">
    <cfRule type="cellIs" dxfId="90" priority="180" operator="equal">
      <formula>"Catastrófico"</formula>
    </cfRule>
  </conditionalFormatting>
  <conditionalFormatting sqref="AG30">
    <cfRule type="cellIs" dxfId="89" priority="181" operator="equal">
      <formula>"Mayor"</formula>
    </cfRule>
  </conditionalFormatting>
  <conditionalFormatting sqref="AG30">
    <cfRule type="cellIs" dxfId="88" priority="182" operator="equal">
      <formula>"Moderado"</formula>
    </cfRule>
  </conditionalFormatting>
  <conditionalFormatting sqref="AG30">
    <cfRule type="cellIs" dxfId="87" priority="183" operator="equal">
      <formula>"Menor"</formula>
    </cfRule>
  </conditionalFormatting>
  <conditionalFormatting sqref="AG30">
    <cfRule type="cellIs" dxfId="86" priority="184" operator="equal">
      <formula>"Leve"</formula>
    </cfRule>
  </conditionalFormatting>
  <conditionalFormatting sqref="AI30">
    <cfRule type="cellIs" dxfId="85" priority="185" operator="equal">
      <formula>"Extremo"</formula>
    </cfRule>
  </conditionalFormatting>
  <conditionalFormatting sqref="AI30">
    <cfRule type="cellIs" dxfId="84" priority="186" operator="equal">
      <formula>"Alto"</formula>
    </cfRule>
  </conditionalFormatting>
  <conditionalFormatting sqref="AI30">
    <cfRule type="cellIs" dxfId="83" priority="187" operator="equal">
      <formula>"Moderado"</formula>
    </cfRule>
  </conditionalFormatting>
  <conditionalFormatting sqref="AI30">
    <cfRule type="cellIs" dxfId="82" priority="188" operator="equal">
      <formula>"Bajo"</formula>
    </cfRule>
  </conditionalFormatting>
  <conditionalFormatting sqref="AV30">
    <cfRule type="cellIs" dxfId="81" priority="189" operator="equal">
      <formula>"Catastrófico"</formula>
    </cfRule>
  </conditionalFormatting>
  <conditionalFormatting sqref="AV30">
    <cfRule type="cellIs" dxfId="80" priority="190" operator="equal">
      <formula>"Mayor"</formula>
    </cfRule>
  </conditionalFormatting>
  <conditionalFormatting sqref="AV30">
    <cfRule type="cellIs" dxfId="79" priority="191" operator="equal">
      <formula>"Moderado"</formula>
    </cfRule>
  </conditionalFormatting>
  <conditionalFormatting sqref="AV30">
    <cfRule type="cellIs" dxfId="78" priority="192" operator="equal">
      <formula>"Menor"</formula>
    </cfRule>
  </conditionalFormatting>
  <conditionalFormatting sqref="AV30">
    <cfRule type="cellIs" dxfId="77" priority="193" operator="equal">
      <formula>"Leve"</formula>
    </cfRule>
  </conditionalFormatting>
  <conditionalFormatting sqref="AX30">
    <cfRule type="cellIs" dxfId="76" priority="194" operator="equal">
      <formula>"Extremo"</formula>
    </cfRule>
  </conditionalFormatting>
  <conditionalFormatting sqref="AX30">
    <cfRule type="cellIs" dxfId="75" priority="195" operator="equal">
      <formula>"Alto"</formula>
    </cfRule>
  </conditionalFormatting>
  <conditionalFormatting sqref="AX30">
    <cfRule type="cellIs" dxfId="74" priority="196" operator="equal">
      <formula>"Moderado"</formula>
    </cfRule>
  </conditionalFormatting>
  <conditionalFormatting sqref="AX30">
    <cfRule type="cellIs" dxfId="73" priority="197" operator="equal">
      <formula>"Bajo"</formula>
    </cfRule>
  </conditionalFormatting>
  <conditionalFormatting sqref="AF30">
    <cfRule type="containsText" dxfId="72" priority="198" operator="containsText" text="❌">
      <formula>NOT(ISERROR(SEARCH(("❌"),(AF30))))</formula>
    </cfRule>
  </conditionalFormatting>
  <conditionalFormatting sqref="AD30">
    <cfRule type="colorScale" priority="199">
      <colorScale>
        <cfvo type="formula" val="0"/>
        <cfvo type="formula" val="6"/>
        <cfvo type="formula" val="11"/>
        <color rgb="FFFFC000"/>
        <color rgb="FFFFFF00"/>
        <color rgb="FFFF0000"/>
      </colorScale>
    </cfRule>
  </conditionalFormatting>
  <conditionalFormatting sqref="I23">
    <cfRule type="cellIs" dxfId="71" priority="200" operator="equal">
      <formula>"Muy Alta"</formula>
    </cfRule>
  </conditionalFormatting>
  <conditionalFormatting sqref="I23">
    <cfRule type="cellIs" dxfId="70" priority="201" operator="equal">
      <formula>"Alta"</formula>
    </cfRule>
  </conditionalFormatting>
  <conditionalFormatting sqref="I23">
    <cfRule type="cellIs" dxfId="69" priority="202" operator="equal">
      <formula>"Media"</formula>
    </cfRule>
  </conditionalFormatting>
  <conditionalFormatting sqref="I23">
    <cfRule type="cellIs" dxfId="68" priority="203" operator="equal">
      <formula>"Baja"</formula>
    </cfRule>
  </conditionalFormatting>
  <conditionalFormatting sqref="I23">
    <cfRule type="cellIs" dxfId="67" priority="204" operator="equal">
      <formula>"Muy Baja"</formula>
    </cfRule>
  </conditionalFormatting>
  <conditionalFormatting sqref="AG23">
    <cfRule type="cellIs" dxfId="66" priority="205" operator="equal">
      <formula>"Catastrófico"</formula>
    </cfRule>
  </conditionalFormatting>
  <conditionalFormatting sqref="AG23">
    <cfRule type="cellIs" dxfId="65" priority="206" operator="equal">
      <formula>"Mayor"</formula>
    </cfRule>
  </conditionalFormatting>
  <conditionalFormatting sqref="AG23">
    <cfRule type="cellIs" dxfId="64" priority="207" operator="equal">
      <formula>"Moderado"</formula>
    </cfRule>
  </conditionalFormatting>
  <conditionalFormatting sqref="AG23">
    <cfRule type="cellIs" dxfId="63" priority="208" operator="equal">
      <formula>"Menor"</formula>
    </cfRule>
  </conditionalFormatting>
  <conditionalFormatting sqref="AG23">
    <cfRule type="cellIs" dxfId="62" priority="209" operator="equal">
      <formula>"Leve"</formula>
    </cfRule>
  </conditionalFormatting>
  <conditionalFormatting sqref="AI23">
    <cfRule type="cellIs" dxfId="61" priority="210" operator="equal">
      <formula>"Extremo"</formula>
    </cfRule>
  </conditionalFormatting>
  <conditionalFormatting sqref="AI23">
    <cfRule type="cellIs" dxfId="60" priority="211" operator="equal">
      <formula>"Alto"</formula>
    </cfRule>
  </conditionalFormatting>
  <conditionalFormatting sqref="AI23">
    <cfRule type="cellIs" dxfId="59" priority="212" operator="equal">
      <formula>"Moderado"</formula>
    </cfRule>
  </conditionalFormatting>
  <conditionalFormatting sqref="AI23">
    <cfRule type="cellIs" dxfId="58" priority="213" operator="equal">
      <formula>"Bajo"</formula>
    </cfRule>
  </conditionalFormatting>
  <conditionalFormatting sqref="AV23:AV25">
    <cfRule type="cellIs" dxfId="57" priority="214" operator="equal">
      <formula>"Catastrófico"</formula>
    </cfRule>
  </conditionalFormatting>
  <conditionalFormatting sqref="AV23:AV25">
    <cfRule type="cellIs" dxfId="56" priority="215" operator="equal">
      <formula>"Mayor"</formula>
    </cfRule>
  </conditionalFormatting>
  <conditionalFormatting sqref="AV23:AV25">
    <cfRule type="cellIs" dxfId="55" priority="216" operator="equal">
      <formula>"Moderado"</formula>
    </cfRule>
  </conditionalFormatting>
  <conditionalFormatting sqref="AV23:AV25">
    <cfRule type="cellIs" dxfId="54" priority="217" operator="equal">
      <formula>"Menor"</formula>
    </cfRule>
  </conditionalFormatting>
  <conditionalFormatting sqref="AV23:AV25">
    <cfRule type="cellIs" dxfId="53" priority="218" operator="equal">
      <formula>"Leve"</formula>
    </cfRule>
  </conditionalFormatting>
  <conditionalFormatting sqref="AX23:AX25">
    <cfRule type="cellIs" dxfId="52" priority="219" operator="equal">
      <formula>"Extremo"</formula>
    </cfRule>
  </conditionalFormatting>
  <conditionalFormatting sqref="AX23:AX25">
    <cfRule type="cellIs" dxfId="51" priority="220" operator="equal">
      <formula>"Alto"</formula>
    </cfRule>
  </conditionalFormatting>
  <conditionalFormatting sqref="AX23:AX25">
    <cfRule type="cellIs" dxfId="50" priority="221" operator="equal">
      <formula>"Moderado"</formula>
    </cfRule>
  </conditionalFormatting>
  <conditionalFormatting sqref="AX23:AX25">
    <cfRule type="cellIs" dxfId="49" priority="222" operator="equal">
      <formula>"Bajo"</formula>
    </cfRule>
  </conditionalFormatting>
  <conditionalFormatting sqref="AF23">
    <cfRule type="containsText" dxfId="48" priority="223" operator="containsText" text="❌">
      <formula>NOT(ISERROR(SEARCH(("❌"),(AF23))))</formula>
    </cfRule>
  </conditionalFormatting>
  <conditionalFormatting sqref="AD23">
    <cfRule type="colorScale" priority="224">
      <colorScale>
        <cfvo type="formula" val="0"/>
        <cfvo type="formula" val="6"/>
        <cfvo type="formula" val="11"/>
        <color rgb="FFFFC000"/>
        <color rgb="FFFFFF00"/>
        <color rgb="FFFF0000"/>
      </colorScale>
    </cfRule>
  </conditionalFormatting>
  <conditionalFormatting sqref="I26">
    <cfRule type="cellIs" dxfId="47" priority="225" operator="equal">
      <formula>"Muy Alta"</formula>
    </cfRule>
  </conditionalFormatting>
  <conditionalFormatting sqref="I26">
    <cfRule type="cellIs" dxfId="46" priority="226" operator="equal">
      <formula>"Alta"</formula>
    </cfRule>
  </conditionalFormatting>
  <conditionalFormatting sqref="I26">
    <cfRule type="cellIs" dxfId="45" priority="227" operator="equal">
      <formula>"Media"</formula>
    </cfRule>
  </conditionalFormatting>
  <conditionalFormatting sqref="I26">
    <cfRule type="cellIs" dxfId="44" priority="228" operator="equal">
      <formula>"Baja"</formula>
    </cfRule>
  </conditionalFormatting>
  <conditionalFormatting sqref="I26">
    <cfRule type="cellIs" dxfId="43" priority="229" operator="equal">
      <formula>"Muy Baja"</formula>
    </cfRule>
  </conditionalFormatting>
  <conditionalFormatting sqref="AG26">
    <cfRule type="cellIs" dxfId="42" priority="230" operator="equal">
      <formula>"Catastrófico"</formula>
    </cfRule>
  </conditionalFormatting>
  <conditionalFormatting sqref="AG26">
    <cfRule type="cellIs" dxfId="41" priority="231" operator="equal">
      <formula>"Mayor"</formula>
    </cfRule>
  </conditionalFormatting>
  <conditionalFormatting sqref="AG26">
    <cfRule type="cellIs" dxfId="40" priority="232" operator="equal">
      <formula>"Moderado"</formula>
    </cfRule>
  </conditionalFormatting>
  <conditionalFormatting sqref="AG26">
    <cfRule type="cellIs" dxfId="39" priority="233" operator="equal">
      <formula>"Menor"</formula>
    </cfRule>
  </conditionalFormatting>
  <conditionalFormatting sqref="AG26">
    <cfRule type="cellIs" dxfId="38" priority="234" operator="equal">
      <formula>"Leve"</formula>
    </cfRule>
  </conditionalFormatting>
  <conditionalFormatting sqref="AI26">
    <cfRule type="cellIs" dxfId="37" priority="235" operator="equal">
      <formula>"Extremo"</formula>
    </cfRule>
  </conditionalFormatting>
  <conditionalFormatting sqref="AI26">
    <cfRule type="cellIs" dxfId="36" priority="236" operator="equal">
      <formula>"Alto"</formula>
    </cfRule>
  </conditionalFormatting>
  <conditionalFormatting sqref="AI26">
    <cfRule type="cellIs" dxfId="35" priority="237" operator="equal">
      <formula>"Moderado"</formula>
    </cfRule>
  </conditionalFormatting>
  <conditionalFormatting sqref="AI26">
    <cfRule type="cellIs" dxfId="34" priority="238" operator="equal">
      <formula>"Bajo"</formula>
    </cfRule>
  </conditionalFormatting>
  <conditionalFormatting sqref="AV26:AV27">
    <cfRule type="cellIs" dxfId="33" priority="239" operator="equal">
      <formula>"Catastrófico"</formula>
    </cfRule>
  </conditionalFormatting>
  <conditionalFormatting sqref="AV26:AV27">
    <cfRule type="cellIs" dxfId="32" priority="240" operator="equal">
      <formula>"Mayor"</formula>
    </cfRule>
  </conditionalFormatting>
  <conditionalFormatting sqref="AV26:AV27">
    <cfRule type="cellIs" dxfId="31" priority="241" operator="equal">
      <formula>"Moderado"</formula>
    </cfRule>
  </conditionalFormatting>
  <conditionalFormatting sqref="AV26:AV27">
    <cfRule type="cellIs" dxfId="30" priority="242" operator="equal">
      <formula>"Menor"</formula>
    </cfRule>
  </conditionalFormatting>
  <conditionalFormatting sqref="AV26:AV27">
    <cfRule type="cellIs" dxfId="29" priority="243" operator="equal">
      <formula>"Leve"</formula>
    </cfRule>
  </conditionalFormatting>
  <conditionalFormatting sqref="AX26:AX27">
    <cfRule type="cellIs" dxfId="28" priority="244" operator="equal">
      <formula>"Extremo"</formula>
    </cfRule>
  </conditionalFormatting>
  <conditionalFormatting sqref="AX26:AX27">
    <cfRule type="cellIs" dxfId="27" priority="245" operator="equal">
      <formula>"Alto"</formula>
    </cfRule>
  </conditionalFormatting>
  <conditionalFormatting sqref="AX26:AX27">
    <cfRule type="cellIs" dxfId="26" priority="246" operator="equal">
      <formula>"Moderado"</formula>
    </cfRule>
  </conditionalFormatting>
  <conditionalFormatting sqref="AX26:AX27">
    <cfRule type="cellIs" dxfId="25" priority="247" operator="equal">
      <formula>"Bajo"</formula>
    </cfRule>
  </conditionalFormatting>
  <conditionalFormatting sqref="AF26">
    <cfRule type="containsText" dxfId="24" priority="248" operator="containsText" text="❌">
      <formula>NOT(ISERROR(SEARCH(("❌"),(AF26))))</formula>
    </cfRule>
  </conditionalFormatting>
  <conditionalFormatting sqref="AD26">
    <cfRule type="colorScale" priority="249">
      <colorScale>
        <cfvo type="formula" val="0"/>
        <cfvo type="formula" val="6"/>
        <cfvo type="formula" val="11"/>
        <color rgb="FFFFC000"/>
        <color rgb="FFFFFF00"/>
        <color rgb="FFFF0000"/>
      </colorScale>
    </cfRule>
  </conditionalFormatting>
  <conditionalFormatting sqref="I32">
    <cfRule type="cellIs" dxfId="23" priority="250" operator="equal">
      <formula>"Muy Alta"</formula>
    </cfRule>
  </conditionalFormatting>
  <conditionalFormatting sqref="I32">
    <cfRule type="cellIs" dxfId="22" priority="251" operator="equal">
      <formula>"Alta"</formula>
    </cfRule>
  </conditionalFormatting>
  <conditionalFormatting sqref="I32">
    <cfRule type="cellIs" dxfId="21" priority="252" operator="equal">
      <formula>"Media"</formula>
    </cfRule>
  </conditionalFormatting>
  <conditionalFormatting sqref="I32">
    <cfRule type="cellIs" dxfId="20" priority="253" operator="equal">
      <formula>"Baja"</formula>
    </cfRule>
  </conditionalFormatting>
  <conditionalFormatting sqref="I32">
    <cfRule type="cellIs" dxfId="19" priority="254" operator="equal">
      <formula>"Muy Baja"</formula>
    </cfRule>
  </conditionalFormatting>
  <conditionalFormatting sqref="AG32">
    <cfRule type="cellIs" dxfId="18" priority="255" operator="equal">
      <formula>"Catastrófico"</formula>
    </cfRule>
  </conditionalFormatting>
  <conditionalFormatting sqref="AG32">
    <cfRule type="cellIs" dxfId="17" priority="256" operator="equal">
      <formula>"Mayor"</formula>
    </cfRule>
  </conditionalFormatting>
  <conditionalFormatting sqref="AG32">
    <cfRule type="cellIs" dxfId="16" priority="257" operator="equal">
      <formula>"Moderado"</formula>
    </cfRule>
  </conditionalFormatting>
  <conditionalFormatting sqref="AG32">
    <cfRule type="cellIs" dxfId="15" priority="258" operator="equal">
      <formula>"Menor"</formula>
    </cfRule>
  </conditionalFormatting>
  <conditionalFormatting sqref="AG32">
    <cfRule type="cellIs" dxfId="14" priority="259" operator="equal">
      <formula>"Leve"</formula>
    </cfRule>
  </conditionalFormatting>
  <conditionalFormatting sqref="AI32">
    <cfRule type="cellIs" dxfId="13" priority="260" operator="equal">
      <formula>"Extremo"</formula>
    </cfRule>
  </conditionalFormatting>
  <conditionalFormatting sqref="AI32">
    <cfRule type="cellIs" dxfId="12" priority="261" operator="equal">
      <formula>"Alto"</formula>
    </cfRule>
  </conditionalFormatting>
  <conditionalFormatting sqref="AI32">
    <cfRule type="cellIs" dxfId="11" priority="262" operator="equal">
      <formula>"Moderado"</formula>
    </cfRule>
  </conditionalFormatting>
  <conditionalFormatting sqref="AI32">
    <cfRule type="cellIs" dxfId="10" priority="263" operator="equal">
      <formula>"Bajo"</formula>
    </cfRule>
  </conditionalFormatting>
  <conditionalFormatting sqref="AV32:AV33">
    <cfRule type="cellIs" dxfId="9" priority="264" operator="equal">
      <formula>"Catastrófico"</formula>
    </cfRule>
  </conditionalFormatting>
  <conditionalFormatting sqref="AV32:AV33">
    <cfRule type="cellIs" dxfId="8" priority="265" operator="equal">
      <formula>"Mayor"</formula>
    </cfRule>
  </conditionalFormatting>
  <conditionalFormatting sqref="AV32:AV33">
    <cfRule type="cellIs" dxfId="7" priority="266" operator="equal">
      <formula>"Moderado"</formula>
    </cfRule>
  </conditionalFormatting>
  <conditionalFormatting sqref="AV32:AV33">
    <cfRule type="cellIs" dxfId="6" priority="267" operator="equal">
      <formula>"Menor"</formula>
    </cfRule>
  </conditionalFormatting>
  <conditionalFormatting sqref="AV32:AV33">
    <cfRule type="cellIs" dxfId="5" priority="268" operator="equal">
      <formula>"Leve"</formula>
    </cfRule>
  </conditionalFormatting>
  <conditionalFormatting sqref="AX32:AX33">
    <cfRule type="cellIs" dxfId="4" priority="269" operator="equal">
      <formula>"Extremo"</formula>
    </cfRule>
  </conditionalFormatting>
  <conditionalFormatting sqref="AX32:AX33">
    <cfRule type="cellIs" dxfId="3" priority="270" operator="equal">
      <formula>"Alto"</formula>
    </cfRule>
  </conditionalFormatting>
  <conditionalFormatting sqref="AX32:AX33">
    <cfRule type="cellIs" dxfId="2" priority="271" operator="equal">
      <formula>"Moderado"</formula>
    </cfRule>
  </conditionalFormatting>
  <conditionalFormatting sqref="AX32:AX33">
    <cfRule type="cellIs" dxfId="1" priority="272" operator="equal">
      <formula>"Bajo"</formula>
    </cfRule>
  </conditionalFormatting>
  <conditionalFormatting sqref="AF32">
    <cfRule type="containsText" dxfId="0" priority="273" operator="containsText" text="❌">
      <formula>NOT(ISERROR(SEARCH(("❌"),(AF32))))</formula>
    </cfRule>
  </conditionalFormatting>
  <conditionalFormatting sqref="AD32">
    <cfRule type="colorScale" priority="274">
      <colorScale>
        <cfvo type="formula" val="0"/>
        <cfvo type="formula" val="6"/>
        <cfvo type="formula" val="11"/>
        <color rgb="FFFFC000"/>
        <color rgb="FFFFFF00"/>
        <color rgb="FFFF0000"/>
      </colorScale>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zoomScale="80" zoomScaleNormal="80"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4" width="10.7109375" customWidth="1"/>
  </cols>
  <sheetData>
    <row r="1" spans="1:24" ht="23.25">
      <c r="A1" s="92"/>
      <c r="B1" s="578" t="s">
        <v>393</v>
      </c>
      <c r="C1" s="443"/>
      <c r="D1" s="443"/>
      <c r="E1" s="92"/>
      <c r="F1" s="92"/>
      <c r="G1" s="92"/>
      <c r="H1" s="92"/>
      <c r="I1" s="92"/>
      <c r="J1" s="92"/>
      <c r="K1" s="92"/>
      <c r="L1" s="92"/>
      <c r="M1" s="92"/>
      <c r="N1" s="92"/>
      <c r="O1" s="92"/>
      <c r="P1" s="92"/>
      <c r="Q1" s="92"/>
      <c r="R1" s="92"/>
      <c r="S1" s="92"/>
      <c r="T1" s="92"/>
      <c r="U1" s="92"/>
      <c r="V1" s="92"/>
      <c r="W1" s="92"/>
      <c r="X1" s="92"/>
    </row>
    <row r="2" spans="1:24">
      <c r="A2" s="92"/>
      <c r="B2" s="92"/>
      <c r="C2" s="92"/>
      <c r="D2" s="92"/>
      <c r="E2" s="92"/>
      <c r="F2" s="92"/>
      <c r="G2" s="92"/>
      <c r="H2" s="92"/>
      <c r="I2" s="92"/>
      <c r="J2" s="92"/>
      <c r="K2" s="92"/>
      <c r="L2" s="92"/>
      <c r="M2" s="92"/>
      <c r="N2" s="92"/>
      <c r="O2" s="92"/>
      <c r="P2" s="92"/>
      <c r="Q2" s="92"/>
      <c r="R2" s="92"/>
      <c r="S2" s="92"/>
      <c r="T2" s="92"/>
      <c r="U2" s="92"/>
      <c r="V2" s="92"/>
      <c r="W2" s="92"/>
      <c r="X2" s="92"/>
    </row>
    <row r="3" spans="1:24" ht="25.5">
      <c r="A3" s="92"/>
      <c r="B3" s="141"/>
      <c r="C3" s="142" t="s">
        <v>394</v>
      </c>
      <c r="D3" s="142" t="s">
        <v>172</v>
      </c>
      <c r="E3" s="92"/>
      <c r="F3" s="92"/>
      <c r="G3" s="92"/>
      <c r="H3" s="92"/>
      <c r="I3" s="92"/>
      <c r="J3" s="92"/>
      <c r="K3" s="92"/>
      <c r="L3" s="92"/>
      <c r="M3" s="92"/>
      <c r="N3" s="92"/>
      <c r="O3" s="92"/>
      <c r="P3" s="92"/>
      <c r="Q3" s="92"/>
      <c r="R3" s="92"/>
      <c r="S3" s="92"/>
      <c r="T3" s="92"/>
      <c r="U3" s="92"/>
      <c r="V3" s="92"/>
      <c r="W3" s="92"/>
      <c r="X3" s="92"/>
    </row>
    <row r="4" spans="1:24" ht="51">
      <c r="A4" s="92"/>
      <c r="B4" s="143" t="s">
        <v>395</v>
      </c>
      <c r="C4" s="144" t="s">
        <v>396</v>
      </c>
      <c r="D4" s="145">
        <v>0.2</v>
      </c>
      <c r="E4" s="92"/>
      <c r="F4" s="92"/>
      <c r="G4" s="92"/>
      <c r="H4" s="92"/>
      <c r="I4" s="92"/>
      <c r="J4" s="92"/>
      <c r="K4" s="92"/>
      <c r="L4" s="92"/>
      <c r="M4" s="92"/>
      <c r="N4" s="92"/>
      <c r="O4" s="92"/>
      <c r="P4" s="92"/>
      <c r="Q4" s="92"/>
      <c r="R4" s="92"/>
      <c r="S4" s="92"/>
      <c r="T4" s="92"/>
      <c r="U4" s="92"/>
      <c r="V4" s="92"/>
      <c r="W4" s="92"/>
      <c r="X4" s="92"/>
    </row>
    <row r="5" spans="1:24" ht="51">
      <c r="A5" s="92"/>
      <c r="B5" s="146" t="s">
        <v>397</v>
      </c>
      <c r="C5" s="147" t="s">
        <v>398</v>
      </c>
      <c r="D5" s="148">
        <v>0.4</v>
      </c>
      <c r="E5" s="92"/>
      <c r="F5" s="92"/>
      <c r="G5" s="92"/>
      <c r="H5" s="92"/>
      <c r="I5" s="92"/>
      <c r="J5" s="92"/>
      <c r="K5" s="92"/>
      <c r="L5" s="92"/>
      <c r="M5" s="92"/>
      <c r="N5" s="92"/>
      <c r="O5" s="92"/>
      <c r="P5" s="92"/>
      <c r="Q5" s="92"/>
      <c r="R5" s="92"/>
      <c r="S5" s="92"/>
      <c r="T5" s="92"/>
      <c r="U5" s="92"/>
      <c r="V5" s="92"/>
      <c r="W5" s="92"/>
      <c r="X5" s="92"/>
    </row>
    <row r="6" spans="1:24" ht="51">
      <c r="A6" s="92"/>
      <c r="B6" s="149" t="s">
        <v>399</v>
      </c>
      <c r="C6" s="147" t="s">
        <v>400</v>
      </c>
      <c r="D6" s="148">
        <v>0.6</v>
      </c>
      <c r="E6" s="92"/>
      <c r="F6" s="92"/>
      <c r="G6" s="92"/>
      <c r="H6" s="92"/>
      <c r="I6" s="92"/>
      <c r="J6" s="92"/>
      <c r="K6" s="92"/>
      <c r="L6" s="92"/>
      <c r="M6" s="92"/>
      <c r="N6" s="92"/>
      <c r="O6" s="92"/>
      <c r="P6" s="92"/>
      <c r="Q6" s="92"/>
      <c r="R6" s="92"/>
      <c r="S6" s="92"/>
      <c r="T6" s="92"/>
      <c r="U6" s="92"/>
      <c r="V6" s="92"/>
      <c r="W6" s="92"/>
      <c r="X6" s="92"/>
    </row>
    <row r="7" spans="1:24" ht="76.5">
      <c r="A7" s="92"/>
      <c r="B7" s="150" t="s">
        <v>401</v>
      </c>
      <c r="C7" s="147" t="s">
        <v>402</v>
      </c>
      <c r="D7" s="148">
        <v>0.8</v>
      </c>
      <c r="E7" s="92"/>
      <c r="F7" s="92"/>
      <c r="G7" s="92"/>
      <c r="H7" s="92"/>
      <c r="I7" s="92"/>
      <c r="J7" s="92"/>
      <c r="K7" s="92"/>
      <c r="L7" s="92"/>
      <c r="M7" s="92"/>
      <c r="N7" s="92"/>
      <c r="O7" s="92"/>
      <c r="P7" s="92"/>
      <c r="Q7" s="92"/>
      <c r="R7" s="92"/>
      <c r="S7" s="92"/>
      <c r="T7" s="92"/>
      <c r="U7" s="92"/>
      <c r="V7" s="92"/>
      <c r="W7" s="92"/>
      <c r="X7" s="92"/>
    </row>
    <row r="8" spans="1:24" ht="51">
      <c r="A8" s="92"/>
      <c r="B8" s="151" t="s">
        <v>403</v>
      </c>
      <c r="C8" s="147" t="s">
        <v>404</v>
      </c>
      <c r="D8" s="148">
        <v>1</v>
      </c>
      <c r="E8" s="92"/>
      <c r="F8" s="92"/>
      <c r="G8" s="92"/>
      <c r="H8" s="92"/>
      <c r="I8" s="92"/>
      <c r="J8" s="92"/>
      <c r="K8" s="92"/>
      <c r="L8" s="92"/>
      <c r="M8" s="92"/>
      <c r="N8" s="92"/>
      <c r="O8" s="92"/>
      <c r="P8" s="92"/>
      <c r="Q8" s="92"/>
      <c r="R8" s="92"/>
      <c r="S8" s="92"/>
      <c r="T8" s="92"/>
      <c r="U8" s="92"/>
      <c r="V8" s="92"/>
      <c r="W8" s="92"/>
      <c r="X8" s="92"/>
    </row>
    <row r="9" spans="1:24">
      <c r="A9" s="92"/>
      <c r="B9" s="92"/>
      <c r="C9" s="92"/>
      <c r="D9" s="92"/>
      <c r="E9" s="92"/>
      <c r="F9" s="92"/>
      <c r="G9" s="92"/>
      <c r="H9" s="92"/>
      <c r="I9" s="92"/>
      <c r="J9" s="92"/>
      <c r="K9" s="92"/>
      <c r="L9" s="92"/>
      <c r="M9" s="92"/>
      <c r="N9" s="92"/>
      <c r="O9" s="92"/>
      <c r="P9" s="92"/>
      <c r="Q9" s="92"/>
      <c r="R9" s="92"/>
      <c r="S9" s="92"/>
      <c r="T9" s="92"/>
      <c r="U9" s="92"/>
      <c r="V9" s="92"/>
      <c r="W9" s="92"/>
      <c r="X9" s="92"/>
    </row>
    <row r="10" spans="1:24" ht="16.5">
      <c r="A10" s="92"/>
      <c r="B10" s="152"/>
      <c r="C10" s="92"/>
      <c r="D10" s="92"/>
      <c r="E10" s="92"/>
      <c r="F10" s="92"/>
      <c r="G10" s="92"/>
      <c r="H10" s="92"/>
      <c r="I10" s="92"/>
      <c r="J10" s="92"/>
      <c r="K10" s="92"/>
      <c r="L10" s="92"/>
      <c r="M10" s="92"/>
      <c r="N10" s="92"/>
      <c r="O10" s="92"/>
      <c r="P10" s="92"/>
      <c r="Q10" s="92"/>
      <c r="R10" s="92"/>
      <c r="S10" s="92"/>
      <c r="T10" s="92"/>
      <c r="U10" s="92"/>
      <c r="V10" s="92"/>
      <c r="W10" s="92"/>
      <c r="X10" s="92"/>
    </row>
    <row r="11" spans="1:24">
      <c r="A11" s="92"/>
      <c r="B11" s="92"/>
      <c r="C11" s="92"/>
      <c r="D11" s="92"/>
      <c r="E11" s="92"/>
      <c r="F11" s="92"/>
      <c r="G11" s="92"/>
      <c r="H11" s="92"/>
      <c r="I11" s="92"/>
      <c r="J11" s="92"/>
      <c r="K11" s="92"/>
      <c r="L11" s="92"/>
      <c r="M11" s="92"/>
      <c r="N11" s="92"/>
      <c r="O11" s="92"/>
      <c r="P11" s="92"/>
      <c r="Q11" s="92"/>
      <c r="R11" s="92"/>
      <c r="S11" s="92"/>
      <c r="T11" s="92"/>
      <c r="U11" s="92"/>
      <c r="V11" s="92"/>
      <c r="W11" s="92"/>
      <c r="X11" s="92"/>
    </row>
    <row r="12" spans="1:24">
      <c r="A12" s="92"/>
      <c r="B12" s="92"/>
      <c r="C12" s="92"/>
      <c r="D12" s="92"/>
      <c r="E12" s="92"/>
      <c r="F12" s="92"/>
      <c r="G12" s="92"/>
      <c r="H12" s="92"/>
      <c r="I12" s="92"/>
      <c r="J12" s="92"/>
      <c r="K12" s="92"/>
      <c r="L12" s="92"/>
      <c r="M12" s="92"/>
      <c r="N12" s="92"/>
      <c r="O12" s="92"/>
      <c r="P12" s="92"/>
      <c r="Q12" s="92"/>
      <c r="R12" s="92"/>
      <c r="S12" s="92"/>
      <c r="T12" s="92"/>
      <c r="U12" s="92"/>
      <c r="V12" s="92"/>
      <c r="W12" s="92"/>
      <c r="X12" s="92"/>
    </row>
    <row r="13" spans="1:24">
      <c r="A13" s="92"/>
      <c r="B13" s="92"/>
      <c r="C13" s="92"/>
      <c r="D13" s="92"/>
      <c r="E13" s="92"/>
      <c r="F13" s="92"/>
      <c r="G13" s="92"/>
      <c r="H13" s="92"/>
      <c r="I13" s="92"/>
      <c r="J13" s="92"/>
      <c r="K13" s="92"/>
      <c r="L13" s="92"/>
      <c r="M13" s="92"/>
      <c r="N13" s="92"/>
      <c r="O13" s="92"/>
      <c r="P13" s="92"/>
      <c r="Q13" s="92"/>
      <c r="R13" s="92"/>
      <c r="S13" s="92"/>
      <c r="T13" s="92"/>
      <c r="U13" s="92"/>
      <c r="V13" s="92"/>
      <c r="W13" s="92"/>
      <c r="X13" s="92"/>
    </row>
    <row r="14" spans="1:24">
      <c r="A14" s="92"/>
      <c r="B14" s="92"/>
      <c r="C14" s="92"/>
      <c r="D14" s="92"/>
      <c r="E14" s="92"/>
      <c r="F14" s="92"/>
      <c r="G14" s="92"/>
      <c r="H14" s="92"/>
      <c r="I14" s="92"/>
      <c r="J14" s="92"/>
      <c r="K14" s="92"/>
      <c r="L14" s="92"/>
      <c r="M14" s="92"/>
      <c r="N14" s="92"/>
      <c r="O14" s="92"/>
      <c r="P14" s="92"/>
      <c r="Q14" s="92"/>
      <c r="R14" s="92"/>
      <c r="S14" s="92"/>
      <c r="T14" s="92"/>
      <c r="U14" s="92"/>
      <c r="V14" s="92"/>
      <c r="W14" s="92"/>
      <c r="X14" s="92"/>
    </row>
    <row r="15" spans="1:24">
      <c r="A15" s="92"/>
      <c r="B15" s="92"/>
      <c r="C15" s="92"/>
      <c r="D15" s="92"/>
      <c r="E15" s="92"/>
      <c r="F15" s="92"/>
      <c r="G15" s="92"/>
      <c r="H15" s="92"/>
      <c r="I15" s="92"/>
      <c r="J15" s="92"/>
      <c r="K15" s="92"/>
      <c r="L15" s="92"/>
      <c r="M15" s="92"/>
      <c r="N15" s="92"/>
      <c r="O15" s="92"/>
      <c r="P15" s="92"/>
      <c r="Q15" s="92"/>
      <c r="R15" s="92"/>
      <c r="S15" s="92"/>
      <c r="T15" s="92"/>
      <c r="U15" s="92"/>
      <c r="V15" s="92"/>
      <c r="W15" s="92"/>
      <c r="X15" s="92"/>
    </row>
    <row r="16" spans="1:24">
      <c r="A16" s="92"/>
      <c r="B16" s="92"/>
      <c r="C16" s="92"/>
      <c r="D16" s="92"/>
      <c r="E16" s="92"/>
      <c r="F16" s="92"/>
      <c r="G16" s="92"/>
      <c r="H16" s="92"/>
      <c r="I16" s="92"/>
      <c r="J16" s="92"/>
      <c r="K16" s="92"/>
      <c r="L16" s="92"/>
      <c r="M16" s="92"/>
      <c r="N16" s="92"/>
      <c r="O16" s="92"/>
      <c r="P16" s="92"/>
      <c r="Q16" s="92"/>
      <c r="R16" s="92"/>
      <c r="S16" s="92"/>
      <c r="T16" s="92"/>
      <c r="U16" s="92"/>
      <c r="V16" s="92"/>
      <c r="W16" s="92"/>
      <c r="X16" s="92"/>
    </row>
    <row r="17" spans="1:24">
      <c r="A17" s="92"/>
      <c r="B17" s="92"/>
      <c r="C17" s="92"/>
      <c r="D17" s="92"/>
      <c r="E17" s="92"/>
      <c r="F17" s="92"/>
      <c r="G17" s="92"/>
      <c r="H17" s="92"/>
      <c r="I17" s="92"/>
      <c r="J17" s="92"/>
      <c r="K17" s="92"/>
      <c r="L17" s="92"/>
      <c r="M17" s="92"/>
      <c r="N17" s="92"/>
      <c r="O17" s="92"/>
      <c r="P17" s="92"/>
      <c r="Q17" s="92"/>
      <c r="R17" s="92"/>
      <c r="S17" s="92"/>
      <c r="T17" s="92"/>
      <c r="U17" s="92"/>
      <c r="V17" s="92"/>
      <c r="W17" s="92"/>
      <c r="X17" s="92"/>
    </row>
    <row r="18" spans="1:24">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c r="A19" s="92"/>
      <c r="B19" s="92"/>
      <c r="C19" s="92"/>
      <c r="D19" s="92"/>
      <c r="E19" s="92"/>
      <c r="F19" s="92"/>
      <c r="G19" s="92"/>
      <c r="H19" s="92"/>
      <c r="I19" s="92"/>
      <c r="J19" s="92"/>
      <c r="K19" s="92"/>
      <c r="L19" s="92"/>
      <c r="M19" s="92"/>
      <c r="N19" s="92"/>
      <c r="O19" s="92"/>
      <c r="P19" s="92"/>
      <c r="Q19" s="92"/>
      <c r="R19" s="92"/>
      <c r="S19" s="92"/>
      <c r="T19" s="92"/>
      <c r="U19" s="92"/>
      <c r="V19" s="92"/>
      <c r="W19" s="92"/>
      <c r="X19" s="92"/>
    </row>
    <row r="20" spans="1:24">
      <c r="A20" s="92"/>
      <c r="B20" s="92"/>
      <c r="C20" s="92"/>
      <c r="D20" s="92"/>
      <c r="E20" s="92"/>
      <c r="F20" s="92"/>
      <c r="G20" s="92"/>
      <c r="H20" s="92"/>
      <c r="I20" s="92"/>
      <c r="J20" s="92"/>
      <c r="K20" s="92"/>
      <c r="L20" s="92"/>
      <c r="M20" s="92"/>
      <c r="N20" s="92"/>
      <c r="O20" s="92"/>
      <c r="P20" s="92"/>
      <c r="Q20" s="92"/>
      <c r="R20" s="92"/>
      <c r="S20" s="92"/>
      <c r="T20" s="92"/>
      <c r="U20" s="92"/>
      <c r="V20" s="92"/>
      <c r="W20" s="92"/>
      <c r="X20" s="92"/>
    </row>
    <row r="21" spans="1:24" ht="15.75" customHeight="1">
      <c r="A21" s="92"/>
      <c r="B21" s="92"/>
      <c r="C21" s="92"/>
      <c r="D21" s="92"/>
      <c r="E21" s="92"/>
      <c r="F21" s="92"/>
      <c r="G21" s="92"/>
      <c r="H21" s="92"/>
      <c r="I21" s="92"/>
      <c r="J21" s="92"/>
      <c r="K21" s="92"/>
      <c r="L21" s="92"/>
      <c r="M21" s="92"/>
      <c r="N21" s="92"/>
      <c r="O21" s="92"/>
      <c r="P21" s="92"/>
      <c r="Q21" s="92"/>
      <c r="R21" s="92"/>
      <c r="S21" s="92"/>
      <c r="T21" s="92"/>
      <c r="U21" s="92"/>
      <c r="V21" s="92"/>
      <c r="W21" s="92"/>
      <c r="X21" s="92"/>
    </row>
    <row r="22" spans="1:24" ht="15.75" customHeight="1">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ht="15.75" customHeight="1">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ht="15.75" customHeight="1">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ht="15.75" customHeight="1">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ht="15.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row>
    <row r="27" spans="1:24" ht="15.75" customHeight="1">
      <c r="A27" s="92"/>
      <c r="B27" s="92"/>
      <c r="C27" s="92"/>
      <c r="D27" s="92"/>
      <c r="E27" s="92"/>
      <c r="F27" s="92"/>
      <c r="G27" s="92"/>
      <c r="H27" s="92"/>
      <c r="I27" s="92"/>
      <c r="J27" s="92"/>
      <c r="K27" s="92"/>
      <c r="L27" s="92"/>
      <c r="M27" s="92"/>
      <c r="N27" s="92"/>
      <c r="O27" s="92"/>
      <c r="P27" s="92"/>
      <c r="Q27" s="92"/>
      <c r="R27" s="92"/>
      <c r="S27" s="92"/>
      <c r="T27" s="92"/>
      <c r="U27" s="92"/>
      <c r="V27" s="92"/>
      <c r="W27" s="92"/>
      <c r="X27" s="92"/>
    </row>
    <row r="28" spans="1:24" ht="15.7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row>
    <row r="29" spans="1:24" ht="15.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row>
    <row r="30" spans="1:24" ht="15.75" customHeight="1">
      <c r="A30" s="92"/>
      <c r="B30" s="92"/>
      <c r="C30" s="92"/>
      <c r="D30" s="92"/>
      <c r="E30" s="92"/>
      <c r="F30" s="92"/>
      <c r="G30" s="92"/>
      <c r="H30" s="92"/>
      <c r="I30" s="92"/>
      <c r="J30" s="92"/>
      <c r="K30" s="92"/>
      <c r="L30" s="92"/>
      <c r="M30" s="92"/>
      <c r="N30" s="92"/>
      <c r="O30" s="92"/>
      <c r="P30" s="92"/>
      <c r="Q30" s="92"/>
      <c r="R30" s="92"/>
      <c r="S30" s="92"/>
      <c r="T30" s="92"/>
      <c r="U30" s="92"/>
      <c r="V30" s="92"/>
      <c r="W30" s="92"/>
      <c r="X30" s="92"/>
    </row>
    <row r="31" spans="1:24" ht="15.7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ht="15.7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row>
    <row r="33" spans="1:24" ht="15.75" customHeight="1">
      <c r="A33" s="92"/>
      <c r="E33" s="92"/>
      <c r="F33" s="92"/>
      <c r="G33" s="92"/>
      <c r="H33" s="92"/>
      <c r="I33" s="92"/>
      <c r="J33" s="92"/>
      <c r="K33" s="92"/>
      <c r="L33" s="92"/>
      <c r="M33" s="92"/>
      <c r="N33" s="92"/>
      <c r="O33" s="92"/>
      <c r="P33" s="92"/>
      <c r="Q33" s="92"/>
      <c r="R33" s="92"/>
      <c r="S33" s="92"/>
      <c r="T33" s="92"/>
      <c r="U33" s="92"/>
      <c r="V33" s="92"/>
      <c r="W33" s="92"/>
      <c r="X33" s="92"/>
    </row>
    <row r="34" spans="1:24" ht="15.75" customHeight="1">
      <c r="A34" s="92"/>
      <c r="B34" s="1" t="s">
        <v>329</v>
      </c>
      <c r="E34" s="92"/>
      <c r="F34" s="92"/>
      <c r="G34" s="92"/>
      <c r="H34" s="92"/>
      <c r="I34" s="92"/>
      <c r="J34" s="92"/>
      <c r="K34" s="92"/>
      <c r="L34" s="92"/>
      <c r="M34" s="92"/>
      <c r="N34" s="92"/>
      <c r="O34" s="92"/>
      <c r="P34" s="92"/>
      <c r="Q34" s="92"/>
      <c r="R34" s="92"/>
      <c r="S34" s="92"/>
      <c r="T34" s="92"/>
      <c r="U34" s="92"/>
      <c r="V34" s="92"/>
      <c r="W34" s="92"/>
      <c r="X34" s="92"/>
    </row>
    <row r="35" spans="1:24" ht="15.75" customHeight="1">
      <c r="A35" s="92"/>
      <c r="B35" s="1" t="s">
        <v>330</v>
      </c>
    </row>
    <row r="36" spans="1:24" ht="15.75" customHeight="1">
      <c r="A36" s="92"/>
    </row>
    <row r="37" spans="1:24" ht="15.75" customHeight="1">
      <c r="A37" s="92"/>
    </row>
    <row r="38" spans="1:24" ht="15.75" customHeight="1">
      <c r="A38" s="92"/>
    </row>
    <row r="39" spans="1:24" ht="15.75" customHeight="1">
      <c r="A39" s="92"/>
    </row>
    <row r="40" spans="1:24" ht="15.75" customHeight="1">
      <c r="A40" s="92"/>
    </row>
    <row r="41" spans="1:24" ht="15.75" customHeight="1">
      <c r="A41" s="92"/>
    </row>
    <row r="42" spans="1:24" ht="15.75" customHeight="1">
      <c r="A42" s="92"/>
    </row>
    <row r="43" spans="1:24" ht="15.75" customHeight="1">
      <c r="A43" s="92"/>
    </row>
    <row r="44" spans="1:24" ht="15.75" customHeight="1">
      <c r="A44" s="92"/>
    </row>
    <row r="45" spans="1:24" ht="15.75" customHeight="1">
      <c r="A45" s="92"/>
    </row>
    <row r="46" spans="1:24" ht="15.75" customHeight="1">
      <c r="A46" s="92"/>
    </row>
    <row r="47" spans="1:24" ht="15.75" customHeight="1">
      <c r="A47" s="92"/>
    </row>
    <row r="48" spans="1:24" ht="15.75" customHeight="1">
      <c r="A48" s="92"/>
    </row>
    <row r="49" spans="1:1" ht="15.75" customHeight="1">
      <c r="A49" s="92"/>
    </row>
    <row r="50" spans="1:1" ht="15.75" customHeight="1">
      <c r="A50" s="92"/>
    </row>
    <row r="51" spans="1:1" ht="15.75" customHeight="1">
      <c r="A51" s="92"/>
    </row>
    <row r="52" spans="1:1" ht="15.75" customHeight="1">
      <c r="A52" s="92"/>
    </row>
    <row r="53" spans="1:1" ht="15.75" customHeight="1">
      <c r="A53" s="92"/>
    </row>
    <row r="54" spans="1:1" ht="15.75" customHeight="1">
      <c r="A54" s="92"/>
    </row>
    <row r="55" spans="1:1" ht="15.75" customHeight="1">
      <c r="A55" s="92"/>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923C"/>
  </sheetPr>
  <dimension ref="A1:Z1000"/>
  <sheetViews>
    <sheetView zoomScale="60" zoomScaleNormal="60" workbookViewId="0"/>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6" ht="33.75">
      <c r="A1" s="92"/>
      <c r="B1" s="579" t="s">
        <v>405</v>
      </c>
      <c r="C1" s="443"/>
      <c r="D1" s="443"/>
      <c r="E1" s="92"/>
      <c r="F1" s="92"/>
      <c r="G1" s="92"/>
      <c r="H1" s="92"/>
      <c r="I1" s="92"/>
      <c r="J1" s="92"/>
      <c r="K1" s="92"/>
      <c r="L1" s="92"/>
      <c r="M1" s="92"/>
      <c r="N1" s="92"/>
      <c r="O1" s="92"/>
      <c r="P1" s="92"/>
      <c r="Q1" s="92"/>
      <c r="R1" s="92"/>
      <c r="S1" s="92"/>
      <c r="T1" s="92"/>
      <c r="U1" s="92"/>
    </row>
    <row r="2" spans="1:26">
      <c r="A2" s="92"/>
      <c r="B2" s="92"/>
      <c r="C2" s="92"/>
      <c r="D2" s="92"/>
      <c r="E2" s="92"/>
      <c r="F2" s="92"/>
      <c r="G2" s="92"/>
      <c r="H2" s="92"/>
      <c r="I2" s="92"/>
      <c r="J2" s="92"/>
      <c r="K2" s="92"/>
      <c r="L2" s="92"/>
      <c r="M2" s="92"/>
      <c r="N2" s="92"/>
      <c r="O2" s="92"/>
      <c r="P2" s="92"/>
      <c r="Q2" s="92"/>
      <c r="R2" s="92"/>
      <c r="S2" s="92"/>
      <c r="T2" s="92"/>
      <c r="U2" s="92"/>
    </row>
    <row r="3" spans="1:26" ht="60">
      <c r="A3" s="92"/>
      <c r="B3" s="153"/>
      <c r="C3" s="154" t="s">
        <v>406</v>
      </c>
      <c r="D3" s="154" t="s">
        <v>407</v>
      </c>
      <c r="E3" s="92"/>
      <c r="F3" s="92"/>
      <c r="G3" s="92"/>
      <c r="H3" s="92"/>
      <c r="I3" s="92"/>
      <c r="J3" s="92"/>
      <c r="K3" s="92"/>
      <c r="L3" s="92"/>
      <c r="M3" s="92"/>
      <c r="N3" s="92"/>
      <c r="O3" s="92"/>
      <c r="P3" s="92"/>
      <c r="Q3" s="92"/>
      <c r="R3" s="92"/>
      <c r="S3" s="92"/>
      <c r="T3" s="92"/>
      <c r="U3" s="92"/>
    </row>
    <row r="4" spans="1:26" ht="33.75">
      <c r="A4" s="155" t="s">
        <v>408</v>
      </c>
      <c r="B4" s="156" t="s">
        <v>409</v>
      </c>
      <c r="C4" s="157" t="s">
        <v>410</v>
      </c>
      <c r="D4" s="158" t="s">
        <v>411</v>
      </c>
      <c r="E4" s="92"/>
      <c r="F4" s="92"/>
      <c r="G4" s="92"/>
      <c r="H4" s="92"/>
      <c r="I4" s="92"/>
      <c r="J4" s="92"/>
      <c r="K4" s="92"/>
      <c r="L4" s="92"/>
      <c r="M4" s="92"/>
      <c r="N4" s="92"/>
      <c r="O4" s="92"/>
      <c r="P4" s="92"/>
      <c r="Q4" s="92"/>
      <c r="R4" s="92"/>
      <c r="S4" s="92"/>
      <c r="T4" s="92"/>
      <c r="U4" s="92"/>
    </row>
    <row r="5" spans="1:26" ht="101.25">
      <c r="A5" s="155" t="s">
        <v>412</v>
      </c>
      <c r="B5" s="159" t="s">
        <v>413</v>
      </c>
      <c r="C5" s="160" t="s">
        <v>414</v>
      </c>
      <c r="D5" s="161" t="s">
        <v>415</v>
      </c>
      <c r="E5" s="92"/>
      <c r="F5" s="92"/>
      <c r="G5" s="92"/>
      <c r="H5" s="92"/>
      <c r="I5" s="92"/>
      <c r="J5" s="92"/>
      <c r="K5" s="92"/>
      <c r="L5" s="92"/>
      <c r="M5" s="92"/>
      <c r="N5" s="92"/>
      <c r="O5" s="92"/>
      <c r="P5" s="92"/>
      <c r="Q5" s="92"/>
      <c r="R5" s="92"/>
      <c r="S5" s="92"/>
      <c r="T5" s="92"/>
      <c r="U5" s="92"/>
    </row>
    <row r="6" spans="1:26" ht="67.5">
      <c r="A6" s="155" t="s">
        <v>146</v>
      </c>
      <c r="B6" s="162" t="s">
        <v>416</v>
      </c>
      <c r="C6" s="160" t="s">
        <v>417</v>
      </c>
      <c r="D6" s="161" t="s">
        <v>386</v>
      </c>
      <c r="E6" s="92"/>
      <c r="F6" s="92"/>
      <c r="G6" s="92"/>
      <c r="H6" s="92"/>
      <c r="I6" s="92"/>
      <c r="J6" s="92"/>
      <c r="K6" s="92"/>
      <c r="L6" s="92"/>
      <c r="M6" s="92"/>
      <c r="N6" s="92"/>
      <c r="O6" s="92"/>
      <c r="P6" s="92"/>
      <c r="Q6" s="92"/>
      <c r="R6" s="92"/>
      <c r="S6" s="92"/>
      <c r="T6" s="92"/>
      <c r="U6" s="92"/>
    </row>
    <row r="7" spans="1:26" ht="101.25">
      <c r="A7" s="155" t="s">
        <v>418</v>
      </c>
      <c r="B7" s="163" t="s">
        <v>419</v>
      </c>
      <c r="C7" s="160" t="s">
        <v>420</v>
      </c>
      <c r="D7" s="161" t="s">
        <v>421</v>
      </c>
      <c r="E7" s="92"/>
      <c r="F7" s="92"/>
      <c r="G7" s="92"/>
      <c r="H7" s="92"/>
      <c r="I7" s="92"/>
      <c r="J7" s="92"/>
      <c r="K7" s="92"/>
      <c r="L7" s="92"/>
      <c r="M7" s="92"/>
      <c r="N7" s="92"/>
      <c r="O7" s="92"/>
      <c r="P7" s="92"/>
      <c r="Q7" s="92"/>
      <c r="R7" s="92"/>
      <c r="S7" s="92"/>
      <c r="T7" s="92"/>
      <c r="U7" s="92"/>
    </row>
    <row r="8" spans="1:26" ht="67.5">
      <c r="A8" s="155" t="s">
        <v>422</v>
      </c>
      <c r="B8" s="164" t="s">
        <v>423</v>
      </c>
      <c r="C8" s="160" t="s">
        <v>424</v>
      </c>
      <c r="D8" s="161" t="s">
        <v>425</v>
      </c>
      <c r="E8" s="92"/>
      <c r="F8" s="92"/>
      <c r="G8" s="92"/>
      <c r="H8" s="92"/>
      <c r="I8" s="92"/>
      <c r="J8" s="92"/>
      <c r="K8" s="92"/>
      <c r="L8" s="92"/>
      <c r="M8" s="92"/>
      <c r="N8" s="92"/>
      <c r="O8" s="92"/>
      <c r="P8" s="92"/>
      <c r="Q8" s="92"/>
      <c r="R8" s="92"/>
      <c r="S8" s="92"/>
      <c r="T8" s="92"/>
      <c r="U8" s="92"/>
    </row>
    <row r="9" spans="1:26" ht="20.25">
      <c r="A9" s="92"/>
      <c r="B9" s="92"/>
      <c r="C9" s="165"/>
      <c r="D9" s="165"/>
      <c r="E9" s="92"/>
      <c r="F9" s="92"/>
      <c r="G9" s="92"/>
      <c r="H9" s="92"/>
      <c r="I9" s="92"/>
      <c r="J9" s="92"/>
      <c r="K9" s="92"/>
      <c r="L9" s="92"/>
      <c r="M9" s="92"/>
      <c r="N9" s="92"/>
      <c r="O9" s="92"/>
      <c r="P9" s="92"/>
      <c r="Q9" s="92"/>
      <c r="R9" s="92"/>
      <c r="S9" s="92"/>
      <c r="T9" s="92"/>
      <c r="U9" s="92"/>
      <c r="V9" s="1"/>
      <c r="W9" s="1"/>
      <c r="X9" s="1"/>
      <c r="Y9" s="1"/>
      <c r="Z9" s="1"/>
    </row>
    <row r="10" spans="1:26" ht="20.25">
      <c r="A10" s="92"/>
      <c r="B10" s="1"/>
      <c r="C10" s="166"/>
      <c r="D10" s="166"/>
      <c r="E10" s="1"/>
      <c r="F10" s="1"/>
      <c r="G10" s="1"/>
      <c r="H10" s="1"/>
      <c r="I10" s="1"/>
      <c r="J10" s="1"/>
      <c r="K10" s="1"/>
      <c r="L10" s="1"/>
      <c r="M10" s="1"/>
      <c r="N10" s="1"/>
      <c r="O10" s="1"/>
      <c r="P10" s="1"/>
      <c r="Q10" s="1"/>
      <c r="R10" s="1"/>
      <c r="S10" s="1"/>
      <c r="T10" s="1"/>
      <c r="U10" s="1"/>
      <c r="V10" s="1"/>
      <c r="W10" s="1"/>
      <c r="X10" s="1"/>
      <c r="Y10" s="1"/>
      <c r="Z10" s="1"/>
    </row>
    <row r="11" spans="1:26">
      <c r="A11" s="92"/>
      <c r="B11" s="92" t="s">
        <v>426</v>
      </c>
      <c r="C11" s="92" t="s">
        <v>183</v>
      </c>
      <c r="D11" s="92" t="s">
        <v>289</v>
      </c>
      <c r="E11" s="1"/>
      <c r="F11" s="1"/>
      <c r="G11" s="1"/>
      <c r="H11" s="1"/>
      <c r="I11" s="1"/>
      <c r="J11" s="1"/>
      <c r="K11" s="1"/>
      <c r="L11" s="1"/>
      <c r="M11" s="1"/>
      <c r="N11" s="1"/>
      <c r="O11" s="1"/>
      <c r="P11" s="1"/>
      <c r="Q11" s="1"/>
      <c r="R11" s="1"/>
      <c r="S11" s="1"/>
      <c r="T11" s="1"/>
      <c r="U11" s="1"/>
      <c r="V11" s="1"/>
      <c r="W11" s="1"/>
      <c r="X11" s="1"/>
      <c r="Y11" s="1"/>
      <c r="Z11" s="1"/>
    </row>
    <row r="12" spans="1:26">
      <c r="A12" s="92"/>
      <c r="B12" s="92" t="s">
        <v>427</v>
      </c>
      <c r="C12" s="92" t="s">
        <v>373</v>
      </c>
      <c r="D12" s="92" t="s">
        <v>283</v>
      </c>
      <c r="E12" s="1"/>
      <c r="F12" s="1"/>
      <c r="G12" s="1"/>
      <c r="H12" s="1"/>
      <c r="I12" s="1"/>
      <c r="J12" s="1"/>
      <c r="K12" s="1"/>
      <c r="L12" s="1"/>
      <c r="M12" s="1"/>
      <c r="N12" s="1"/>
      <c r="O12" s="1"/>
      <c r="P12" s="1"/>
      <c r="Q12" s="1"/>
      <c r="R12" s="1"/>
      <c r="S12" s="1"/>
      <c r="T12" s="1"/>
      <c r="U12" s="1"/>
      <c r="V12" s="1"/>
      <c r="W12" s="1"/>
      <c r="X12" s="1"/>
      <c r="Y12" s="1"/>
      <c r="Z12" s="1"/>
    </row>
    <row r="13" spans="1:26">
      <c r="A13" s="92"/>
      <c r="B13" s="92"/>
      <c r="C13" s="92" t="s">
        <v>204</v>
      </c>
      <c r="D13" s="92" t="s">
        <v>88</v>
      </c>
      <c r="E13" s="1"/>
      <c r="F13" s="1"/>
      <c r="G13" s="1"/>
      <c r="H13" s="1"/>
      <c r="I13" s="1"/>
      <c r="J13" s="1"/>
      <c r="K13" s="1"/>
      <c r="L13" s="1"/>
      <c r="M13" s="1"/>
      <c r="N13" s="1"/>
      <c r="O13" s="1"/>
      <c r="P13" s="1"/>
      <c r="Q13" s="1"/>
      <c r="R13" s="1"/>
      <c r="S13" s="1"/>
      <c r="T13" s="1"/>
      <c r="U13" s="1"/>
      <c r="V13" s="1"/>
      <c r="W13" s="1"/>
      <c r="X13" s="1"/>
      <c r="Y13" s="1"/>
      <c r="Z13" s="1"/>
    </row>
    <row r="14" spans="1:26">
      <c r="A14" s="92"/>
      <c r="B14" s="92"/>
      <c r="C14" s="92" t="s">
        <v>145</v>
      </c>
      <c r="D14" s="92" t="s">
        <v>161</v>
      </c>
      <c r="E14" s="1"/>
      <c r="F14" s="1"/>
      <c r="G14" s="1"/>
      <c r="H14" s="1"/>
      <c r="I14" s="1"/>
      <c r="J14" s="1"/>
      <c r="K14" s="1"/>
      <c r="L14" s="1"/>
      <c r="M14" s="1"/>
      <c r="N14" s="1"/>
      <c r="O14" s="1"/>
      <c r="P14" s="1"/>
      <c r="Q14" s="1"/>
      <c r="R14" s="1"/>
      <c r="S14" s="1"/>
      <c r="T14" s="1"/>
      <c r="U14" s="1"/>
      <c r="V14" s="1"/>
      <c r="W14" s="1"/>
      <c r="X14" s="1"/>
      <c r="Y14" s="1"/>
      <c r="Z14" s="1"/>
    </row>
    <row r="15" spans="1:26">
      <c r="A15" s="92"/>
      <c r="B15" s="92"/>
      <c r="C15" s="92" t="s">
        <v>428</v>
      </c>
      <c r="D15" s="92" t="s">
        <v>429</v>
      </c>
      <c r="E15" s="1"/>
      <c r="F15" s="1"/>
      <c r="G15" s="1"/>
      <c r="H15" s="1"/>
      <c r="I15" s="1"/>
      <c r="J15" s="1"/>
      <c r="K15" s="1"/>
      <c r="L15" s="1"/>
      <c r="M15" s="1"/>
      <c r="N15" s="1"/>
      <c r="O15" s="1"/>
      <c r="P15" s="1"/>
      <c r="Q15" s="1"/>
      <c r="R15" s="1"/>
      <c r="S15" s="1"/>
      <c r="T15" s="1"/>
      <c r="U15" s="1"/>
      <c r="V15" s="1"/>
      <c r="W15" s="1"/>
      <c r="X15" s="1"/>
      <c r="Y15" s="1"/>
      <c r="Z15" s="1"/>
    </row>
    <row r="16" spans="1:26" ht="20.25">
      <c r="A16" s="92"/>
      <c r="B16" s="1"/>
      <c r="C16" s="166"/>
      <c r="D16" s="166"/>
      <c r="E16" s="1"/>
      <c r="F16" s="1"/>
      <c r="G16" s="1"/>
      <c r="H16" s="1"/>
      <c r="I16" s="1"/>
      <c r="J16" s="1"/>
      <c r="K16" s="1"/>
      <c r="L16" s="1"/>
      <c r="M16" s="1"/>
      <c r="N16" s="1"/>
      <c r="O16" s="1"/>
      <c r="P16" s="1"/>
      <c r="Q16" s="1"/>
      <c r="R16" s="1"/>
      <c r="S16" s="1"/>
      <c r="T16" s="1"/>
      <c r="U16" s="1"/>
      <c r="V16" s="1"/>
      <c r="W16" s="1"/>
      <c r="X16" s="1"/>
      <c r="Y16" s="1"/>
      <c r="Z16" s="1"/>
    </row>
    <row r="17" spans="1:26" ht="20.25">
      <c r="A17" s="92"/>
      <c r="B17" s="1"/>
      <c r="C17" s="166"/>
      <c r="D17" s="166"/>
      <c r="E17" s="1"/>
      <c r="F17" s="1"/>
      <c r="G17" s="1"/>
      <c r="H17" s="1"/>
      <c r="I17" s="1"/>
      <c r="J17" s="1"/>
      <c r="K17" s="1"/>
      <c r="L17" s="1"/>
      <c r="M17" s="1"/>
      <c r="N17" s="1"/>
      <c r="O17" s="1"/>
      <c r="P17" s="1"/>
      <c r="Q17" s="1"/>
      <c r="R17" s="1"/>
      <c r="S17" s="1"/>
      <c r="T17" s="1"/>
      <c r="U17" s="1"/>
      <c r="V17" s="1"/>
      <c r="W17" s="1"/>
      <c r="X17" s="1"/>
      <c r="Y17" s="1"/>
      <c r="Z17" s="1"/>
    </row>
    <row r="18" spans="1:26" ht="20.25">
      <c r="A18" s="92"/>
      <c r="B18" s="1"/>
      <c r="C18" s="166"/>
      <c r="D18" s="166"/>
      <c r="E18" s="1"/>
      <c r="F18" s="1"/>
      <c r="G18" s="1"/>
      <c r="H18" s="1"/>
      <c r="I18" s="1"/>
      <c r="J18" s="1"/>
      <c r="K18" s="1"/>
      <c r="L18" s="1"/>
      <c r="M18" s="1"/>
      <c r="N18" s="1"/>
      <c r="O18" s="1"/>
      <c r="P18" s="1"/>
      <c r="Q18" s="1"/>
      <c r="R18" s="1"/>
      <c r="S18" s="1"/>
      <c r="T18" s="1"/>
      <c r="U18" s="1"/>
      <c r="V18" s="1"/>
      <c r="W18" s="1"/>
      <c r="X18" s="1"/>
      <c r="Y18" s="1"/>
      <c r="Z18" s="1"/>
    </row>
    <row r="19" spans="1:26" ht="20.25">
      <c r="A19" s="155"/>
      <c r="B19" s="167"/>
      <c r="C19" s="168"/>
      <c r="D19" s="168"/>
    </row>
    <row r="20" spans="1:26" ht="20.25">
      <c r="A20" s="155"/>
      <c r="B20" s="167"/>
      <c r="C20" s="168"/>
      <c r="D20" s="168"/>
    </row>
    <row r="21" spans="1:26" ht="15.75" customHeight="1">
      <c r="A21" s="155"/>
      <c r="B21" s="167"/>
      <c r="C21" s="168"/>
      <c r="D21" s="168"/>
    </row>
    <row r="22" spans="1:26" ht="15.75" customHeight="1">
      <c r="A22" s="155"/>
      <c r="B22" s="167"/>
      <c r="C22" s="168"/>
      <c r="D22" s="168"/>
    </row>
    <row r="23" spans="1:26" ht="15.75" customHeight="1">
      <c r="A23" s="155"/>
      <c r="B23" s="167"/>
      <c r="C23" s="168"/>
      <c r="D23" s="168"/>
    </row>
    <row r="24" spans="1:26" ht="15.75" customHeight="1">
      <c r="A24" s="155"/>
      <c r="B24" s="167"/>
      <c r="C24" s="168"/>
      <c r="D24" s="168"/>
    </row>
    <row r="25" spans="1:26" ht="15.75" customHeight="1">
      <c r="A25" s="155"/>
      <c r="B25" s="167"/>
      <c r="C25" s="168"/>
      <c r="D25" s="168"/>
    </row>
    <row r="26" spans="1:26" ht="15.75" customHeight="1">
      <c r="A26" s="155"/>
      <c r="B26" s="167"/>
      <c r="C26" s="168"/>
      <c r="D26" s="168"/>
    </row>
    <row r="27" spans="1:26" ht="15.75" customHeight="1">
      <c r="A27" s="155"/>
      <c r="B27" s="167"/>
      <c r="C27" s="168"/>
      <c r="D27" s="168"/>
    </row>
    <row r="28" spans="1:26" ht="15.75" customHeight="1">
      <c r="A28" s="155"/>
      <c r="B28" s="167"/>
      <c r="C28" s="168"/>
      <c r="D28" s="168"/>
    </row>
    <row r="29" spans="1:26" ht="15.75" customHeight="1">
      <c r="A29" s="155"/>
      <c r="B29" s="167"/>
      <c r="C29" s="168"/>
      <c r="D29" s="168"/>
    </row>
    <row r="30" spans="1:26" ht="15.75" customHeight="1">
      <c r="A30" s="155"/>
      <c r="B30" s="167"/>
      <c r="C30" s="168"/>
      <c r="D30" s="168"/>
    </row>
    <row r="31" spans="1:26" ht="15.75" customHeight="1">
      <c r="A31" s="155"/>
      <c r="B31" s="167"/>
      <c r="C31" s="168"/>
      <c r="D31" s="168"/>
    </row>
    <row r="32" spans="1:26" ht="15.75" customHeight="1">
      <c r="A32" s="155"/>
      <c r="B32" s="167"/>
      <c r="C32" s="168"/>
      <c r="D32" s="168"/>
    </row>
    <row r="33" spans="1:4" ht="15.75" customHeight="1">
      <c r="A33" s="155"/>
      <c r="B33" s="167"/>
      <c r="C33" s="168"/>
      <c r="D33" s="168"/>
    </row>
    <row r="34" spans="1:4" ht="15.75" customHeight="1">
      <c r="A34" s="155"/>
      <c r="B34" s="167"/>
      <c r="C34" s="168"/>
      <c r="D34" s="168"/>
    </row>
    <row r="35" spans="1:4" ht="15.75" customHeight="1">
      <c r="A35" s="155"/>
      <c r="B35" s="167"/>
      <c r="C35" s="168"/>
      <c r="D35" s="168"/>
    </row>
    <row r="36" spans="1:4" ht="15.75" customHeight="1">
      <c r="A36" s="155"/>
      <c r="B36" s="167"/>
      <c r="C36" s="168"/>
      <c r="D36" s="168"/>
    </row>
    <row r="37" spans="1:4" ht="15.75" customHeight="1">
      <c r="A37" s="155"/>
      <c r="B37" s="167"/>
      <c r="C37" s="168"/>
      <c r="D37" s="168"/>
    </row>
    <row r="38" spans="1:4" ht="15.75" customHeight="1">
      <c r="A38" s="155"/>
      <c r="B38" s="167"/>
      <c r="C38" s="168"/>
      <c r="D38" s="168"/>
    </row>
    <row r="39" spans="1:4" ht="15.75" customHeight="1">
      <c r="A39" s="155"/>
      <c r="B39" s="167"/>
      <c r="C39" s="168"/>
      <c r="D39" s="168"/>
    </row>
    <row r="40" spans="1:4" ht="15.75" customHeight="1">
      <c r="A40" s="155"/>
      <c r="B40" s="167"/>
      <c r="C40" s="168"/>
      <c r="D40" s="168"/>
    </row>
    <row r="41" spans="1:4" ht="15.75" customHeight="1">
      <c r="A41" s="155"/>
      <c r="B41" s="167"/>
      <c r="C41" s="168"/>
      <c r="D41" s="168"/>
    </row>
    <row r="42" spans="1:4" ht="15.75" customHeight="1">
      <c r="A42" s="155"/>
      <c r="B42" s="167"/>
      <c r="C42" s="168"/>
      <c r="D42" s="168"/>
    </row>
    <row r="43" spans="1:4" ht="15.75" customHeight="1">
      <c r="A43" s="155"/>
      <c r="B43" s="167"/>
      <c r="C43" s="168"/>
      <c r="D43" s="168"/>
    </row>
    <row r="44" spans="1:4" ht="15.75" customHeight="1">
      <c r="A44" s="155"/>
      <c r="B44" s="167"/>
      <c r="C44" s="168"/>
      <c r="D44" s="168"/>
    </row>
    <row r="45" spans="1:4" ht="15.75" customHeight="1">
      <c r="A45" s="155"/>
      <c r="B45" s="167"/>
      <c r="C45" s="168"/>
      <c r="D45" s="168"/>
    </row>
    <row r="46" spans="1:4" ht="15.75" customHeight="1">
      <c r="A46" s="155"/>
      <c r="B46" s="167"/>
      <c r="C46" s="168"/>
      <c r="D46" s="168"/>
    </row>
    <row r="47" spans="1:4" ht="15.75" customHeight="1">
      <c r="A47" s="155"/>
      <c r="B47" s="167"/>
      <c r="C47" s="168"/>
      <c r="D47" s="168"/>
    </row>
    <row r="48" spans="1:4" ht="15.75" customHeight="1">
      <c r="A48" s="155"/>
      <c r="B48" s="167"/>
      <c r="C48" s="168"/>
      <c r="D48" s="168"/>
    </row>
    <row r="49" spans="1:4" ht="15.75" customHeight="1">
      <c r="A49" s="155"/>
      <c r="B49" s="167"/>
      <c r="C49" s="168"/>
      <c r="D49" s="168"/>
    </row>
    <row r="50" spans="1:4" ht="15.75" customHeight="1">
      <c r="A50" s="155"/>
      <c r="B50" s="167"/>
      <c r="C50" s="168"/>
      <c r="D50" s="168"/>
    </row>
    <row r="51" spans="1:4" ht="15.75" customHeight="1">
      <c r="A51" s="155"/>
      <c r="B51" s="167"/>
      <c r="C51" s="168"/>
      <c r="D51" s="168"/>
    </row>
    <row r="52" spans="1:4" ht="15.75" customHeight="1">
      <c r="A52" s="155"/>
      <c r="B52" s="167"/>
      <c r="C52" s="168"/>
      <c r="D52" s="168"/>
    </row>
    <row r="53" spans="1:4" ht="15.75" customHeight="1">
      <c r="A53" s="155"/>
      <c r="B53" s="167"/>
      <c r="C53" s="168"/>
      <c r="D53" s="168"/>
    </row>
    <row r="54" spans="1:4" ht="15.75" customHeight="1">
      <c r="A54" s="155"/>
      <c r="B54" s="167"/>
      <c r="C54" s="168"/>
      <c r="D54" s="168"/>
    </row>
    <row r="55" spans="1:4" ht="15.75" customHeight="1">
      <c r="A55" s="155"/>
      <c r="B55" s="167"/>
      <c r="C55" s="168"/>
      <c r="D55" s="168"/>
    </row>
    <row r="56" spans="1:4" ht="15.75" customHeight="1">
      <c r="A56" s="155"/>
      <c r="B56" s="167"/>
      <c r="C56" s="168"/>
      <c r="D56" s="168"/>
    </row>
    <row r="57" spans="1:4" ht="15.75" customHeight="1">
      <c r="A57" s="155"/>
      <c r="B57" s="167"/>
      <c r="C57" s="168"/>
      <c r="D57" s="168"/>
    </row>
    <row r="58" spans="1:4" ht="15.75" customHeight="1">
      <c r="A58" s="155"/>
      <c r="B58" s="167"/>
      <c r="C58" s="168"/>
      <c r="D58" s="168"/>
    </row>
    <row r="59" spans="1:4" ht="15.75" customHeight="1">
      <c r="A59" s="155"/>
      <c r="B59" s="167"/>
      <c r="C59" s="168"/>
      <c r="D59" s="168"/>
    </row>
    <row r="60" spans="1:4" ht="15.75" customHeight="1">
      <c r="A60" s="155"/>
      <c r="B60" s="167"/>
      <c r="C60" s="168"/>
      <c r="D60" s="168"/>
    </row>
    <row r="61" spans="1:4" ht="15.75" customHeight="1">
      <c r="A61" s="155"/>
      <c r="B61" s="167"/>
      <c r="C61" s="168"/>
      <c r="D61" s="168"/>
    </row>
    <row r="62" spans="1:4" ht="15.75" customHeight="1">
      <c r="A62" s="155"/>
      <c r="B62" s="167"/>
      <c r="C62" s="168"/>
      <c r="D62" s="168"/>
    </row>
    <row r="63" spans="1:4" ht="15.75" customHeight="1">
      <c r="A63" s="155"/>
      <c r="B63" s="167"/>
      <c r="C63" s="168"/>
      <c r="D63" s="168"/>
    </row>
    <row r="64" spans="1:4" ht="15.75" customHeight="1">
      <c r="A64" s="155"/>
      <c r="B64" s="167"/>
      <c r="C64" s="168"/>
      <c r="D64" s="168"/>
    </row>
    <row r="65" spans="1:4" ht="15.75" customHeight="1">
      <c r="A65" s="155"/>
      <c r="B65" s="167"/>
      <c r="C65" s="168"/>
      <c r="D65" s="168"/>
    </row>
    <row r="66" spans="1:4" ht="15.75" customHeight="1">
      <c r="A66" s="155"/>
      <c r="B66" s="167"/>
      <c r="C66" s="168"/>
      <c r="D66" s="168"/>
    </row>
    <row r="67" spans="1:4" ht="15.75" customHeight="1">
      <c r="A67" s="155"/>
      <c r="B67" s="167"/>
      <c r="C67" s="168"/>
      <c r="D67" s="168"/>
    </row>
    <row r="68" spans="1:4" ht="15.75" customHeight="1">
      <c r="A68" s="155"/>
      <c r="B68" s="167"/>
      <c r="C68" s="168"/>
      <c r="D68" s="168"/>
    </row>
    <row r="69" spans="1:4" ht="15.75" customHeight="1">
      <c r="A69" s="155"/>
      <c r="B69" s="167"/>
      <c r="C69" s="168"/>
      <c r="D69" s="168"/>
    </row>
    <row r="70" spans="1:4" ht="15.75" customHeight="1">
      <c r="A70" s="155"/>
      <c r="B70" s="167"/>
      <c r="C70" s="168"/>
      <c r="D70" s="168"/>
    </row>
    <row r="71" spans="1:4" ht="15.75" customHeight="1">
      <c r="A71" s="155"/>
      <c r="B71" s="167"/>
      <c r="C71" s="168"/>
      <c r="D71" s="168"/>
    </row>
    <row r="72" spans="1:4" ht="15.75" customHeight="1">
      <c r="A72" s="155"/>
      <c r="B72" s="167"/>
      <c r="C72" s="168"/>
      <c r="D72" s="168"/>
    </row>
    <row r="73" spans="1:4" ht="15.75" customHeight="1">
      <c r="A73" s="155"/>
      <c r="B73" s="167"/>
      <c r="C73" s="168"/>
      <c r="D73" s="168"/>
    </row>
    <row r="74" spans="1:4" ht="15.75" customHeight="1">
      <c r="A74" s="155"/>
      <c r="B74" s="167"/>
      <c r="C74" s="168"/>
      <c r="D74" s="168"/>
    </row>
    <row r="75" spans="1:4" ht="15.75" customHeight="1">
      <c r="A75" s="155"/>
      <c r="B75" s="167"/>
      <c r="C75" s="168"/>
      <c r="D75" s="168"/>
    </row>
    <row r="76" spans="1:4" ht="15.75" customHeight="1">
      <c r="A76" s="155"/>
      <c r="B76" s="167"/>
      <c r="C76" s="168"/>
      <c r="D76" s="168"/>
    </row>
    <row r="77" spans="1:4" ht="15.75" customHeight="1">
      <c r="A77" s="155"/>
      <c r="B77" s="167"/>
      <c r="C77" s="168"/>
      <c r="D77" s="168"/>
    </row>
    <row r="78" spans="1:4" ht="15.75" customHeight="1">
      <c r="A78" s="155"/>
      <c r="B78" s="167"/>
      <c r="C78" s="168"/>
      <c r="D78" s="168"/>
    </row>
    <row r="79" spans="1:4" ht="15.75" customHeight="1">
      <c r="A79" s="155"/>
      <c r="B79" s="167"/>
      <c r="C79" s="168"/>
      <c r="D79" s="168"/>
    </row>
    <row r="80" spans="1:4" ht="15.75" customHeight="1">
      <c r="A80" s="155"/>
      <c r="B80" s="167"/>
      <c r="C80" s="168"/>
      <c r="D80" s="168"/>
    </row>
    <row r="81" spans="1:4" ht="15.75" customHeight="1">
      <c r="A81" s="155"/>
      <c r="B81" s="167"/>
      <c r="C81" s="168"/>
      <c r="D81" s="168"/>
    </row>
    <row r="82" spans="1:4" ht="15.75" customHeight="1">
      <c r="A82" s="155"/>
      <c r="B82" s="167"/>
      <c r="C82" s="168"/>
      <c r="D82" s="168"/>
    </row>
    <row r="83" spans="1:4" ht="15.75" customHeight="1">
      <c r="A83" s="155"/>
      <c r="B83" s="167"/>
      <c r="C83" s="168"/>
      <c r="D83" s="168"/>
    </row>
    <row r="84" spans="1:4" ht="15.75" customHeight="1">
      <c r="A84" s="155"/>
      <c r="B84" s="167"/>
      <c r="C84" s="168"/>
      <c r="D84" s="168"/>
    </row>
    <row r="85" spans="1:4" ht="15.75" customHeight="1">
      <c r="A85" s="155"/>
      <c r="B85" s="167"/>
      <c r="C85" s="168"/>
      <c r="D85" s="168"/>
    </row>
    <row r="86" spans="1:4" ht="15.75" customHeight="1">
      <c r="A86" s="155"/>
      <c r="B86" s="167"/>
      <c r="C86" s="168"/>
      <c r="D86" s="168"/>
    </row>
    <row r="87" spans="1:4" ht="15.75" customHeight="1">
      <c r="A87" s="155"/>
      <c r="B87" s="167"/>
      <c r="C87" s="168"/>
      <c r="D87" s="168"/>
    </row>
    <row r="88" spans="1:4" ht="15.75" customHeight="1">
      <c r="A88" s="155"/>
      <c r="B88" s="167"/>
      <c r="C88" s="168"/>
      <c r="D88" s="168"/>
    </row>
    <row r="89" spans="1:4" ht="15.75" customHeight="1">
      <c r="A89" s="155"/>
      <c r="B89" s="167"/>
      <c r="C89" s="168"/>
      <c r="D89" s="168"/>
    </row>
    <row r="90" spans="1:4" ht="15.75" customHeight="1">
      <c r="A90" s="155"/>
      <c r="B90" s="167"/>
      <c r="C90" s="168"/>
      <c r="D90" s="168"/>
    </row>
    <row r="91" spans="1:4" ht="15.75" customHeight="1">
      <c r="A91" s="155"/>
      <c r="B91" s="167"/>
      <c r="C91" s="168"/>
      <c r="D91" s="168"/>
    </row>
    <row r="92" spans="1:4" ht="15.75" customHeight="1">
      <c r="A92" s="155"/>
      <c r="B92" s="167"/>
      <c r="C92" s="168"/>
      <c r="D92" s="168"/>
    </row>
    <row r="93" spans="1:4" ht="15.75" customHeight="1">
      <c r="A93" s="155"/>
      <c r="B93" s="167"/>
      <c r="C93" s="168"/>
      <c r="D93" s="168"/>
    </row>
    <row r="94" spans="1:4" ht="15.75" customHeight="1">
      <c r="A94" s="155"/>
      <c r="B94" s="167"/>
      <c r="C94" s="168"/>
      <c r="D94" s="168"/>
    </row>
    <row r="95" spans="1:4" ht="15.75" customHeight="1">
      <c r="A95" s="155"/>
      <c r="B95" s="167"/>
      <c r="C95" s="168"/>
      <c r="D95" s="168"/>
    </row>
    <row r="96" spans="1:4" ht="15.75" customHeight="1">
      <c r="A96" s="155"/>
      <c r="B96" s="167"/>
      <c r="C96" s="168"/>
      <c r="D96" s="168"/>
    </row>
    <row r="97" spans="1:4" ht="15.75" customHeight="1">
      <c r="A97" s="155"/>
      <c r="B97" s="167"/>
      <c r="C97" s="168"/>
      <c r="D97" s="168"/>
    </row>
    <row r="98" spans="1:4" ht="15.75" customHeight="1">
      <c r="A98" s="155"/>
      <c r="B98" s="167"/>
      <c r="C98" s="168"/>
      <c r="D98" s="168"/>
    </row>
    <row r="99" spans="1:4" ht="15.75" customHeight="1">
      <c r="A99" s="155"/>
      <c r="B99" s="167"/>
      <c r="C99" s="168"/>
      <c r="D99" s="168"/>
    </row>
    <row r="100" spans="1:4" ht="15.75" customHeight="1">
      <c r="A100" s="155"/>
      <c r="B100" s="167"/>
      <c r="C100" s="168"/>
      <c r="D100" s="168"/>
    </row>
    <row r="101" spans="1:4" ht="15.75" customHeight="1">
      <c r="A101" s="155"/>
      <c r="B101" s="167"/>
      <c r="C101" s="168"/>
      <c r="D101" s="168"/>
    </row>
    <row r="102" spans="1:4" ht="15.75" customHeight="1">
      <c r="A102" s="155"/>
      <c r="B102" s="167"/>
      <c r="C102" s="168"/>
      <c r="D102" s="168"/>
    </row>
    <row r="103" spans="1:4" ht="15.75" customHeight="1">
      <c r="A103" s="155"/>
      <c r="B103" s="167"/>
      <c r="C103" s="168"/>
      <c r="D103" s="168"/>
    </row>
    <row r="104" spans="1:4" ht="15.75" customHeight="1">
      <c r="A104" s="155"/>
      <c r="B104" s="167"/>
      <c r="C104" s="168"/>
      <c r="D104" s="168"/>
    </row>
    <row r="105" spans="1:4" ht="15.75" customHeight="1">
      <c r="A105" s="155"/>
      <c r="B105" s="167"/>
      <c r="C105" s="168"/>
      <c r="D105" s="168"/>
    </row>
    <row r="106" spans="1:4" ht="15.75" customHeight="1">
      <c r="A106" s="155"/>
      <c r="B106" s="167"/>
      <c r="C106" s="168"/>
      <c r="D106" s="168"/>
    </row>
    <row r="107" spans="1:4" ht="15.75" customHeight="1">
      <c r="A107" s="155"/>
      <c r="B107" s="167"/>
      <c r="C107" s="168"/>
      <c r="D107" s="168"/>
    </row>
    <row r="108" spans="1:4" ht="15.75" customHeight="1">
      <c r="A108" s="155"/>
      <c r="B108" s="167"/>
      <c r="C108" s="168"/>
      <c r="D108" s="168"/>
    </row>
    <row r="109" spans="1:4" ht="15.75" customHeight="1">
      <c r="A109" s="155"/>
      <c r="B109" s="167"/>
      <c r="C109" s="168"/>
      <c r="D109" s="168"/>
    </row>
    <row r="110" spans="1:4" ht="15.75" customHeight="1">
      <c r="A110" s="155"/>
      <c r="B110" s="167"/>
      <c r="C110" s="168"/>
      <c r="D110" s="168"/>
    </row>
    <row r="111" spans="1:4" ht="15.75" customHeight="1">
      <c r="A111" s="155"/>
      <c r="B111" s="167"/>
      <c r="C111" s="168"/>
      <c r="D111" s="168"/>
    </row>
    <row r="112" spans="1:4" ht="15.75" customHeight="1">
      <c r="A112" s="155"/>
      <c r="B112" s="167"/>
      <c r="C112" s="168"/>
      <c r="D112" s="168"/>
    </row>
    <row r="113" spans="1:4" ht="15.75" customHeight="1">
      <c r="A113" s="155"/>
      <c r="B113" s="167"/>
      <c r="C113" s="168"/>
      <c r="D113" s="168"/>
    </row>
    <row r="114" spans="1:4" ht="15.75" customHeight="1">
      <c r="A114" s="155"/>
      <c r="B114" s="167"/>
      <c r="C114" s="168"/>
      <c r="D114" s="168"/>
    </row>
    <row r="115" spans="1:4" ht="15.75" customHeight="1">
      <c r="A115" s="155"/>
      <c r="B115" s="167"/>
      <c r="C115" s="168"/>
      <c r="D115" s="168"/>
    </row>
    <row r="116" spans="1:4" ht="15.75" customHeight="1">
      <c r="A116" s="155"/>
      <c r="B116" s="167"/>
      <c r="C116" s="168"/>
      <c r="D116" s="168"/>
    </row>
    <row r="117" spans="1:4" ht="15.75" customHeight="1">
      <c r="A117" s="155"/>
      <c r="B117" s="167"/>
      <c r="C117" s="168"/>
      <c r="D117" s="168"/>
    </row>
    <row r="118" spans="1:4" ht="15.75" customHeight="1">
      <c r="A118" s="155"/>
      <c r="B118" s="167"/>
      <c r="C118" s="168"/>
      <c r="D118" s="168"/>
    </row>
    <row r="119" spans="1:4" ht="15.75" customHeight="1">
      <c r="A119" s="155"/>
      <c r="B119" s="167"/>
      <c r="C119" s="168"/>
      <c r="D119" s="168"/>
    </row>
    <row r="120" spans="1:4" ht="15.75" customHeight="1">
      <c r="A120" s="155"/>
      <c r="B120" s="167"/>
      <c r="C120" s="168"/>
      <c r="D120" s="168"/>
    </row>
    <row r="121" spans="1:4" ht="15.75" customHeight="1">
      <c r="A121" s="155"/>
      <c r="B121" s="167"/>
      <c r="C121" s="168"/>
      <c r="D121" s="168"/>
    </row>
    <row r="122" spans="1:4" ht="15.75" customHeight="1">
      <c r="A122" s="155"/>
      <c r="B122" s="167"/>
      <c r="C122" s="168"/>
      <c r="D122" s="168"/>
    </row>
    <row r="123" spans="1:4" ht="15.75" customHeight="1">
      <c r="A123" s="155"/>
      <c r="B123" s="167"/>
      <c r="C123" s="168"/>
      <c r="D123" s="168"/>
    </row>
    <row r="124" spans="1:4" ht="15.75" customHeight="1">
      <c r="A124" s="155"/>
      <c r="B124" s="167"/>
      <c r="C124" s="168"/>
      <c r="D124" s="168"/>
    </row>
    <row r="125" spans="1:4" ht="15.75" customHeight="1">
      <c r="A125" s="155"/>
      <c r="B125" s="167"/>
      <c r="C125" s="168"/>
      <c r="D125" s="168"/>
    </row>
    <row r="126" spans="1:4" ht="15.75" customHeight="1">
      <c r="A126" s="155"/>
      <c r="B126" s="167"/>
      <c r="C126" s="168"/>
      <c r="D126" s="168"/>
    </row>
    <row r="127" spans="1:4" ht="15.75" customHeight="1">
      <c r="A127" s="155"/>
      <c r="B127" s="167"/>
      <c r="C127" s="168"/>
      <c r="D127" s="168"/>
    </row>
    <row r="128" spans="1:4" ht="15.75" customHeight="1">
      <c r="A128" s="155"/>
      <c r="B128" s="167"/>
      <c r="C128" s="168"/>
      <c r="D128" s="168"/>
    </row>
    <row r="129" spans="1:26" ht="15.75" customHeight="1">
      <c r="A129" s="155"/>
      <c r="B129" s="167"/>
      <c r="C129" s="168"/>
      <c r="D129" s="168"/>
    </row>
    <row r="130" spans="1:26" ht="15.75" customHeight="1">
      <c r="A130" s="155"/>
      <c r="B130" s="167"/>
      <c r="C130" s="168"/>
      <c r="D130" s="168"/>
    </row>
    <row r="131" spans="1:26" ht="15.75" customHeight="1">
      <c r="A131" s="155"/>
      <c r="B131" s="167"/>
      <c r="C131" s="168"/>
      <c r="D131" s="168"/>
    </row>
    <row r="132" spans="1:26" ht="15.75" customHeight="1">
      <c r="A132" s="155"/>
      <c r="B132" s="167"/>
      <c r="C132" s="168"/>
      <c r="D132" s="168"/>
    </row>
    <row r="133" spans="1:26" ht="15.75" customHeight="1">
      <c r="A133" s="155"/>
      <c r="B133" s="167"/>
      <c r="C133" s="168"/>
      <c r="D133" s="168"/>
    </row>
    <row r="134" spans="1:26" ht="15.75" customHeight="1">
      <c r="A134" s="155"/>
      <c r="B134" s="167"/>
      <c r="C134" s="168"/>
      <c r="D134" s="168"/>
    </row>
    <row r="135" spans="1:26" ht="15.75" customHeight="1">
      <c r="A135" s="155"/>
      <c r="B135" s="167"/>
      <c r="C135" s="168"/>
      <c r="D135" s="168"/>
    </row>
    <row r="136" spans="1:26" ht="15.75" customHeight="1">
      <c r="A136" s="155"/>
      <c r="B136" s="167"/>
      <c r="C136" s="168"/>
      <c r="D136" s="168"/>
    </row>
    <row r="137" spans="1:26" ht="15.75" customHeight="1">
      <c r="A137" s="155"/>
      <c r="B137" s="167"/>
      <c r="C137" s="168"/>
      <c r="D137" s="168"/>
    </row>
    <row r="138" spans="1:26" ht="15.75" customHeight="1">
      <c r="A138" s="155"/>
      <c r="B138" s="167"/>
      <c r="C138" s="168"/>
      <c r="D138" s="168"/>
    </row>
    <row r="139" spans="1:26" ht="15.75" customHeight="1">
      <c r="A139" s="92"/>
      <c r="B139" s="167"/>
      <c r="C139" s="167"/>
      <c r="D139" s="167"/>
    </row>
    <row r="140" spans="1:26" ht="15.75" customHeight="1">
      <c r="A140" s="92"/>
      <c r="B140" s="169" t="s">
        <v>430</v>
      </c>
      <c r="C140" s="169" t="s">
        <v>431</v>
      </c>
      <c r="D140" s="1" t="s">
        <v>430</v>
      </c>
      <c r="E140" s="1" t="s">
        <v>431</v>
      </c>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92"/>
      <c r="B141" s="170" t="s">
        <v>432</v>
      </c>
      <c r="C141" s="170" t="s">
        <v>433</v>
      </c>
      <c r="D141" s="1" t="s">
        <v>432</v>
      </c>
      <c r="E141" s="1"/>
      <c r="F141" s="1" t="str">
        <f t="shared" ref="F141:F152" si="0">IF(NOT(ISBLANK(D141)),D141,IF(NOT(ISBLANK(E141)),"     "&amp;E141,FALSE))</f>
        <v>Afectación Económica o presupuestal</v>
      </c>
      <c r="G141" s="1" t="s">
        <v>432</v>
      </c>
      <c r="H141" s="1" t="str">
        <f ca="1">IF(NOT(ISERROR(MATCH(G141,ANCHORARRAY(B152),0))),F154&amp;"Por favor no seleccionar los criterios de impacto",G141)</f>
        <v>Afectación Económica o presupuestal</v>
      </c>
      <c r="I141" s="1"/>
      <c r="J141" s="1"/>
      <c r="K141" s="1"/>
      <c r="L141" s="1"/>
      <c r="M141" s="1"/>
      <c r="N141" s="1"/>
      <c r="O141" s="1"/>
      <c r="P141" s="1"/>
      <c r="Q141" s="1"/>
      <c r="R141" s="1"/>
      <c r="S141" s="1"/>
      <c r="T141" s="1"/>
      <c r="U141" s="1"/>
      <c r="V141" s="1"/>
      <c r="W141" s="1"/>
      <c r="X141" s="1"/>
      <c r="Y141" s="1"/>
      <c r="Z141" s="1"/>
    </row>
    <row r="142" spans="1:26" ht="15.75" customHeight="1">
      <c r="A142" s="92"/>
      <c r="B142" s="170" t="s">
        <v>432</v>
      </c>
      <c r="C142" s="170" t="s">
        <v>414</v>
      </c>
      <c r="D142" s="1"/>
      <c r="E142" s="1" t="s">
        <v>433</v>
      </c>
      <c r="F142" s="1" t="str">
        <f t="shared" si="0"/>
        <v xml:space="preserve">     Afectación menor a 10 SMLMV .</v>
      </c>
      <c r="G142" s="1"/>
      <c r="H142" s="1"/>
      <c r="I142" s="1"/>
      <c r="J142" s="1"/>
      <c r="K142" s="1"/>
      <c r="L142" s="1"/>
      <c r="M142" s="1"/>
      <c r="N142" s="1"/>
      <c r="O142" s="1"/>
      <c r="P142" s="1"/>
      <c r="Q142" s="1"/>
      <c r="R142" s="1"/>
      <c r="S142" s="1"/>
      <c r="T142" s="1"/>
      <c r="U142" s="1"/>
      <c r="V142" s="1"/>
      <c r="W142" s="1"/>
      <c r="X142" s="1"/>
      <c r="Y142" s="1"/>
      <c r="Z142" s="1"/>
    </row>
    <row r="143" spans="1:26" ht="15.75" customHeight="1">
      <c r="A143" s="92"/>
      <c r="B143" s="170" t="s">
        <v>432</v>
      </c>
      <c r="C143" s="170" t="s">
        <v>417</v>
      </c>
      <c r="D143" s="1"/>
      <c r="E143" s="1" t="s">
        <v>414</v>
      </c>
      <c r="F143" s="1" t="str">
        <f t="shared" si="0"/>
        <v xml:space="preserve">     Entre 10 y 50 SMLMV </v>
      </c>
      <c r="G143" s="1"/>
      <c r="H143" s="1"/>
      <c r="I143" s="1"/>
      <c r="J143" s="1"/>
      <c r="K143" s="1"/>
      <c r="L143" s="1"/>
      <c r="M143" s="1"/>
      <c r="N143" s="1"/>
      <c r="O143" s="1"/>
      <c r="P143" s="1"/>
      <c r="Q143" s="1"/>
      <c r="R143" s="1"/>
      <c r="S143" s="1"/>
      <c r="T143" s="1"/>
      <c r="U143" s="1"/>
      <c r="V143" s="1"/>
      <c r="W143" s="1"/>
      <c r="X143" s="1"/>
      <c r="Y143" s="1"/>
      <c r="Z143" s="1"/>
    </row>
    <row r="144" spans="1:26" ht="15.75" customHeight="1">
      <c r="A144" s="92"/>
      <c r="B144" s="170" t="s">
        <v>432</v>
      </c>
      <c r="C144" s="170" t="s">
        <v>420</v>
      </c>
      <c r="D144" s="1"/>
      <c r="E144" s="1" t="s">
        <v>417</v>
      </c>
      <c r="F144" s="1" t="str">
        <f t="shared" si="0"/>
        <v xml:space="preserve">     Entre 50 y 100 SMLMV </v>
      </c>
      <c r="G144" s="1"/>
      <c r="H144" s="1"/>
      <c r="I144" s="1"/>
      <c r="J144" s="1"/>
      <c r="K144" s="1"/>
      <c r="L144" s="1"/>
      <c r="M144" s="1"/>
      <c r="N144" s="1"/>
      <c r="O144" s="1"/>
      <c r="P144" s="1"/>
      <c r="Q144" s="1"/>
      <c r="R144" s="1"/>
      <c r="S144" s="1"/>
      <c r="T144" s="1"/>
      <c r="U144" s="1"/>
      <c r="V144" s="1"/>
      <c r="W144" s="1"/>
      <c r="X144" s="1"/>
      <c r="Y144" s="1"/>
      <c r="Z144" s="1"/>
    </row>
    <row r="145" spans="1:26" ht="15.75" customHeight="1">
      <c r="A145" s="92"/>
      <c r="B145" s="170" t="s">
        <v>432</v>
      </c>
      <c r="C145" s="170" t="s">
        <v>424</v>
      </c>
      <c r="D145" s="1"/>
      <c r="E145" s="1" t="s">
        <v>420</v>
      </c>
      <c r="F145" s="1" t="str">
        <f t="shared" si="0"/>
        <v xml:space="preserve">     Entre 100 y 500 SMLMV </v>
      </c>
      <c r="G145" s="1"/>
      <c r="H145" s="1"/>
      <c r="I145" s="1"/>
      <c r="J145" s="1"/>
      <c r="K145" s="1"/>
      <c r="L145" s="1"/>
      <c r="M145" s="1"/>
      <c r="N145" s="1"/>
      <c r="O145" s="1"/>
      <c r="P145" s="1"/>
      <c r="Q145" s="1"/>
      <c r="R145" s="1"/>
      <c r="S145" s="1"/>
      <c r="T145" s="1"/>
      <c r="U145" s="1"/>
      <c r="V145" s="1"/>
      <c r="W145" s="1"/>
      <c r="X145" s="1"/>
      <c r="Y145" s="1"/>
      <c r="Z145" s="1"/>
    </row>
    <row r="146" spans="1:26" ht="15.75" customHeight="1">
      <c r="A146" s="92"/>
      <c r="B146" s="170" t="s">
        <v>407</v>
      </c>
      <c r="C146" s="170" t="s">
        <v>411</v>
      </c>
      <c r="D146" s="1"/>
      <c r="E146" s="1" t="s">
        <v>424</v>
      </c>
      <c r="F146" s="1" t="str">
        <f t="shared" si="0"/>
        <v xml:space="preserve">     Mayor a 500 SMLMV </v>
      </c>
      <c r="G146" s="1"/>
      <c r="H146" s="1"/>
      <c r="I146" s="1"/>
      <c r="J146" s="1"/>
      <c r="K146" s="1"/>
      <c r="L146" s="1"/>
      <c r="M146" s="1"/>
      <c r="N146" s="1"/>
      <c r="O146" s="1"/>
      <c r="P146" s="1"/>
      <c r="Q146" s="1"/>
      <c r="R146" s="1"/>
      <c r="S146" s="1"/>
      <c r="T146" s="1"/>
      <c r="U146" s="1"/>
      <c r="V146" s="1"/>
      <c r="W146" s="1"/>
      <c r="X146" s="1"/>
      <c r="Y146" s="1"/>
      <c r="Z146" s="1"/>
    </row>
    <row r="147" spans="1:26" ht="15.75" customHeight="1">
      <c r="A147" s="92"/>
      <c r="B147" s="170" t="s">
        <v>407</v>
      </c>
      <c r="C147" s="170" t="s">
        <v>390</v>
      </c>
      <c r="D147" s="1" t="s">
        <v>407</v>
      </c>
      <c r="E147" s="1"/>
      <c r="F147" s="1" t="str">
        <f t="shared" si="0"/>
        <v>Pérdida Reputacional</v>
      </c>
      <c r="G147" s="1"/>
      <c r="H147" s="1"/>
      <c r="I147" s="1"/>
      <c r="J147" s="1"/>
      <c r="K147" s="1"/>
      <c r="L147" s="1"/>
      <c r="M147" s="1"/>
      <c r="N147" s="1"/>
      <c r="O147" s="1"/>
      <c r="P147" s="1"/>
      <c r="Q147" s="1"/>
      <c r="R147" s="1"/>
      <c r="S147" s="1"/>
      <c r="T147" s="1"/>
      <c r="U147" s="1"/>
      <c r="V147" s="1"/>
      <c r="W147" s="1"/>
      <c r="X147" s="1"/>
      <c r="Y147" s="1"/>
      <c r="Z147" s="1"/>
    </row>
    <row r="148" spans="1:26" ht="15.75" customHeight="1">
      <c r="A148" s="92"/>
      <c r="B148" s="170" t="s">
        <v>407</v>
      </c>
      <c r="C148" s="170" t="s">
        <v>386</v>
      </c>
      <c r="D148" s="1"/>
      <c r="E148" s="1" t="s">
        <v>411</v>
      </c>
      <c r="F148" s="1" t="str">
        <f t="shared" si="0"/>
        <v xml:space="preserve">     El riesgo afecta la imagen de alguna área de la organización</v>
      </c>
      <c r="G148" s="1"/>
      <c r="H148" s="1"/>
      <c r="I148" s="1"/>
      <c r="J148" s="1"/>
      <c r="K148" s="1"/>
      <c r="L148" s="1"/>
      <c r="M148" s="1"/>
      <c r="N148" s="1"/>
      <c r="O148" s="1"/>
      <c r="P148" s="1"/>
      <c r="Q148" s="1"/>
      <c r="R148" s="1"/>
      <c r="S148" s="1"/>
      <c r="T148" s="1"/>
      <c r="U148" s="1"/>
      <c r="V148" s="1"/>
      <c r="W148" s="1"/>
      <c r="X148" s="1"/>
      <c r="Y148" s="1"/>
      <c r="Z148" s="1"/>
    </row>
    <row r="149" spans="1:26" ht="15.75" customHeight="1">
      <c r="A149" s="92"/>
      <c r="B149" s="170" t="s">
        <v>407</v>
      </c>
      <c r="C149" s="170" t="s">
        <v>421</v>
      </c>
      <c r="D149" s="1"/>
      <c r="E149" s="1" t="s">
        <v>390</v>
      </c>
      <c r="F149" s="1" t="str">
        <f t="shared" si="0"/>
        <v xml:space="preserve">     El riesgo afecta la imagen de la entidad internamente, de conocimiento general, nivel interno, de junta dircetiva y accionistas y/o de provedores</v>
      </c>
      <c r="G149" s="1"/>
      <c r="H149" s="1"/>
      <c r="I149" s="1"/>
      <c r="J149" s="1"/>
      <c r="K149" s="1"/>
      <c r="L149" s="1"/>
      <c r="M149" s="1"/>
      <c r="N149" s="1"/>
      <c r="O149" s="1"/>
      <c r="P149" s="1"/>
      <c r="Q149" s="1"/>
      <c r="R149" s="1"/>
      <c r="S149" s="1"/>
      <c r="T149" s="1"/>
      <c r="U149" s="1"/>
      <c r="V149" s="1"/>
      <c r="W149" s="1"/>
      <c r="X149" s="1"/>
      <c r="Y149" s="1"/>
      <c r="Z149" s="1"/>
    </row>
    <row r="150" spans="1:26" ht="15.75" customHeight="1">
      <c r="A150" s="92"/>
      <c r="B150" s="170" t="s">
        <v>407</v>
      </c>
      <c r="C150" s="170" t="s">
        <v>425</v>
      </c>
      <c r="D150" s="1"/>
      <c r="E150" s="1" t="s">
        <v>386</v>
      </c>
      <c r="F150" s="1" t="str">
        <f t="shared" si="0"/>
        <v xml:space="preserve">     El riesgo afecta la imagen de la entidad con algunos usuarios de relevancia frente al logro de los objetivos</v>
      </c>
      <c r="G150" s="1"/>
      <c r="H150" s="1"/>
      <c r="I150" s="1"/>
      <c r="J150" s="1"/>
      <c r="K150" s="1"/>
      <c r="L150" s="1"/>
      <c r="M150" s="1"/>
      <c r="N150" s="1"/>
      <c r="O150" s="1"/>
      <c r="P150" s="1"/>
      <c r="Q150" s="1"/>
      <c r="R150" s="1"/>
      <c r="S150" s="1"/>
      <c r="T150" s="1"/>
      <c r="U150" s="1"/>
      <c r="V150" s="1"/>
      <c r="W150" s="1"/>
      <c r="X150" s="1"/>
      <c r="Y150" s="1"/>
      <c r="Z150" s="1"/>
    </row>
    <row r="151" spans="1:26" ht="15.75" customHeight="1">
      <c r="A151" s="92"/>
      <c r="B151" s="1"/>
      <c r="C151" s="1"/>
      <c r="D151" s="1"/>
      <c r="E151" s="1" t="s">
        <v>421</v>
      </c>
      <c r="F151" s="1" t="str">
        <f t="shared" si="0"/>
        <v xml:space="preserve">     El riesgo afecta la imagen de de la entidad con efecto publicitario sostenido a nivel de sector administrativo, nivel departamental o municipal</v>
      </c>
      <c r="G151" s="1"/>
      <c r="H151" s="1"/>
      <c r="I151" s="1"/>
      <c r="J151" s="1"/>
      <c r="K151" s="1"/>
      <c r="L151" s="1"/>
      <c r="M151" s="1"/>
      <c r="N151" s="1"/>
      <c r="O151" s="1"/>
      <c r="P151" s="1"/>
      <c r="Q151" s="1"/>
      <c r="R151" s="1"/>
      <c r="S151" s="1"/>
      <c r="T151" s="1"/>
      <c r="U151" s="1"/>
      <c r="V151" s="1"/>
      <c r="W151" s="1"/>
      <c r="X151" s="1"/>
      <c r="Y151" s="1"/>
      <c r="Z151" s="1"/>
    </row>
    <row r="152" spans="1:26" ht="15.75" customHeight="1">
      <c r="A152" s="92"/>
      <c r="B152" s="1" t="str">
        <f ca="1">IFERROR(__xludf.DUMMYFUNCTION("ARRAY_CONSTRAIN(ARRAYFORMULA(UNIQUE('Tabla Impacto'!$B$140:$B$150)), 3, 1)"),"Criterios")</f>
        <v>Criterios</v>
      </c>
      <c r="C152" s="1"/>
      <c r="D152" s="1"/>
      <c r="E152" s="1" t="s">
        <v>425</v>
      </c>
      <c r="F152" s="1" t="str">
        <f t="shared" si="0"/>
        <v xml:space="preserve">     El riesgo afecta la imagen de la entidad a nivel nacional, con efecto publicitarios sostenible a nivel país</v>
      </c>
      <c r="G152" s="1"/>
      <c r="H152" s="1"/>
      <c r="I152" s="1"/>
      <c r="J152" s="1"/>
      <c r="K152" s="1"/>
      <c r="L152" s="1"/>
      <c r="M152" s="1"/>
      <c r="N152" s="1"/>
      <c r="O152" s="1"/>
      <c r="P152" s="1"/>
      <c r="Q152" s="1"/>
      <c r="R152" s="1"/>
      <c r="S152" s="1"/>
      <c r="T152" s="1"/>
      <c r="U152" s="1"/>
      <c r="V152" s="1"/>
      <c r="W152" s="1"/>
      <c r="X152" s="1"/>
      <c r="Y152" s="1"/>
      <c r="Z152" s="1"/>
    </row>
    <row r="153" spans="1:26" ht="15.75" customHeight="1">
      <c r="A153" s="92"/>
      <c r="B153" s="1" t="str">
        <f ca="1">IFERROR(__xludf.DUMMYFUNCTION("""COMPUTED_VALUE"""),"Afectación Económica o presupuestal")</f>
        <v>Afectación Económica o presupuestal</v>
      </c>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t="str">
        <f ca="1">IFERROR(__xludf.DUMMYFUNCTION("""COMPUTED_VALUE"""),"Pérdida Reputacional")</f>
        <v>Pérdida Reputacional</v>
      </c>
      <c r="C154" s="1"/>
      <c r="D154" s="1"/>
      <c r="E154" s="1"/>
      <c r="F154" s="171" t="s">
        <v>434</v>
      </c>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71" t="s">
        <v>435</v>
      </c>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row r="165" spans="2:4" ht="15.75" customHeight="1"/>
    <row r="166" spans="2:4" ht="15.75" customHeight="1"/>
    <row r="167" spans="2:4" ht="15.75" customHeight="1"/>
    <row r="168" spans="2:4" ht="15.75" customHeight="1"/>
    <row r="169" spans="2:4" ht="15.75" customHeight="1"/>
    <row r="170" spans="2:4" ht="15.75" customHeight="1"/>
    <row r="171" spans="2:4" ht="15.75" customHeight="1"/>
    <row r="172" spans="2:4" ht="15.75" customHeight="1"/>
    <row r="173" spans="2:4" ht="15.75" customHeight="1"/>
    <row r="174" spans="2:4" ht="15.75" customHeight="1"/>
    <row r="175" spans="2:4" ht="15.75" customHeight="1"/>
    <row r="176" spans="2:4"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141">
      <formula1>$F$141:$F$152</formula1>
    </dataValidation>
  </dataValidations>
  <pageMargins left="0.7" right="0.7" top="0.75" bottom="0.75" header="0" footer="0"/>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election activeCell="E16" sqref="E16"/>
    </sheetView>
  </sheetViews>
  <sheetFormatPr baseColWidth="10" defaultColWidth="14.42578125" defaultRowHeight="15" customHeight="1"/>
  <cols>
    <col min="1" max="6" width="10.7109375" customWidth="1"/>
  </cols>
  <sheetData>
    <row r="2" spans="2:5">
      <c r="B2" s="1" t="s">
        <v>237</v>
      </c>
      <c r="E2" s="1" t="s">
        <v>179</v>
      </c>
    </row>
    <row r="3" spans="2:5">
      <c r="B3" s="1" t="s">
        <v>436</v>
      </c>
      <c r="E3" s="1" t="s">
        <v>107</v>
      </c>
    </row>
    <row r="4" spans="2:5">
      <c r="B4" s="1" t="s">
        <v>437</v>
      </c>
      <c r="E4" s="1" t="s">
        <v>86</v>
      </c>
    </row>
    <row r="5" spans="2:5">
      <c r="B5" s="1" t="s">
        <v>94</v>
      </c>
    </row>
    <row r="8" spans="2:5">
      <c r="B8" s="1" t="s">
        <v>531</v>
      </c>
    </row>
    <row r="9" spans="2:5">
      <c r="B9" s="1" t="s">
        <v>438</v>
      </c>
    </row>
    <row r="10" spans="2:5">
      <c r="B10" s="1" t="s">
        <v>439</v>
      </c>
    </row>
    <row r="13" spans="2:5">
      <c r="B13" s="1" t="s">
        <v>194</v>
      </c>
    </row>
    <row r="14" spans="2:5">
      <c r="B14" s="1" t="s">
        <v>529</v>
      </c>
    </row>
    <row r="15" spans="2:5">
      <c r="B15" s="1" t="s">
        <v>530</v>
      </c>
    </row>
    <row r="16" spans="2:5">
      <c r="B16" s="1" t="s">
        <v>123</v>
      </c>
    </row>
    <row r="17" spans="2:2">
      <c r="B17" s="1" t="s">
        <v>246</v>
      </c>
    </row>
    <row r="18" spans="2:2">
      <c r="B18" s="1" t="s">
        <v>14</v>
      </c>
    </row>
    <row r="19" spans="2:2">
      <c r="B19" s="1" t="s">
        <v>160</v>
      </c>
    </row>
    <row r="20" spans="2:2">
      <c r="B20" s="1" t="s">
        <v>440</v>
      </c>
    </row>
    <row r="21" spans="2:2" ht="15.75" customHeight="1">
      <c r="B21" s="1" t="s">
        <v>236</v>
      </c>
    </row>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172"/>
      <c r="B1" s="584" t="s">
        <v>441</v>
      </c>
      <c r="C1" s="440"/>
      <c r="D1" s="440"/>
      <c r="E1" s="440"/>
      <c r="F1" s="441"/>
      <c r="G1" s="172"/>
      <c r="H1" s="172"/>
      <c r="I1" s="172"/>
      <c r="J1" s="172"/>
      <c r="K1" s="172"/>
      <c r="L1" s="172"/>
      <c r="M1" s="172"/>
      <c r="N1" s="172"/>
      <c r="O1" s="172"/>
      <c r="P1" s="172"/>
      <c r="Q1" s="172"/>
      <c r="R1" s="172"/>
      <c r="S1" s="172"/>
      <c r="T1" s="172"/>
      <c r="U1" s="172"/>
      <c r="V1" s="172"/>
      <c r="W1" s="172"/>
      <c r="X1" s="172"/>
      <c r="Y1" s="172"/>
      <c r="Z1" s="172"/>
    </row>
    <row r="2" spans="1:26" ht="12.75" customHeight="1">
      <c r="A2" s="172"/>
      <c r="B2" s="173"/>
      <c r="C2" s="173"/>
      <c r="D2" s="173"/>
      <c r="E2" s="173"/>
      <c r="F2" s="173"/>
      <c r="G2" s="172"/>
      <c r="H2" s="172"/>
      <c r="I2" s="172"/>
      <c r="J2" s="172"/>
      <c r="K2" s="172"/>
      <c r="L2" s="172"/>
      <c r="M2" s="172"/>
      <c r="N2" s="172"/>
      <c r="O2" s="172"/>
      <c r="P2" s="172"/>
      <c r="Q2" s="172"/>
      <c r="R2" s="172"/>
      <c r="S2" s="172"/>
      <c r="T2" s="172"/>
      <c r="U2" s="172"/>
      <c r="V2" s="172"/>
      <c r="W2" s="172"/>
      <c r="X2" s="172"/>
      <c r="Y2" s="172"/>
      <c r="Z2" s="172"/>
    </row>
    <row r="3" spans="1:26" ht="12.75" customHeight="1">
      <c r="A3" s="172"/>
      <c r="B3" s="585" t="s">
        <v>442</v>
      </c>
      <c r="C3" s="440"/>
      <c r="D3" s="586"/>
      <c r="E3" s="174" t="s">
        <v>82</v>
      </c>
      <c r="F3" s="175" t="s">
        <v>443</v>
      </c>
      <c r="G3" s="172"/>
      <c r="H3" s="172"/>
      <c r="I3" s="172"/>
      <c r="J3" s="172"/>
      <c r="K3" s="172"/>
      <c r="L3" s="172"/>
      <c r="M3" s="172"/>
      <c r="N3" s="172"/>
      <c r="O3" s="172"/>
      <c r="P3" s="172"/>
      <c r="Q3" s="172"/>
      <c r="R3" s="172"/>
      <c r="S3" s="172"/>
      <c r="T3" s="172"/>
      <c r="U3" s="172"/>
      <c r="V3" s="172"/>
      <c r="W3" s="172"/>
      <c r="X3" s="172"/>
      <c r="Y3" s="172"/>
      <c r="Z3" s="172"/>
    </row>
    <row r="4" spans="1:26" ht="12.75" customHeight="1">
      <c r="A4" s="172"/>
      <c r="B4" s="587" t="s">
        <v>444</v>
      </c>
      <c r="C4" s="590" t="s">
        <v>75</v>
      </c>
      <c r="D4" s="176" t="s">
        <v>89</v>
      </c>
      <c r="E4" s="177" t="s">
        <v>445</v>
      </c>
      <c r="F4" s="178">
        <v>0.25</v>
      </c>
      <c r="G4" s="172"/>
      <c r="H4" s="172"/>
      <c r="I4" s="172"/>
      <c r="J4" s="172"/>
      <c r="K4" s="172"/>
      <c r="L4" s="172"/>
      <c r="M4" s="172"/>
      <c r="N4" s="172"/>
      <c r="O4" s="172"/>
      <c r="P4" s="172"/>
      <c r="Q4" s="172"/>
      <c r="R4" s="172"/>
      <c r="S4" s="172"/>
      <c r="T4" s="172"/>
      <c r="U4" s="172"/>
      <c r="V4" s="172"/>
      <c r="W4" s="172"/>
      <c r="X4" s="172"/>
      <c r="Y4" s="172"/>
      <c r="Z4" s="172"/>
    </row>
    <row r="5" spans="1:26" ht="12.75" customHeight="1">
      <c r="A5" s="172"/>
      <c r="B5" s="588"/>
      <c r="C5" s="591"/>
      <c r="D5" s="179" t="s">
        <v>116</v>
      </c>
      <c r="E5" s="180" t="s">
        <v>446</v>
      </c>
      <c r="F5" s="181">
        <v>0.15</v>
      </c>
      <c r="G5" s="172"/>
      <c r="H5" s="172"/>
      <c r="I5" s="172"/>
      <c r="J5" s="172"/>
      <c r="K5" s="172"/>
      <c r="L5" s="172"/>
      <c r="M5" s="172"/>
      <c r="N5" s="172"/>
      <c r="O5" s="172"/>
      <c r="P5" s="172"/>
      <c r="Q5" s="172"/>
      <c r="R5" s="172"/>
      <c r="S5" s="172"/>
      <c r="T5" s="172"/>
      <c r="U5" s="172"/>
      <c r="V5" s="172"/>
      <c r="W5" s="172"/>
      <c r="X5" s="172"/>
      <c r="Y5" s="172"/>
      <c r="Z5" s="172"/>
    </row>
    <row r="6" spans="1:26" ht="12.75" customHeight="1">
      <c r="A6" s="172"/>
      <c r="B6" s="588"/>
      <c r="C6" s="582"/>
      <c r="D6" s="179" t="s">
        <v>137</v>
      </c>
      <c r="E6" s="180" t="s">
        <v>447</v>
      </c>
      <c r="F6" s="181">
        <v>0.1</v>
      </c>
      <c r="G6" s="172"/>
      <c r="H6" s="172"/>
      <c r="I6" s="172"/>
      <c r="J6" s="172"/>
      <c r="K6" s="172"/>
      <c r="L6" s="172"/>
      <c r="M6" s="172"/>
      <c r="N6" s="172"/>
      <c r="O6" s="172"/>
      <c r="P6" s="172"/>
      <c r="Q6" s="172"/>
      <c r="R6" s="172"/>
      <c r="S6" s="172"/>
      <c r="T6" s="172"/>
      <c r="U6" s="172"/>
      <c r="V6" s="172"/>
      <c r="W6" s="172"/>
      <c r="X6" s="172"/>
      <c r="Y6" s="172"/>
      <c r="Z6" s="172"/>
    </row>
    <row r="7" spans="1:26" ht="12.75" customHeight="1">
      <c r="A7" s="172"/>
      <c r="B7" s="588"/>
      <c r="C7" s="581" t="s">
        <v>76</v>
      </c>
      <c r="D7" s="179" t="s">
        <v>163</v>
      </c>
      <c r="E7" s="180" t="s">
        <v>448</v>
      </c>
      <c r="F7" s="181">
        <v>0.25</v>
      </c>
      <c r="G7" s="172"/>
      <c r="H7" s="172"/>
      <c r="I7" s="172"/>
      <c r="J7" s="172"/>
      <c r="K7" s="172"/>
      <c r="L7" s="172"/>
      <c r="M7" s="172"/>
      <c r="N7" s="172"/>
      <c r="O7" s="172"/>
      <c r="P7" s="172"/>
      <c r="Q7" s="172"/>
      <c r="R7" s="172"/>
      <c r="S7" s="172"/>
      <c r="T7" s="172"/>
      <c r="U7" s="172"/>
      <c r="V7" s="172"/>
      <c r="W7" s="172"/>
      <c r="X7" s="172"/>
      <c r="Y7" s="172"/>
      <c r="Z7" s="172"/>
    </row>
    <row r="8" spans="1:26" ht="12.75" customHeight="1">
      <c r="A8" s="172"/>
      <c r="B8" s="589"/>
      <c r="C8" s="582"/>
      <c r="D8" s="179" t="s">
        <v>90</v>
      </c>
      <c r="E8" s="180" t="s">
        <v>449</v>
      </c>
      <c r="F8" s="181">
        <v>0.15</v>
      </c>
      <c r="G8" s="172"/>
      <c r="H8" s="172"/>
      <c r="I8" s="172"/>
      <c r="J8" s="172"/>
      <c r="K8" s="172"/>
      <c r="L8" s="172"/>
      <c r="M8" s="172"/>
      <c r="N8" s="172"/>
      <c r="O8" s="172"/>
      <c r="P8" s="172"/>
      <c r="Q8" s="172"/>
      <c r="R8" s="172"/>
      <c r="S8" s="172"/>
      <c r="T8" s="172"/>
      <c r="U8" s="172"/>
      <c r="V8" s="172"/>
      <c r="W8" s="172"/>
      <c r="X8" s="172"/>
      <c r="Y8" s="172"/>
      <c r="Z8" s="172"/>
    </row>
    <row r="9" spans="1:26" ht="12.75" customHeight="1">
      <c r="A9" s="172"/>
      <c r="B9" s="592" t="s">
        <v>450</v>
      </c>
      <c r="C9" s="581" t="s">
        <v>78</v>
      </c>
      <c r="D9" s="179" t="s">
        <v>91</v>
      </c>
      <c r="E9" s="180" t="s">
        <v>451</v>
      </c>
      <c r="F9" s="182" t="s">
        <v>452</v>
      </c>
      <c r="G9" s="172"/>
      <c r="H9" s="172"/>
      <c r="I9" s="172"/>
      <c r="J9" s="172"/>
      <c r="K9" s="172"/>
      <c r="L9" s="172"/>
      <c r="M9" s="172"/>
      <c r="N9" s="172"/>
      <c r="O9" s="172"/>
      <c r="P9" s="172"/>
      <c r="Q9" s="172"/>
      <c r="R9" s="172"/>
      <c r="S9" s="172"/>
      <c r="T9" s="172"/>
      <c r="U9" s="172"/>
      <c r="V9" s="172"/>
      <c r="W9" s="172"/>
      <c r="X9" s="172"/>
      <c r="Y9" s="172"/>
      <c r="Z9" s="172"/>
    </row>
    <row r="10" spans="1:26" ht="12.75" customHeight="1">
      <c r="A10" s="172"/>
      <c r="B10" s="588"/>
      <c r="C10" s="582"/>
      <c r="D10" s="179" t="s">
        <v>247</v>
      </c>
      <c r="E10" s="180" t="s">
        <v>453</v>
      </c>
      <c r="F10" s="182" t="s">
        <v>452</v>
      </c>
      <c r="G10" s="172"/>
      <c r="H10" s="172"/>
      <c r="I10" s="172"/>
      <c r="J10" s="172"/>
      <c r="K10" s="172"/>
      <c r="L10" s="172"/>
      <c r="M10" s="172"/>
      <c r="N10" s="172"/>
      <c r="O10" s="172"/>
      <c r="P10" s="172"/>
      <c r="Q10" s="172"/>
      <c r="R10" s="172"/>
      <c r="S10" s="172"/>
      <c r="T10" s="172"/>
      <c r="U10" s="172"/>
      <c r="V10" s="172"/>
      <c r="W10" s="172"/>
      <c r="X10" s="172"/>
      <c r="Y10" s="172"/>
      <c r="Z10" s="172"/>
    </row>
    <row r="11" spans="1:26" ht="12.75" customHeight="1">
      <c r="A11" s="172"/>
      <c r="B11" s="588"/>
      <c r="C11" s="581" t="s">
        <v>79</v>
      </c>
      <c r="D11" s="179" t="s">
        <v>92</v>
      </c>
      <c r="E11" s="180" t="s">
        <v>454</v>
      </c>
      <c r="F11" s="182" t="s">
        <v>452</v>
      </c>
      <c r="G11" s="172"/>
      <c r="H11" s="172"/>
      <c r="I11" s="172"/>
      <c r="J11" s="172"/>
      <c r="K11" s="172"/>
      <c r="L11" s="172"/>
      <c r="M11" s="172"/>
      <c r="N11" s="172"/>
      <c r="O11" s="172"/>
      <c r="P11" s="172"/>
      <c r="Q11" s="172"/>
      <c r="R11" s="172"/>
      <c r="S11" s="172"/>
      <c r="T11" s="172"/>
      <c r="U11" s="172"/>
      <c r="V11" s="172"/>
      <c r="W11" s="172"/>
      <c r="X11" s="172"/>
      <c r="Y11" s="172"/>
      <c r="Z11" s="172"/>
    </row>
    <row r="12" spans="1:26" ht="12.75" customHeight="1">
      <c r="A12" s="172"/>
      <c r="B12" s="588"/>
      <c r="C12" s="582"/>
      <c r="D12" s="179" t="s">
        <v>138</v>
      </c>
      <c r="E12" s="180" t="s">
        <v>455</v>
      </c>
      <c r="F12" s="182" t="s">
        <v>452</v>
      </c>
      <c r="G12" s="172"/>
      <c r="H12" s="172"/>
      <c r="I12" s="172"/>
      <c r="J12" s="172"/>
      <c r="K12" s="172"/>
      <c r="L12" s="172"/>
      <c r="M12" s="172"/>
      <c r="N12" s="172"/>
      <c r="O12" s="172"/>
      <c r="P12" s="172"/>
      <c r="Q12" s="172"/>
      <c r="R12" s="172"/>
      <c r="S12" s="172"/>
      <c r="T12" s="172"/>
      <c r="U12" s="172"/>
      <c r="V12" s="172"/>
      <c r="W12" s="172"/>
      <c r="X12" s="172"/>
      <c r="Y12" s="172"/>
      <c r="Z12" s="172"/>
    </row>
    <row r="13" spans="1:26" ht="12.75" customHeight="1">
      <c r="A13" s="172"/>
      <c r="B13" s="588"/>
      <c r="C13" s="581" t="s">
        <v>80</v>
      </c>
      <c r="D13" s="179" t="s">
        <v>93</v>
      </c>
      <c r="E13" s="180" t="s">
        <v>456</v>
      </c>
      <c r="F13" s="182" t="s">
        <v>452</v>
      </c>
      <c r="G13" s="172"/>
      <c r="H13" s="172"/>
      <c r="I13" s="172"/>
      <c r="J13" s="172"/>
      <c r="K13" s="172"/>
      <c r="L13" s="172"/>
      <c r="M13" s="172"/>
      <c r="N13" s="172"/>
      <c r="O13" s="172"/>
      <c r="P13" s="172"/>
      <c r="Q13" s="172"/>
      <c r="R13" s="172"/>
      <c r="S13" s="172"/>
      <c r="T13" s="172"/>
      <c r="U13" s="172"/>
      <c r="V13" s="172"/>
      <c r="W13" s="172"/>
      <c r="X13" s="172"/>
      <c r="Y13" s="172"/>
      <c r="Z13" s="172"/>
    </row>
    <row r="14" spans="1:26" ht="12.75" customHeight="1">
      <c r="A14" s="172"/>
      <c r="B14" s="593"/>
      <c r="C14" s="583"/>
      <c r="D14" s="183" t="s">
        <v>248</v>
      </c>
      <c r="E14" s="184" t="s">
        <v>457</v>
      </c>
      <c r="F14" s="185" t="s">
        <v>452</v>
      </c>
      <c r="G14" s="172"/>
      <c r="H14" s="172"/>
      <c r="I14" s="172"/>
      <c r="J14" s="172"/>
      <c r="K14" s="172"/>
      <c r="L14" s="172"/>
      <c r="M14" s="172"/>
      <c r="N14" s="172"/>
      <c r="O14" s="172"/>
      <c r="P14" s="172"/>
      <c r="Q14" s="172"/>
      <c r="R14" s="172"/>
      <c r="S14" s="172"/>
      <c r="T14" s="172"/>
      <c r="U14" s="172"/>
      <c r="V14" s="172"/>
      <c r="W14" s="172"/>
      <c r="X14" s="172"/>
      <c r="Y14" s="172"/>
      <c r="Z14" s="172"/>
    </row>
    <row r="15" spans="1:26" ht="49.5" customHeight="1">
      <c r="A15" s="172"/>
      <c r="B15" s="580" t="s">
        <v>458</v>
      </c>
      <c r="C15" s="498"/>
      <c r="D15" s="498"/>
      <c r="E15" s="498"/>
      <c r="F15" s="499"/>
      <c r="G15" s="172"/>
      <c r="H15" s="172"/>
      <c r="I15" s="172"/>
      <c r="J15" s="172"/>
      <c r="K15" s="172"/>
      <c r="L15" s="172"/>
      <c r="M15" s="172"/>
      <c r="N15" s="172"/>
      <c r="O15" s="172"/>
      <c r="P15" s="172"/>
      <c r="Q15" s="172"/>
      <c r="R15" s="172"/>
      <c r="S15" s="172"/>
      <c r="T15" s="172"/>
      <c r="U15" s="172"/>
      <c r="V15" s="172"/>
      <c r="W15" s="172"/>
      <c r="X15" s="172"/>
      <c r="Y15" s="172"/>
      <c r="Z15" s="172"/>
    </row>
    <row r="16" spans="1:26" ht="27" customHeight="1">
      <c r="A16" s="186"/>
      <c r="B16" s="187"/>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row>
    <row r="17" spans="1:26" ht="12.75" customHeight="1">
      <c r="A17" s="186"/>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row>
    <row r="18" spans="1:26" ht="12.75" customHeight="1">
      <c r="A18" s="186"/>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row>
    <row r="19" spans="1:26" ht="12.75" customHeight="1">
      <c r="A19" s="186"/>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row>
    <row r="20" spans="1:26" ht="12.75" customHeight="1">
      <c r="A20" s="186"/>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row>
    <row r="21" spans="1:26" ht="12.75" customHeight="1">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row>
    <row r="22" spans="1:26" ht="12.75" customHeight="1">
      <c r="A22" s="186"/>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row>
    <row r="23" spans="1:26" ht="12.75" customHeight="1">
      <c r="A23" s="186"/>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row>
    <row r="24" spans="1:26" ht="12.75" customHeight="1">
      <c r="A24" s="186"/>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row>
    <row r="25" spans="1:26" ht="12.75" customHeight="1">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row>
    <row r="26" spans="1:26" ht="12.75" customHeight="1">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row>
    <row r="27" spans="1:26" ht="12.75" customHeight="1">
      <c r="A27" s="186"/>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row>
    <row r="28" spans="1:26" ht="12.75" customHeight="1">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row>
    <row r="29" spans="1:26" ht="12.75" customHeight="1">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row>
    <row r="30" spans="1:26" ht="12.7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row>
    <row r="31" spans="1:26" ht="12.75" customHeight="1">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row>
    <row r="32" spans="1:26" ht="12.75" customHeight="1">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row>
    <row r="33" spans="1:26" ht="12.75"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row>
    <row r="34" spans="1:26"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row>
    <row r="35" spans="1:26"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row>
    <row r="36" spans="1:26"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row>
    <row r="37" spans="1:26"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row>
    <row r="38" spans="1:26"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row>
    <row r="39" spans="1:26"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row>
    <row r="40" spans="1:26"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row>
    <row r="41" spans="1:26"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row>
    <row r="42" spans="1:26"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row>
    <row r="43" spans="1:26"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row>
    <row r="44" spans="1:26"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row>
    <row r="45" spans="1:26"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row>
    <row r="46" spans="1:26"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row>
    <row r="47" spans="1:26"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row>
    <row r="48" spans="1:26"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row>
    <row r="49" spans="1:26"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row>
    <row r="50" spans="1:26"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row>
    <row r="51" spans="1:26"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row>
    <row r="52" spans="1:26"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row>
    <row r="53" spans="1:26"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row>
    <row r="54" spans="1:26"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row>
    <row r="55" spans="1:26"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row>
    <row r="56" spans="1:26"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row>
    <row r="57" spans="1:26"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row>
    <row r="58" spans="1:26"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row>
    <row r="59" spans="1:26"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row>
    <row r="60" spans="1:26"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row>
    <row r="61" spans="1:26"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row>
    <row r="62" spans="1:26"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row>
    <row r="63" spans="1:26"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row>
    <row r="64" spans="1:26"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row>
    <row r="65" spans="1:26"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row>
    <row r="66" spans="1:26"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row>
    <row r="67" spans="1:26"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row>
    <row r="68" spans="1:26"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row>
    <row r="69" spans="1:26"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row>
    <row r="70" spans="1:26"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row>
    <row r="71" spans="1:26"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row>
    <row r="72" spans="1:26"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row>
    <row r="73" spans="1:26"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row>
    <row r="74" spans="1:26"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row>
    <row r="75" spans="1:26"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row>
    <row r="76" spans="1:26"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row>
    <row r="77" spans="1:26"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row>
    <row r="78" spans="1:26"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row>
    <row r="79" spans="1:26"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row>
    <row r="80" spans="1:26"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row>
    <row r="81" spans="1:26"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row>
    <row r="82" spans="1:26"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row>
    <row r="83" spans="1:26"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row>
    <row r="84" spans="1:26"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row>
    <row r="85" spans="1:26"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row>
    <row r="86" spans="1:26"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row>
    <row r="87" spans="1:26"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row>
    <row r="88" spans="1:26"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row>
    <row r="89" spans="1:26"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row>
    <row r="90" spans="1:26"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row>
    <row r="91" spans="1:26"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row>
    <row r="92" spans="1:26"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row>
    <row r="93" spans="1:26"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row>
    <row r="94" spans="1:26"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row>
    <row r="95" spans="1:26"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row>
    <row r="96" spans="1:26"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row>
    <row r="97" spans="1:26"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row>
    <row r="98" spans="1:26"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row>
    <row r="99" spans="1:26"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row>
    <row r="100" spans="1:26"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row>
    <row r="101" spans="1:26"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row>
    <row r="102" spans="1:26"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row>
    <row r="103" spans="1:26"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row>
    <row r="104" spans="1:26"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row>
    <row r="105" spans="1:26"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row>
    <row r="106" spans="1:26"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row>
    <row r="107" spans="1:26"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row>
    <row r="108" spans="1:26"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row>
    <row r="109" spans="1:26"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row>
    <row r="110" spans="1:26"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row>
    <row r="111" spans="1:26"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row>
    <row r="112" spans="1:26"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row>
    <row r="113" spans="1:26"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row>
    <row r="114" spans="1:26"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row>
    <row r="115" spans="1:26"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row>
    <row r="116" spans="1:26"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row>
    <row r="117" spans="1:26"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row>
    <row r="118" spans="1:26"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row>
    <row r="119" spans="1:26"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row>
    <row r="120" spans="1:26"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row>
    <row r="121" spans="1:26"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row>
    <row r="122" spans="1:26"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row>
    <row r="123" spans="1:26"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row>
    <row r="124" spans="1:26"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row>
    <row r="125" spans="1:26"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row>
    <row r="126" spans="1:26"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row>
    <row r="127" spans="1:26"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row>
    <row r="128" spans="1:26"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row>
    <row r="129" spans="1:26"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row>
    <row r="130" spans="1:26"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row>
    <row r="131" spans="1:26"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row>
    <row r="132" spans="1:26"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row>
    <row r="133" spans="1:26"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row>
    <row r="134" spans="1:26"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row>
    <row r="135" spans="1:26"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row>
    <row r="136" spans="1:26"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row>
    <row r="137" spans="1:26"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row>
    <row r="138" spans="1:26"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row>
    <row r="139" spans="1:26"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row>
    <row r="140" spans="1:26"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row>
    <row r="141" spans="1:26"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row>
    <row r="142" spans="1:26"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row>
    <row r="143" spans="1:26"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row>
    <row r="144" spans="1:26"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row>
    <row r="145" spans="1:26"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row>
    <row r="146" spans="1:26"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row>
    <row r="147" spans="1:26"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row>
    <row r="148" spans="1:26"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row>
    <row r="149" spans="1:26"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row>
    <row r="150" spans="1:26"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row>
    <row r="151" spans="1:26"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row>
    <row r="152" spans="1:26"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row>
    <row r="153" spans="1:26"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row>
    <row r="154" spans="1:26"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row>
    <row r="155" spans="1:26"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row>
    <row r="156" spans="1:26"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row>
    <row r="157" spans="1:26"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row>
    <row r="158" spans="1:26"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row>
    <row r="159" spans="1:26"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row>
    <row r="160" spans="1:26"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row>
    <row r="161" spans="1:26"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row>
    <row r="162" spans="1:26"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row>
    <row r="163" spans="1:26"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row>
    <row r="164" spans="1:26"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26"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26"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row>
    <row r="167" spans="1:26"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row>
    <row r="168" spans="1:26"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row>
    <row r="169" spans="1:26"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row>
    <row r="170" spans="1:26"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row>
    <row r="171" spans="1:26"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row>
    <row r="172" spans="1:26"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row>
    <row r="173" spans="1:26"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row>
    <row r="174" spans="1:26"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row>
    <row r="175" spans="1:26"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row>
    <row r="176" spans="1:26"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row>
    <row r="177" spans="1:26"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row>
    <row r="178" spans="1:26"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row>
    <row r="179" spans="1:26"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row>
    <row r="180" spans="1:26"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row>
    <row r="181" spans="1:26"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row>
    <row r="182" spans="1:26"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row>
    <row r="183" spans="1:26"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row>
    <row r="184" spans="1:26"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row>
    <row r="185" spans="1:26"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row>
    <row r="186" spans="1:26"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row>
    <row r="187" spans="1:26"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row>
    <row r="188" spans="1:26"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row>
    <row r="189" spans="1:26"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row>
    <row r="190" spans="1:26"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row>
    <row r="191" spans="1:26"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row>
    <row r="192" spans="1:26"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row>
    <row r="193" spans="1:26"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row>
    <row r="194" spans="1:26"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row>
    <row r="195" spans="1:26"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row>
    <row r="196" spans="1:26"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row>
    <row r="197" spans="1:26"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row>
    <row r="198" spans="1:26"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row>
    <row r="199" spans="1:26"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row>
    <row r="200" spans="1:26"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row>
    <row r="201" spans="1:26"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row>
    <row r="202" spans="1:26"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row>
    <row r="203" spans="1:26"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row>
    <row r="204" spans="1:26"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row>
    <row r="205" spans="1:26"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row>
    <row r="206" spans="1:26"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row>
    <row r="207" spans="1:26"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row>
    <row r="208" spans="1:26"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row>
    <row r="209" spans="1:26"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row>
    <row r="210" spans="1:26"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row>
    <row r="211" spans="1:26"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row>
    <row r="212" spans="1:26"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row>
    <row r="213" spans="1:26"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row>
    <row r="214" spans="1:26"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row>
    <row r="215" spans="1:26"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row>
    <row r="216" spans="1:26"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row>
    <row r="217" spans="1:26"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row>
    <row r="218" spans="1:26"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row>
    <row r="219" spans="1:26"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row>
    <row r="220" spans="1:26"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32.85546875" customWidth="1"/>
    <col min="2" max="6" width="11.42578125" customWidth="1"/>
    <col min="7" max="21" width="10.7109375" customWidth="1"/>
  </cols>
  <sheetData>
    <row r="1" spans="1:21" ht="12.75" customHeight="1">
      <c r="A1" s="188"/>
      <c r="B1" s="188"/>
      <c r="C1" s="188"/>
      <c r="D1" s="188"/>
      <c r="E1" s="188"/>
      <c r="F1" s="188"/>
      <c r="G1" s="188"/>
      <c r="H1" s="188"/>
      <c r="I1" s="188"/>
      <c r="J1" s="188"/>
      <c r="K1" s="188"/>
      <c r="L1" s="188"/>
      <c r="M1" s="188"/>
      <c r="N1" s="188"/>
      <c r="O1" s="188"/>
      <c r="P1" s="188"/>
      <c r="Q1" s="188"/>
      <c r="R1" s="188"/>
      <c r="S1" s="188"/>
      <c r="T1" s="188"/>
      <c r="U1" s="188"/>
    </row>
    <row r="2" spans="1:21" ht="12.75" customHeight="1">
      <c r="A2" s="188"/>
      <c r="B2" s="188"/>
      <c r="C2" s="188"/>
      <c r="D2" s="188"/>
      <c r="E2" s="188"/>
      <c r="F2" s="188"/>
      <c r="G2" s="188"/>
      <c r="H2" s="188"/>
      <c r="I2" s="188"/>
      <c r="J2" s="188"/>
      <c r="K2" s="188"/>
      <c r="L2" s="188"/>
      <c r="M2" s="188"/>
      <c r="N2" s="188"/>
      <c r="O2" s="188"/>
      <c r="P2" s="188"/>
      <c r="Q2" s="188"/>
      <c r="R2" s="188"/>
      <c r="S2" s="188"/>
      <c r="T2" s="188"/>
      <c r="U2" s="188"/>
    </row>
    <row r="3" spans="1:21" ht="12.75" customHeight="1">
      <c r="A3" s="189" t="s">
        <v>89</v>
      </c>
      <c r="B3" s="188"/>
      <c r="C3" s="188"/>
      <c r="D3" s="188"/>
      <c r="E3" s="188"/>
      <c r="F3" s="188"/>
      <c r="G3" s="188"/>
      <c r="H3" s="188"/>
      <c r="I3" s="188"/>
      <c r="J3" s="188"/>
      <c r="K3" s="188"/>
      <c r="L3" s="188"/>
      <c r="M3" s="188"/>
      <c r="N3" s="188"/>
      <c r="O3" s="188"/>
      <c r="P3" s="188"/>
      <c r="Q3" s="188"/>
      <c r="R3" s="188"/>
      <c r="S3" s="188"/>
      <c r="T3" s="188"/>
      <c r="U3" s="188"/>
    </row>
    <row r="4" spans="1:21" ht="12.75" customHeight="1">
      <c r="A4" s="189" t="s">
        <v>116</v>
      </c>
      <c r="B4" s="188"/>
      <c r="C4" s="188"/>
      <c r="D4" s="188"/>
      <c r="E4" s="188"/>
      <c r="F4" s="188"/>
      <c r="G4" s="188"/>
      <c r="H4" s="188"/>
      <c r="I4" s="188"/>
      <c r="J4" s="188"/>
      <c r="K4" s="188"/>
      <c r="L4" s="188"/>
      <c r="M4" s="188"/>
      <c r="N4" s="188"/>
      <c r="O4" s="188"/>
      <c r="P4" s="188"/>
      <c r="Q4" s="188"/>
      <c r="R4" s="188"/>
      <c r="S4" s="188"/>
      <c r="T4" s="188"/>
      <c r="U4" s="188"/>
    </row>
    <row r="5" spans="1:21" ht="12.75" customHeight="1">
      <c r="A5" s="189" t="s">
        <v>137</v>
      </c>
      <c r="B5" s="188"/>
      <c r="C5" s="188"/>
      <c r="D5" s="188"/>
      <c r="E5" s="188"/>
      <c r="F5" s="188"/>
      <c r="G5" s="188"/>
      <c r="H5" s="188"/>
      <c r="I5" s="188"/>
      <c r="J5" s="188"/>
      <c r="K5" s="188"/>
      <c r="L5" s="188"/>
      <c r="M5" s="188"/>
      <c r="N5" s="188"/>
      <c r="O5" s="188"/>
      <c r="P5" s="188"/>
      <c r="Q5" s="188"/>
      <c r="R5" s="188"/>
      <c r="S5" s="188"/>
      <c r="T5" s="188"/>
      <c r="U5" s="188"/>
    </row>
    <row r="6" spans="1:21" ht="12.75" customHeight="1">
      <c r="A6" s="189" t="s">
        <v>163</v>
      </c>
      <c r="B6" s="188"/>
      <c r="C6" s="188"/>
      <c r="D6" s="188"/>
      <c r="E6" s="188"/>
      <c r="F6" s="188"/>
      <c r="G6" s="188"/>
      <c r="H6" s="188"/>
      <c r="I6" s="188"/>
      <c r="J6" s="188"/>
      <c r="K6" s="188"/>
      <c r="L6" s="188"/>
      <c r="M6" s="188"/>
      <c r="N6" s="188"/>
      <c r="O6" s="188"/>
      <c r="P6" s="188"/>
      <c r="Q6" s="188"/>
      <c r="R6" s="188"/>
      <c r="S6" s="188"/>
      <c r="T6" s="188"/>
      <c r="U6" s="188"/>
    </row>
    <row r="7" spans="1:21" ht="12.75" customHeight="1">
      <c r="A7" s="189" t="s">
        <v>90</v>
      </c>
      <c r="B7" s="188"/>
      <c r="C7" s="188"/>
      <c r="D7" s="188"/>
      <c r="E7" s="188"/>
      <c r="F7" s="188"/>
      <c r="G7" s="188"/>
      <c r="H7" s="188"/>
      <c r="I7" s="188"/>
      <c r="J7" s="188"/>
      <c r="K7" s="188"/>
      <c r="L7" s="188"/>
      <c r="M7" s="188"/>
      <c r="N7" s="188"/>
      <c r="O7" s="188"/>
      <c r="P7" s="188"/>
      <c r="Q7" s="188"/>
      <c r="R7" s="188"/>
      <c r="S7" s="188"/>
      <c r="T7" s="188"/>
      <c r="U7" s="188"/>
    </row>
    <row r="8" spans="1:21" ht="12.75" customHeight="1">
      <c r="A8" s="189" t="s">
        <v>91</v>
      </c>
      <c r="B8" s="188"/>
      <c r="C8" s="188"/>
      <c r="D8" s="188"/>
      <c r="E8" s="188"/>
      <c r="F8" s="188"/>
      <c r="G8" s="188"/>
      <c r="H8" s="188"/>
      <c r="I8" s="188"/>
      <c r="J8" s="188"/>
      <c r="K8" s="188"/>
      <c r="L8" s="188"/>
      <c r="M8" s="188"/>
      <c r="N8" s="188"/>
      <c r="O8" s="188"/>
      <c r="P8" s="188"/>
      <c r="Q8" s="188"/>
      <c r="R8" s="188"/>
      <c r="S8" s="188"/>
      <c r="T8" s="188"/>
      <c r="U8" s="188"/>
    </row>
    <row r="9" spans="1:21" ht="12.75" customHeight="1">
      <c r="A9" s="189" t="s">
        <v>247</v>
      </c>
      <c r="B9" s="188"/>
      <c r="C9" s="188"/>
      <c r="D9" s="188"/>
      <c r="E9" s="188"/>
      <c r="F9" s="188"/>
      <c r="G9" s="188"/>
      <c r="H9" s="188"/>
      <c r="I9" s="188"/>
      <c r="J9" s="188"/>
      <c r="K9" s="188"/>
      <c r="L9" s="188"/>
      <c r="M9" s="188"/>
      <c r="N9" s="188"/>
      <c r="O9" s="188"/>
      <c r="P9" s="188"/>
      <c r="Q9" s="188"/>
      <c r="R9" s="188"/>
      <c r="S9" s="188"/>
      <c r="T9" s="188"/>
      <c r="U9" s="188"/>
    </row>
    <row r="10" spans="1:21" ht="12.75" customHeight="1">
      <c r="A10" s="189" t="s">
        <v>92</v>
      </c>
      <c r="B10" s="188"/>
      <c r="C10" s="188"/>
      <c r="D10" s="188"/>
      <c r="E10" s="188"/>
      <c r="F10" s="188"/>
      <c r="G10" s="188"/>
      <c r="H10" s="188"/>
      <c r="I10" s="188"/>
      <c r="J10" s="188"/>
      <c r="K10" s="188"/>
      <c r="L10" s="188"/>
      <c r="M10" s="188"/>
      <c r="N10" s="188"/>
      <c r="O10" s="188"/>
      <c r="P10" s="188"/>
      <c r="Q10" s="188"/>
      <c r="R10" s="188"/>
      <c r="S10" s="188"/>
      <c r="T10" s="188"/>
      <c r="U10" s="188"/>
    </row>
    <row r="11" spans="1:21" ht="12.75" customHeight="1">
      <c r="A11" s="189" t="s">
        <v>138</v>
      </c>
      <c r="B11" s="188"/>
      <c r="C11" s="188"/>
      <c r="D11" s="188"/>
      <c r="E11" s="188"/>
      <c r="F11" s="188"/>
      <c r="G11" s="188"/>
      <c r="H11" s="188"/>
      <c r="I11" s="188"/>
      <c r="J11" s="188"/>
      <c r="K11" s="188"/>
      <c r="L11" s="188"/>
      <c r="M11" s="188"/>
      <c r="N11" s="188"/>
      <c r="O11" s="188"/>
      <c r="P11" s="188"/>
      <c r="Q11" s="188"/>
      <c r="R11" s="188"/>
      <c r="S11" s="188"/>
      <c r="T11" s="188"/>
      <c r="U11" s="188"/>
    </row>
    <row r="12" spans="1:21" ht="12.75" customHeight="1">
      <c r="A12" s="189" t="s">
        <v>459</v>
      </c>
      <c r="B12" s="188"/>
      <c r="C12" s="188"/>
      <c r="D12" s="188"/>
      <c r="E12" s="188"/>
      <c r="F12" s="188"/>
      <c r="G12" s="188"/>
      <c r="H12" s="188"/>
      <c r="I12" s="188"/>
      <c r="J12" s="188"/>
      <c r="K12" s="188"/>
      <c r="L12" s="188"/>
      <c r="M12" s="188"/>
      <c r="N12" s="188"/>
      <c r="O12" s="188"/>
      <c r="P12" s="188"/>
      <c r="Q12" s="188"/>
      <c r="R12" s="188"/>
      <c r="S12" s="188"/>
      <c r="T12" s="188"/>
      <c r="U12" s="188"/>
    </row>
    <row r="13" spans="1:21" ht="12.75" customHeight="1">
      <c r="A13" s="189" t="s">
        <v>460</v>
      </c>
      <c r="B13" s="188"/>
      <c r="C13" s="188"/>
      <c r="D13" s="188"/>
      <c r="E13" s="188"/>
      <c r="F13" s="188"/>
      <c r="G13" s="188"/>
      <c r="H13" s="188"/>
      <c r="I13" s="188"/>
      <c r="J13" s="188"/>
      <c r="K13" s="188"/>
      <c r="L13" s="188"/>
      <c r="M13" s="188"/>
      <c r="N13" s="188"/>
      <c r="O13" s="188"/>
      <c r="P13" s="188"/>
      <c r="Q13" s="188"/>
      <c r="R13" s="188"/>
      <c r="S13" s="188"/>
      <c r="T13" s="188"/>
      <c r="U13" s="188"/>
    </row>
    <row r="14" spans="1:21" ht="12.75" customHeight="1">
      <c r="A14" s="189" t="s">
        <v>461</v>
      </c>
      <c r="B14" s="188"/>
      <c r="C14" s="188"/>
      <c r="D14" s="188"/>
      <c r="E14" s="188"/>
      <c r="F14" s="188"/>
      <c r="G14" s="188"/>
      <c r="H14" s="188"/>
      <c r="I14" s="188"/>
      <c r="J14" s="188"/>
      <c r="K14" s="188"/>
      <c r="L14" s="188"/>
      <c r="M14" s="188"/>
      <c r="N14" s="188"/>
      <c r="O14" s="188"/>
      <c r="P14" s="188"/>
      <c r="Q14" s="188"/>
      <c r="R14" s="188"/>
      <c r="S14" s="188"/>
      <c r="T14" s="188"/>
      <c r="U14" s="188"/>
    </row>
    <row r="15" spans="1:21" ht="12.7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2.75" customHeight="1">
      <c r="A16" s="189" t="s">
        <v>462</v>
      </c>
      <c r="B16" s="188"/>
      <c r="C16" s="188"/>
      <c r="D16" s="188"/>
      <c r="E16" s="188"/>
      <c r="F16" s="188"/>
      <c r="G16" s="188"/>
      <c r="H16" s="188"/>
      <c r="I16" s="188"/>
      <c r="J16" s="188"/>
      <c r="K16" s="188"/>
      <c r="L16" s="188"/>
      <c r="M16" s="188"/>
      <c r="N16" s="188"/>
      <c r="O16" s="188"/>
      <c r="P16" s="188"/>
      <c r="Q16" s="188"/>
      <c r="R16" s="188"/>
      <c r="S16" s="188"/>
      <c r="T16" s="188"/>
      <c r="U16" s="188"/>
    </row>
    <row r="17" spans="1:21" ht="12.75" customHeight="1">
      <c r="A17" s="189" t="s">
        <v>237</v>
      </c>
      <c r="B17" s="188"/>
      <c r="C17" s="188"/>
      <c r="D17" s="188"/>
      <c r="E17" s="188"/>
      <c r="F17" s="188"/>
      <c r="G17" s="188"/>
      <c r="H17" s="188"/>
      <c r="I17" s="188"/>
      <c r="J17" s="188"/>
      <c r="K17" s="188"/>
      <c r="L17" s="188"/>
      <c r="M17" s="188"/>
      <c r="N17" s="188"/>
      <c r="O17" s="188"/>
      <c r="P17" s="188"/>
      <c r="Q17" s="188"/>
      <c r="R17" s="188"/>
      <c r="S17" s="188"/>
      <c r="T17" s="188"/>
      <c r="U17" s="188"/>
    </row>
    <row r="18" spans="1:21" ht="12.75" customHeight="1">
      <c r="A18" s="189" t="s">
        <v>436</v>
      </c>
      <c r="B18" s="188"/>
      <c r="C18" s="188"/>
      <c r="D18" s="188"/>
      <c r="E18" s="188"/>
      <c r="F18" s="188"/>
      <c r="G18" s="188"/>
      <c r="H18" s="188"/>
      <c r="I18" s="188"/>
      <c r="J18" s="188"/>
      <c r="K18" s="188"/>
      <c r="L18" s="188"/>
      <c r="M18" s="188"/>
      <c r="N18" s="188"/>
      <c r="O18" s="188"/>
      <c r="P18" s="188"/>
      <c r="Q18" s="188"/>
      <c r="R18" s="188"/>
      <c r="S18" s="188"/>
      <c r="T18" s="188"/>
      <c r="U18" s="188"/>
    </row>
    <row r="19" spans="1:21" ht="12.7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2.75" customHeight="1">
      <c r="A20" s="189" t="s">
        <v>438</v>
      </c>
      <c r="B20" s="188"/>
      <c r="C20" s="188"/>
      <c r="D20" s="188"/>
      <c r="E20" s="188"/>
      <c r="F20" s="188"/>
      <c r="G20" s="188"/>
      <c r="H20" s="188"/>
      <c r="I20" s="188"/>
      <c r="J20" s="188"/>
      <c r="K20" s="188"/>
      <c r="L20" s="188"/>
      <c r="M20" s="188"/>
      <c r="N20" s="188"/>
      <c r="O20" s="188"/>
      <c r="P20" s="188"/>
      <c r="Q20" s="188"/>
      <c r="R20" s="188"/>
      <c r="S20" s="188"/>
      <c r="T20" s="188"/>
      <c r="U20" s="188"/>
    </row>
    <row r="21" spans="1:21" ht="12.75" customHeight="1">
      <c r="A21" s="189" t="s">
        <v>439</v>
      </c>
      <c r="B21" s="188"/>
      <c r="C21" s="188"/>
      <c r="D21" s="188"/>
      <c r="E21" s="188"/>
      <c r="F21" s="188"/>
      <c r="G21" s="188"/>
      <c r="H21" s="188"/>
      <c r="I21" s="188"/>
      <c r="J21" s="188"/>
      <c r="K21" s="188"/>
      <c r="L21" s="188"/>
      <c r="M21" s="188"/>
      <c r="N21" s="188"/>
      <c r="O21" s="188"/>
      <c r="P21" s="188"/>
      <c r="Q21" s="188"/>
      <c r="R21" s="188"/>
      <c r="S21" s="188"/>
      <c r="T21" s="188"/>
      <c r="U21" s="188"/>
    </row>
    <row r="22" spans="1:21" ht="12.7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2.7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2.7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2.7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2.7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2.7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2.7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2.7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2.7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2.7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2.7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2.7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2.7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2.7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2.7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2.7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2.7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2.7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2.7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2.7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2.7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12.75" customHeight="1">
      <c r="A43" s="188"/>
      <c r="B43" s="188"/>
      <c r="C43" s="188"/>
      <c r="D43" s="188"/>
      <c r="E43" s="188"/>
      <c r="F43" s="188"/>
      <c r="G43" s="188"/>
      <c r="H43" s="188"/>
      <c r="I43" s="188"/>
      <c r="J43" s="188"/>
      <c r="K43" s="188"/>
      <c r="L43" s="188"/>
      <c r="M43" s="188"/>
      <c r="N43" s="188"/>
      <c r="O43" s="188"/>
      <c r="P43" s="188"/>
      <c r="Q43" s="188"/>
      <c r="R43" s="188"/>
      <c r="S43" s="188"/>
      <c r="T43" s="188"/>
      <c r="U43" s="188"/>
    </row>
    <row r="44" spans="1:21" ht="12.75" customHeight="1">
      <c r="A44" s="188"/>
      <c r="B44" s="188"/>
      <c r="C44" s="188"/>
      <c r="D44" s="188"/>
      <c r="E44" s="188"/>
      <c r="F44" s="188"/>
      <c r="G44" s="188"/>
      <c r="H44" s="188"/>
      <c r="I44" s="188"/>
      <c r="J44" s="188"/>
      <c r="K44" s="188"/>
      <c r="L44" s="188"/>
      <c r="M44" s="188"/>
      <c r="N44" s="188"/>
      <c r="O44" s="188"/>
      <c r="P44" s="188"/>
      <c r="Q44" s="188"/>
      <c r="R44" s="188"/>
      <c r="S44" s="188"/>
      <c r="T44" s="188"/>
      <c r="U44" s="188"/>
    </row>
    <row r="45" spans="1:21" ht="12.75" customHeight="1">
      <c r="A45" s="188"/>
      <c r="B45" s="188"/>
      <c r="C45" s="188"/>
      <c r="D45" s="188"/>
      <c r="E45" s="188"/>
      <c r="F45" s="188"/>
      <c r="G45" s="188"/>
      <c r="H45" s="188"/>
      <c r="I45" s="188"/>
      <c r="J45" s="188"/>
      <c r="K45" s="188"/>
      <c r="L45" s="188"/>
      <c r="M45" s="188"/>
      <c r="N45" s="188"/>
      <c r="O45" s="188"/>
      <c r="P45" s="188"/>
      <c r="Q45" s="188"/>
      <c r="R45" s="188"/>
      <c r="S45" s="188"/>
      <c r="T45" s="188"/>
      <c r="U45" s="188"/>
    </row>
    <row r="46" spans="1:21" ht="12.75" customHeight="1">
      <c r="A46" s="188"/>
      <c r="B46" s="188"/>
      <c r="C46" s="188"/>
      <c r="D46" s="188"/>
      <c r="E46" s="188"/>
      <c r="F46" s="188"/>
      <c r="G46" s="188"/>
      <c r="H46" s="188"/>
      <c r="I46" s="188"/>
      <c r="J46" s="188"/>
      <c r="K46" s="188"/>
      <c r="L46" s="188"/>
      <c r="M46" s="188"/>
      <c r="N46" s="188"/>
      <c r="O46" s="188"/>
      <c r="P46" s="188"/>
      <c r="Q46" s="188"/>
      <c r="R46" s="188"/>
      <c r="S46" s="188"/>
      <c r="T46" s="188"/>
      <c r="U46" s="188"/>
    </row>
    <row r="47" spans="1:21" ht="12.75" customHeight="1">
      <c r="A47" s="188"/>
      <c r="B47" s="188"/>
      <c r="C47" s="188"/>
      <c r="D47" s="188"/>
      <c r="E47" s="188"/>
      <c r="F47" s="188"/>
      <c r="G47" s="188"/>
      <c r="H47" s="188"/>
      <c r="I47" s="188"/>
      <c r="J47" s="188"/>
      <c r="K47" s="188"/>
      <c r="L47" s="188"/>
      <c r="M47" s="188"/>
      <c r="N47" s="188"/>
      <c r="O47" s="188"/>
      <c r="P47" s="188"/>
      <c r="Q47" s="188"/>
      <c r="R47" s="188"/>
      <c r="S47" s="188"/>
      <c r="T47" s="188"/>
      <c r="U47" s="188"/>
    </row>
    <row r="48" spans="1:21" ht="12.75" customHeight="1">
      <c r="A48" s="188"/>
      <c r="B48" s="188"/>
      <c r="C48" s="188"/>
      <c r="D48" s="188"/>
      <c r="E48" s="188"/>
      <c r="F48" s="188"/>
      <c r="G48" s="188"/>
      <c r="H48" s="188"/>
      <c r="I48" s="188"/>
      <c r="J48" s="188"/>
      <c r="K48" s="188"/>
      <c r="L48" s="188"/>
      <c r="M48" s="188"/>
      <c r="N48" s="188"/>
      <c r="O48" s="188"/>
      <c r="P48" s="188"/>
      <c r="Q48" s="188"/>
      <c r="R48" s="188"/>
      <c r="S48" s="188"/>
      <c r="T48" s="188"/>
      <c r="U48" s="188"/>
    </row>
    <row r="49" spans="1:21" ht="12.75" customHeight="1">
      <c r="A49" s="188"/>
      <c r="B49" s="188"/>
      <c r="C49" s="188"/>
      <c r="D49" s="188"/>
      <c r="E49" s="188"/>
      <c r="F49" s="188"/>
      <c r="G49" s="188"/>
      <c r="H49" s="188"/>
      <c r="I49" s="188"/>
      <c r="J49" s="188"/>
      <c r="K49" s="188"/>
      <c r="L49" s="188"/>
      <c r="M49" s="188"/>
      <c r="N49" s="188"/>
      <c r="O49" s="188"/>
      <c r="P49" s="188"/>
      <c r="Q49" s="188"/>
      <c r="R49" s="188"/>
      <c r="S49" s="188"/>
      <c r="T49" s="188"/>
      <c r="U49" s="188"/>
    </row>
    <row r="50" spans="1:21" ht="12.75" customHeight="1">
      <c r="A50" s="188"/>
      <c r="B50" s="188"/>
      <c r="C50" s="188"/>
      <c r="D50" s="188"/>
      <c r="E50" s="188"/>
      <c r="F50" s="188"/>
      <c r="G50" s="188"/>
      <c r="H50" s="188"/>
      <c r="I50" s="188"/>
      <c r="J50" s="188"/>
      <c r="K50" s="188"/>
      <c r="L50" s="188"/>
      <c r="M50" s="188"/>
      <c r="N50" s="188"/>
      <c r="O50" s="188"/>
      <c r="P50" s="188"/>
      <c r="Q50" s="188"/>
      <c r="R50" s="188"/>
      <c r="S50" s="188"/>
      <c r="T50" s="188"/>
      <c r="U50" s="188"/>
    </row>
    <row r="51" spans="1:21" ht="12.75" customHeight="1">
      <c r="A51" s="188"/>
      <c r="B51" s="188"/>
      <c r="C51" s="188"/>
      <c r="D51" s="188"/>
      <c r="E51" s="188"/>
      <c r="F51" s="188"/>
      <c r="G51" s="188"/>
      <c r="H51" s="188"/>
      <c r="I51" s="188"/>
      <c r="J51" s="188"/>
      <c r="K51" s="188"/>
      <c r="L51" s="188"/>
      <c r="M51" s="188"/>
      <c r="N51" s="188"/>
      <c r="O51" s="188"/>
      <c r="P51" s="188"/>
      <c r="Q51" s="188"/>
      <c r="R51" s="188"/>
      <c r="S51" s="188"/>
      <c r="T51" s="188"/>
      <c r="U51" s="188"/>
    </row>
    <row r="52" spans="1:21" ht="12.75" customHeight="1">
      <c r="A52" s="188"/>
      <c r="B52" s="188"/>
      <c r="C52" s="188"/>
      <c r="D52" s="188"/>
      <c r="E52" s="188"/>
      <c r="F52" s="188"/>
      <c r="G52" s="188"/>
      <c r="H52" s="188"/>
      <c r="I52" s="188"/>
      <c r="J52" s="188"/>
      <c r="K52" s="188"/>
      <c r="L52" s="188"/>
      <c r="M52" s="188"/>
      <c r="N52" s="188"/>
      <c r="O52" s="188"/>
      <c r="P52" s="188"/>
      <c r="Q52" s="188"/>
      <c r="R52" s="188"/>
      <c r="S52" s="188"/>
      <c r="T52" s="188"/>
      <c r="U52" s="188"/>
    </row>
    <row r="53" spans="1:21" ht="12.75" customHeight="1">
      <c r="A53" s="188"/>
      <c r="B53" s="188"/>
      <c r="C53" s="188"/>
      <c r="D53" s="188"/>
      <c r="E53" s="188"/>
      <c r="F53" s="188"/>
      <c r="G53" s="188"/>
      <c r="H53" s="188"/>
      <c r="I53" s="188"/>
      <c r="J53" s="188"/>
      <c r="K53" s="188"/>
      <c r="L53" s="188"/>
      <c r="M53" s="188"/>
      <c r="N53" s="188"/>
      <c r="O53" s="188"/>
      <c r="P53" s="188"/>
      <c r="Q53" s="188"/>
      <c r="R53" s="188"/>
      <c r="S53" s="188"/>
      <c r="T53" s="188"/>
      <c r="U53" s="188"/>
    </row>
    <row r="54" spans="1:21" ht="12.75" customHeight="1">
      <c r="A54" s="188"/>
      <c r="B54" s="188"/>
      <c r="C54" s="188"/>
      <c r="D54" s="188"/>
      <c r="E54" s="188"/>
      <c r="F54" s="188"/>
      <c r="G54" s="188"/>
      <c r="H54" s="188"/>
      <c r="I54" s="188"/>
      <c r="J54" s="188"/>
      <c r="K54" s="188"/>
      <c r="L54" s="188"/>
      <c r="M54" s="188"/>
      <c r="N54" s="188"/>
      <c r="O54" s="188"/>
      <c r="P54" s="188"/>
      <c r="Q54" s="188"/>
      <c r="R54" s="188"/>
      <c r="S54" s="188"/>
      <c r="T54" s="188"/>
      <c r="U54" s="188"/>
    </row>
    <row r="55" spans="1:21" ht="12.75" customHeight="1">
      <c r="A55" s="188"/>
      <c r="B55" s="188"/>
      <c r="C55" s="188"/>
      <c r="D55" s="188"/>
      <c r="E55" s="188"/>
      <c r="F55" s="188"/>
      <c r="G55" s="188"/>
      <c r="H55" s="188"/>
      <c r="I55" s="188"/>
      <c r="J55" s="188"/>
      <c r="K55" s="188"/>
      <c r="L55" s="188"/>
      <c r="M55" s="188"/>
      <c r="N55" s="188"/>
      <c r="O55" s="188"/>
      <c r="P55" s="188"/>
      <c r="Q55" s="188"/>
      <c r="R55" s="188"/>
      <c r="S55" s="188"/>
      <c r="T55" s="188"/>
      <c r="U55" s="188"/>
    </row>
    <row r="56" spans="1:21" ht="12.75" customHeight="1">
      <c r="A56" s="188"/>
      <c r="B56" s="188"/>
      <c r="C56" s="188"/>
      <c r="D56" s="188"/>
      <c r="E56" s="188"/>
      <c r="F56" s="188"/>
      <c r="G56" s="188"/>
      <c r="H56" s="188"/>
      <c r="I56" s="188"/>
      <c r="J56" s="188"/>
      <c r="K56" s="188"/>
      <c r="L56" s="188"/>
      <c r="M56" s="188"/>
      <c r="N56" s="188"/>
      <c r="O56" s="188"/>
      <c r="P56" s="188"/>
      <c r="Q56" s="188"/>
      <c r="R56" s="188"/>
      <c r="S56" s="188"/>
      <c r="T56" s="188"/>
      <c r="U56" s="188"/>
    </row>
    <row r="57" spans="1:21" ht="12.75" customHeight="1">
      <c r="A57" s="188"/>
      <c r="B57" s="188"/>
      <c r="C57" s="188"/>
      <c r="D57" s="188"/>
      <c r="E57" s="188"/>
      <c r="F57" s="188"/>
      <c r="G57" s="188"/>
      <c r="H57" s="188"/>
      <c r="I57" s="188"/>
      <c r="J57" s="188"/>
      <c r="K57" s="188"/>
      <c r="L57" s="188"/>
      <c r="M57" s="188"/>
      <c r="N57" s="188"/>
      <c r="O57" s="188"/>
      <c r="P57" s="188"/>
      <c r="Q57" s="188"/>
      <c r="R57" s="188"/>
      <c r="S57" s="188"/>
      <c r="T57" s="188"/>
      <c r="U57" s="188"/>
    </row>
    <row r="58" spans="1:21" ht="12.75" customHeight="1">
      <c r="A58" s="188"/>
      <c r="B58" s="188"/>
      <c r="C58" s="188"/>
      <c r="D58" s="188"/>
      <c r="E58" s="188"/>
      <c r="F58" s="188"/>
      <c r="G58" s="188"/>
      <c r="H58" s="188"/>
      <c r="I58" s="188"/>
      <c r="J58" s="188"/>
      <c r="K58" s="188"/>
      <c r="L58" s="188"/>
      <c r="M58" s="188"/>
      <c r="N58" s="188"/>
      <c r="O58" s="188"/>
      <c r="P58" s="188"/>
      <c r="Q58" s="188"/>
      <c r="R58" s="188"/>
      <c r="S58" s="188"/>
      <c r="T58" s="188"/>
      <c r="U58" s="188"/>
    </row>
    <row r="59" spans="1:21" ht="12.75" customHeight="1">
      <c r="A59" s="188"/>
      <c r="B59" s="188"/>
      <c r="C59" s="188"/>
      <c r="D59" s="188"/>
      <c r="E59" s="188"/>
      <c r="F59" s="188"/>
      <c r="G59" s="188"/>
      <c r="H59" s="188"/>
      <c r="I59" s="188"/>
      <c r="J59" s="188"/>
      <c r="K59" s="188"/>
      <c r="L59" s="188"/>
      <c r="M59" s="188"/>
      <c r="N59" s="188"/>
      <c r="O59" s="188"/>
      <c r="P59" s="188"/>
      <c r="Q59" s="188"/>
      <c r="R59" s="188"/>
      <c r="S59" s="188"/>
      <c r="T59" s="188"/>
      <c r="U59" s="188"/>
    </row>
    <row r="60" spans="1:21" ht="12.75" customHeight="1">
      <c r="A60" s="188"/>
      <c r="B60" s="188"/>
      <c r="C60" s="188"/>
      <c r="D60" s="188"/>
      <c r="E60" s="188"/>
      <c r="F60" s="188"/>
      <c r="G60" s="188"/>
      <c r="H60" s="188"/>
      <c r="I60" s="188"/>
      <c r="J60" s="188"/>
      <c r="K60" s="188"/>
      <c r="L60" s="188"/>
      <c r="M60" s="188"/>
      <c r="N60" s="188"/>
      <c r="O60" s="188"/>
      <c r="P60" s="188"/>
      <c r="Q60" s="188"/>
      <c r="R60" s="188"/>
      <c r="S60" s="188"/>
      <c r="T60" s="188"/>
      <c r="U60" s="188"/>
    </row>
    <row r="61" spans="1:21" ht="12.75" customHeight="1">
      <c r="A61" s="188"/>
      <c r="B61" s="188"/>
      <c r="C61" s="188"/>
      <c r="D61" s="188"/>
      <c r="E61" s="188"/>
      <c r="F61" s="188"/>
      <c r="G61" s="188"/>
      <c r="H61" s="188"/>
      <c r="I61" s="188"/>
      <c r="J61" s="188"/>
      <c r="K61" s="188"/>
      <c r="L61" s="188"/>
      <c r="M61" s="188"/>
      <c r="N61" s="188"/>
      <c r="O61" s="188"/>
      <c r="P61" s="188"/>
      <c r="Q61" s="188"/>
      <c r="R61" s="188"/>
      <c r="S61" s="188"/>
      <c r="T61" s="188"/>
      <c r="U61" s="188"/>
    </row>
    <row r="62" spans="1:21" ht="12.75" customHeight="1">
      <c r="A62" s="188"/>
      <c r="B62" s="188"/>
      <c r="C62" s="188"/>
      <c r="D62" s="188"/>
      <c r="E62" s="188"/>
      <c r="F62" s="188"/>
      <c r="G62" s="188"/>
      <c r="H62" s="188"/>
      <c r="I62" s="188"/>
      <c r="J62" s="188"/>
      <c r="K62" s="188"/>
      <c r="L62" s="188"/>
      <c r="M62" s="188"/>
      <c r="N62" s="188"/>
      <c r="O62" s="188"/>
      <c r="P62" s="188"/>
      <c r="Q62" s="188"/>
      <c r="R62" s="188"/>
      <c r="S62" s="188"/>
      <c r="T62" s="188"/>
      <c r="U62" s="188"/>
    </row>
    <row r="63" spans="1:21" ht="12.75" customHeight="1">
      <c r="A63" s="188"/>
      <c r="B63" s="188"/>
      <c r="C63" s="188"/>
      <c r="D63" s="188"/>
      <c r="E63" s="188"/>
      <c r="F63" s="188"/>
      <c r="G63" s="188"/>
      <c r="H63" s="188"/>
      <c r="I63" s="188"/>
      <c r="J63" s="188"/>
      <c r="K63" s="188"/>
      <c r="L63" s="188"/>
      <c r="M63" s="188"/>
      <c r="N63" s="188"/>
      <c r="O63" s="188"/>
      <c r="P63" s="188"/>
      <c r="Q63" s="188"/>
      <c r="R63" s="188"/>
      <c r="S63" s="188"/>
      <c r="T63" s="188"/>
      <c r="U63" s="188"/>
    </row>
    <row r="64" spans="1:21" ht="12.75" customHeight="1">
      <c r="A64" s="188"/>
      <c r="B64" s="188"/>
      <c r="C64" s="188"/>
      <c r="D64" s="188"/>
      <c r="E64" s="188"/>
      <c r="F64" s="188"/>
      <c r="G64" s="188"/>
      <c r="H64" s="188"/>
      <c r="I64" s="188"/>
      <c r="J64" s="188"/>
      <c r="K64" s="188"/>
      <c r="L64" s="188"/>
      <c r="M64" s="188"/>
      <c r="N64" s="188"/>
      <c r="O64" s="188"/>
      <c r="P64" s="188"/>
      <c r="Q64" s="188"/>
      <c r="R64" s="188"/>
      <c r="S64" s="188"/>
      <c r="T64" s="188"/>
      <c r="U64" s="188"/>
    </row>
    <row r="65" spans="1:21" ht="12.75" customHeight="1">
      <c r="A65" s="188"/>
      <c r="B65" s="188"/>
      <c r="C65" s="188"/>
      <c r="D65" s="188"/>
      <c r="E65" s="188"/>
      <c r="F65" s="188"/>
      <c r="G65" s="188"/>
      <c r="H65" s="188"/>
      <c r="I65" s="188"/>
      <c r="J65" s="188"/>
      <c r="K65" s="188"/>
      <c r="L65" s="188"/>
      <c r="M65" s="188"/>
      <c r="N65" s="188"/>
      <c r="O65" s="188"/>
      <c r="P65" s="188"/>
      <c r="Q65" s="188"/>
      <c r="R65" s="188"/>
      <c r="S65" s="188"/>
      <c r="T65" s="188"/>
      <c r="U65" s="188"/>
    </row>
    <row r="66" spans="1:21" ht="12.75" customHeight="1">
      <c r="A66" s="188"/>
      <c r="B66" s="188"/>
      <c r="C66" s="188"/>
      <c r="D66" s="188"/>
      <c r="E66" s="188"/>
      <c r="F66" s="188"/>
      <c r="G66" s="188"/>
      <c r="H66" s="188"/>
      <c r="I66" s="188"/>
      <c r="J66" s="188"/>
      <c r="K66" s="188"/>
      <c r="L66" s="188"/>
      <c r="M66" s="188"/>
      <c r="N66" s="188"/>
      <c r="O66" s="188"/>
      <c r="P66" s="188"/>
      <c r="Q66" s="188"/>
      <c r="R66" s="188"/>
      <c r="S66" s="188"/>
      <c r="T66" s="188"/>
      <c r="U66" s="188"/>
    </row>
    <row r="67" spans="1:21" ht="12.75" customHeight="1">
      <c r="A67" s="188"/>
      <c r="B67" s="188"/>
      <c r="C67" s="188"/>
      <c r="D67" s="188"/>
      <c r="E67" s="188"/>
      <c r="F67" s="188"/>
      <c r="G67" s="188"/>
      <c r="H67" s="188"/>
      <c r="I67" s="188"/>
      <c r="J67" s="188"/>
      <c r="K67" s="188"/>
      <c r="L67" s="188"/>
      <c r="M67" s="188"/>
      <c r="N67" s="188"/>
      <c r="O67" s="188"/>
      <c r="P67" s="188"/>
      <c r="Q67" s="188"/>
      <c r="R67" s="188"/>
      <c r="S67" s="188"/>
      <c r="T67" s="188"/>
      <c r="U67" s="188"/>
    </row>
    <row r="68" spans="1:21" ht="12.75" customHeight="1">
      <c r="A68" s="188"/>
      <c r="B68" s="188"/>
      <c r="C68" s="188"/>
      <c r="D68" s="188"/>
      <c r="E68" s="188"/>
      <c r="F68" s="188"/>
      <c r="G68" s="188"/>
      <c r="H68" s="188"/>
      <c r="I68" s="188"/>
      <c r="J68" s="188"/>
      <c r="K68" s="188"/>
      <c r="L68" s="188"/>
      <c r="M68" s="188"/>
      <c r="N68" s="188"/>
      <c r="O68" s="188"/>
      <c r="P68" s="188"/>
      <c r="Q68" s="188"/>
      <c r="R68" s="188"/>
      <c r="S68" s="188"/>
      <c r="T68" s="188"/>
      <c r="U68" s="188"/>
    </row>
    <row r="69" spans="1:21" ht="12.75" customHeight="1">
      <c r="A69" s="188"/>
      <c r="B69" s="188"/>
      <c r="C69" s="188"/>
      <c r="D69" s="188"/>
      <c r="E69" s="188"/>
      <c r="F69" s="188"/>
      <c r="G69" s="188"/>
      <c r="H69" s="188"/>
      <c r="I69" s="188"/>
      <c r="J69" s="188"/>
      <c r="K69" s="188"/>
      <c r="L69" s="188"/>
      <c r="M69" s="188"/>
      <c r="N69" s="188"/>
      <c r="O69" s="188"/>
      <c r="P69" s="188"/>
      <c r="Q69" s="188"/>
      <c r="R69" s="188"/>
      <c r="S69" s="188"/>
      <c r="T69" s="188"/>
      <c r="U69" s="188"/>
    </row>
    <row r="70" spans="1:21" ht="12.75" customHeight="1">
      <c r="A70" s="188"/>
      <c r="B70" s="188"/>
      <c r="C70" s="188"/>
      <c r="D70" s="188"/>
      <c r="E70" s="188"/>
      <c r="F70" s="188"/>
      <c r="G70" s="188"/>
      <c r="H70" s="188"/>
      <c r="I70" s="188"/>
      <c r="J70" s="188"/>
      <c r="K70" s="188"/>
      <c r="L70" s="188"/>
      <c r="M70" s="188"/>
      <c r="N70" s="188"/>
      <c r="O70" s="188"/>
      <c r="P70" s="188"/>
      <c r="Q70" s="188"/>
      <c r="R70" s="188"/>
      <c r="S70" s="188"/>
      <c r="T70" s="188"/>
      <c r="U70" s="188"/>
    </row>
    <row r="71" spans="1:21" ht="12.75" customHeight="1">
      <c r="A71" s="188"/>
      <c r="B71" s="188"/>
      <c r="C71" s="188"/>
      <c r="D71" s="188"/>
      <c r="E71" s="188"/>
      <c r="F71" s="188"/>
      <c r="G71" s="188"/>
      <c r="H71" s="188"/>
      <c r="I71" s="188"/>
      <c r="J71" s="188"/>
      <c r="K71" s="188"/>
      <c r="L71" s="188"/>
      <c r="M71" s="188"/>
      <c r="N71" s="188"/>
      <c r="O71" s="188"/>
      <c r="P71" s="188"/>
      <c r="Q71" s="188"/>
      <c r="R71" s="188"/>
      <c r="S71" s="188"/>
      <c r="T71" s="188"/>
      <c r="U71" s="188"/>
    </row>
    <row r="72" spans="1:21" ht="12.75" customHeight="1">
      <c r="A72" s="188"/>
      <c r="B72" s="188"/>
      <c r="C72" s="188"/>
      <c r="D72" s="188"/>
      <c r="E72" s="188"/>
      <c r="F72" s="188"/>
      <c r="G72" s="188"/>
      <c r="H72" s="188"/>
      <c r="I72" s="188"/>
      <c r="J72" s="188"/>
      <c r="K72" s="188"/>
      <c r="L72" s="188"/>
      <c r="M72" s="188"/>
      <c r="N72" s="188"/>
      <c r="O72" s="188"/>
      <c r="P72" s="188"/>
      <c r="Q72" s="188"/>
      <c r="R72" s="188"/>
      <c r="S72" s="188"/>
      <c r="T72" s="188"/>
      <c r="U72" s="188"/>
    </row>
    <row r="73" spans="1:21" ht="12.75" customHeight="1">
      <c r="A73" s="188"/>
      <c r="B73" s="188"/>
      <c r="C73" s="188"/>
      <c r="D73" s="188"/>
      <c r="E73" s="188"/>
      <c r="F73" s="188"/>
      <c r="G73" s="188"/>
      <c r="H73" s="188"/>
      <c r="I73" s="188"/>
      <c r="J73" s="188"/>
      <c r="K73" s="188"/>
      <c r="L73" s="188"/>
      <c r="M73" s="188"/>
      <c r="N73" s="188"/>
      <c r="O73" s="188"/>
      <c r="P73" s="188"/>
      <c r="Q73" s="188"/>
      <c r="R73" s="188"/>
      <c r="S73" s="188"/>
      <c r="T73" s="188"/>
      <c r="U73" s="188"/>
    </row>
    <row r="74" spans="1:21" ht="12.75" customHeight="1">
      <c r="A74" s="188"/>
      <c r="B74" s="188"/>
      <c r="C74" s="188"/>
      <c r="D74" s="188"/>
      <c r="E74" s="188"/>
      <c r="F74" s="188"/>
      <c r="G74" s="188"/>
      <c r="H74" s="188"/>
      <c r="I74" s="188"/>
      <c r="J74" s="188"/>
      <c r="K74" s="188"/>
      <c r="L74" s="188"/>
      <c r="M74" s="188"/>
      <c r="N74" s="188"/>
      <c r="O74" s="188"/>
      <c r="P74" s="188"/>
      <c r="Q74" s="188"/>
      <c r="R74" s="188"/>
      <c r="S74" s="188"/>
      <c r="T74" s="188"/>
      <c r="U74" s="188"/>
    </row>
    <row r="75" spans="1:21" ht="12.75" customHeight="1">
      <c r="A75" s="188"/>
      <c r="B75" s="188"/>
      <c r="C75" s="188"/>
      <c r="D75" s="188"/>
      <c r="E75" s="188"/>
      <c r="F75" s="188"/>
      <c r="G75" s="188"/>
      <c r="H75" s="188"/>
      <c r="I75" s="188"/>
      <c r="J75" s="188"/>
      <c r="K75" s="188"/>
      <c r="L75" s="188"/>
      <c r="M75" s="188"/>
      <c r="N75" s="188"/>
      <c r="O75" s="188"/>
      <c r="P75" s="188"/>
      <c r="Q75" s="188"/>
      <c r="R75" s="188"/>
      <c r="S75" s="188"/>
      <c r="T75" s="188"/>
      <c r="U75" s="188"/>
    </row>
    <row r="76" spans="1:21" ht="12.75" customHeight="1">
      <c r="A76" s="188"/>
      <c r="B76" s="188"/>
      <c r="C76" s="188"/>
      <c r="D76" s="188"/>
      <c r="E76" s="188"/>
      <c r="F76" s="188"/>
      <c r="G76" s="188"/>
      <c r="H76" s="188"/>
      <c r="I76" s="188"/>
      <c r="J76" s="188"/>
      <c r="K76" s="188"/>
      <c r="L76" s="188"/>
      <c r="M76" s="188"/>
      <c r="N76" s="188"/>
      <c r="O76" s="188"/>
      <c r="P76" s="188"/>
      <c r="Q76" s="188"/>
      <c r="R76" s="188"/>
      <c r="S76" s="188"/>
      <c r="T76" s="188"/>
      <c r="U76" s="188"/>
    </row>
    <row r="77" spans="1:21" ht="12.75" customHeight="1">
      <c r="A77" s="188"/>
      <c r="B77" s="188"/>
      <c r="C77" s="188"/>
      <c r="D77" s="188"/>
      <c r="E77" s="188"/>
      <c r="F77" s="188"/>
      <c r="G77" s="188"/>
      <c r="H77" s="188"/>
      <c r="I77" s="188"/>
      <c r="J77" s="188"/>
      <c r="K77" s="188"/>
      <c r="L77" s="188"/>
      <c r="M77" s="188"/>
      <c r="N77" s="188"/>
      <c r="O77" s="188"/>
      <c r="P77" s="188"/>
      <c r="Q77" s="188"/>
      <c r="R77" s="188"/>
      <c r="S77" s="188"/>
      <c r="T77" s="188"/>
      <c r="U77" s="188"/>
    </row>
    <row r="78" spans="1:21" ht="12.75" customHeight="1">
      <c r="A78" s="188"/>
      <c r="B78" s="188"/>
      <c r="C78" s="188"/>
      <c r="D78" s="188"/>
      <c r="E78" s="188"/>
      <c r="F78" s="188"/>
      <c r="G78" s="188"/>
      <c r="H78" s="188"/>
      <c r="I78" s="188"/>
      <c r="J78" s="188"/>
      <c r="K78" s="188"/>
      <c r="L78" s="188"/>
      <c r="M78" s="188"/>
      <c r="N78" s="188"/>
      <c r="O78" s="188"/>
      <c r="P78" s="188"/>
      <c r="Q78" s="188"/>
      <c r="R78" s="188"/>
      <c r="S78" s="188"/>
      <c r="T78" s="188"/>
      <c r="U78" s="188"/>
    </row>
    <row r="79" spans="1:21" ht="12.75" customHeight="1">
      <c r="A79" s="188"/>
      <c r="B79" s="188"/>
      <c r="C79" s="188"/>
      <c r="D79" s="188"/>
      <c r="E79" s="188"/>
      <c r="F79" s="188"/>
      <c r="G79" s="188"/>
      <c r="H79" s="188"/>
      <c r="I79" s="188"/>
      <c r="J79" s="188"/>
      <c r="K79" s="188"/>
      <c r="L79" s="188"/>
      <c r="M79" s="188"/>
      <c r="N79" s="188"/>
      <c r="O79" s="188"/>
      <c r="P79" s="188"/>
      <c r="Q79" s="188"/>
      <c r="R79" s="188"/>
      <c r="S79" s="188"/>
      <c r="T79" s="188"/>
      <c r="U79" s="188"/>
    </row>
    <row r="80" spans="1:21" ht="12.75" customHeight="1">
      <c r="A80" s="188"/>
      <c r="B80" s="188"/>
      <c r="C80" s="188"/>
      <c r="D80" s="188"/>
      <c r="E80" s="188"/>
      <c r="F80" s="188"/>
      <c r="G80" s="188"/>
      <c r="H80" s="188"/>
      <c r="I80" s="188"/>
      <c r="J80" s="188"/>
      <c r="K80" s="188"/>
      <c r="L80" s="188"/>
      <c r="M80" s="188"/>
      <c r="N80" s="188"/>
      <c r="O80" s="188"/>
      <c r="P80" s="188"/>
      <c r="Q80" s="188"/>
      <c r="R80" s="188"/>
      <c r="S80" s="188"/>
      <c r="T80" s="188"/>
      <c r="U80" s="188"/>
    </row>
    <row r="81" spans="1:21" ht="12.75" customHeight="1">
      <c r="A81" s="188"/>
      <c r="B81" s="188"/>
      <c r="C81" s="188"/>
      <c r="D81" s="188"/>
      <c r="E81" s="188"/>
      <c r="F81" s="188"/>
      <c r="G81" s="188"/>
      <c r="H81" s="188"/>
      <c r="I81" s="188"/>
      <c r="J81" s="188"/>
      <c r="K81" s="188"/>
      <c r="L81" s="188"/>
      <c r="M81" s="188"/>
      <c r="N81" s="188"/>
      <c r="O81" s="188"/>
      <c r="P81" s="188"/>
      <c r="Q81" s="188"/>
      <c r="R81" s="188"/>
      <c r="S81" s="188"/>
      <c r="T81" s="188"/>
      <c r="U81" s="188"/>
    </row>
    <row r="82" spans="1:21" ht="12.75" customHeight="1">
      <c r="A82" s="188"/>
      <c r="B82" s="188"/>
      <c r="C82" s="188"/>
      <c r="D82" s="188"/>
      <c r="E82" s="188"/>
      <c r="F82" s="188"/>
      <c r="G82" s="188"/>
      <c r="H82" s="188"/>
      <c r="I82" s="188"/>
      <c r="J82" s="188"/>
      <c r="K82" s="188"/>
      <c r="L82" s="188"/>
      <c r="M82" s="188"/>
      <c r="N82" s="188"/>
      <c r="O82" s="188"/>
      <c r="P82" s="188"/>
      <c r="Q82" s="188"/>
      <c r="R82" s="188"/>
      <c r="S82" s="188"/>
      <c r="T82" s="188"/>
      <c r="U82" s="188"/>
    </row>
    <row r="83" spans="1:21" ht="12.75" customHeight="1">
      <c r="A83" s="188"/>
      <c r="B83" s="188"/>
      <c r="C83" s="188"/>
      <c r="D83" s="188"/>
      <c r="E83" s="188"/>
      <c r="F83" s="188"/>
      <c r="G83" s="188"/>
      <c r="H83" s="188"/>
      <c r="I83" s="188"/>
      <c r="J83" s="188"/>
      <c r="K83" s="188"/>
      <c r="L83" s="188"/>
      <c r="M83" s="188"/>
      <c r="N83" s="188"/>
      <c r="O83" s="188"/>
      <c r="P83" s="188"/>
      <c r="Q83" s="188"/>
      <c r="R83" s="188"/>
      <c r="S83" s="188"/>
      <c r="T83" s="188"/>
      <c r="U83" s="188"/>
    </row>
    <row r="84" spans="1:21" ht="12.75" customHeight="1">
      <c r="A84" s="188"/>
      <c r="B84" s="188"/>
      <c r="C84" s="188"/>
      <c r="D84" s="188"/>
      <c r="E84" s="188"/>
      <c r="F84" s="188"/>
      <c r="G84" s="188"/>
      <c r="H84" s="188"/>
      <c r="I84" s="188"/>
      <c r="J84" s="188"/>
      <c r="K84" s="188"/>
      <c r="L84" s="188"/>
      <c r="M84" s="188"/>
      <c r="N84" s="188"/>
      <c r="O84" s="188"/>
      <c r="P84" s="188"/>
      <c r="Q84" s="188"/>
      <c r="R84" s="188"/>
      <c r="S84" s="188"/>
      <c r="T84" s="188"/>
      <c r="U84" s="188"/>
    </row>
    <row r="85" spans="1:21" ht="12.75" customHeight="1">
      <c r="A85" s="188"/>
      <c r="B85" s="188"/>
      <c r="C85" s="188"/>
      <c r="D85" s="188"/>
      <c r="E85" s="188"/>
      <c r="F85" s="188"/>
      <c r="G85" s="188"/>
      <c r="H85" s="188"/>
      <c r="I85" s="188"/>
      <c r="J85" s="188"/>
      <c r="K85" s="188"/>
      <c r="L85" s="188"/>
      <c r="M85" s="188"/>
      <c r="N85" s="188"/>
      <c r="O85" s="188"/>
      <c r="P85" s="188"/>
      <c r="Q85" s="188"/>
      <c r="R85" s="188"/>
      <c r="S85" s="188"/>
      <c r="T85" s="188"/>
      <c r="U85" s="188"/>
    </row>
    <row r="86" spans="1:21" ht="12.75" customHeight="1">
      <c r="A86" s="188"/>
      <c r="B86" s="188"/>
      <c r="C86" s="188"/>
      <c r="D86" s="188"/>
      <c r="E86" s="188"/>
      <c r="F86" s="188"/>
      <c r="G86" s="188"/>
      <c r="H86" s="188"/>
      <c r="I86" s="188"/>
      <c r="J86" s="188"/>
      <c r="K86" s="188"/>
      <c r="L86" s="188"/>
      <c r="M86" s="188"/>
      <c r="N86" s="188"/>
      <c r="O86" s="188"/>
      <c r="P86" s="188"/>
      <c r="Q86" s="188"/>
      <c r="R86" s="188"/>
      <c r="S86" s="188"/>
      <c r="T86" s="188"/>
      <c r="U86" s="188"/>
    </row>
    <row r="87" spans="1:21" ht="12.75" customHeight="1">
      <c r="A87" s="188"/>
      <c r="B87" s="188"/>
      <c r="C87" s="188"/>
      <c r="D87" s="188"/>
      <c r="E87" s="188"/>
      <c r="F87" s="188"/>
      <c r="G87" s="188"/>
      <c r="H87" s="188"/>
      <c r="I87" s="188"/>
      <c r="J87" s="188"/>
      <c r="K87" s="188"/>
      <c r="L87" s="188"/>
      <c r="M87" s="188"/>
      <c r="N87" s="188"/>
      <c r="O87" s="188"/>
      <c r="P87" s="188"/>
      <c r="Q87" s="188"/>
      <c r="R87" s="188"/>
      <c r="S87" s="188"/>
      <c r="T87" s="188"/>
      <c r="U87" s="188"/>
    </row>
    <row r="88" spans="1:21" ht="12.75" customHeight="1">
      <c r="A88" s="188"/>
      <c r="B88" s="188"/>
      <c r="C88" s="188"/>
      <c r="D88" s="188"/>
      <c r="E88" s="188"/>
      <c r="F88" s="188"/>
      <c r="G88" s="188"/>
      <c r="H88" s="188"/>
      <c r="I88" s="188"/>
      <c r="J88" s="188"/>
      <c r="K88" s="188"/>
      <c r="L88" s="188"/>
      <c r="M88" s="188"/>
      <c r="N88" s="188"/>
      <c r="O88" s="188"/>
      <c r="P88" s="188"/>
      <c r="Q88" s="188"/>
      <c r="R88" s="188"/>
      <c r="S88" s="188"/>
      <c r="T88" s="188"/>
      <c r="U88" s="188"/>
    </row>
    <row r="89" spans="1:21" ht="12.75" customHeight="1">
      <c r="A89" s="188"/>
      <c r="B89" s="188"/>
      <c r="C89" s="188"/>
      <c r="D89" s="188"/>
      <c r="E89" s="188"/>
      <c r="F89" s="188"/>
      <c r="G89" s="188"/>
      <c r="H89" s="188"/>
      <c r="I89" s="188"/>
      <c r="J89" s="188"/>
      <c r="K89" s="188"/>
      <c r="L89" s="188"/>
      <c r="M89" s="188"/>
      <c r="N89" s="188"/>
      <c r="O89" s="188"/>
      <c r="P89" s="188"/>
      <c r="Q89" s="188"/>
      <c r="R89" s="188"/>
      <c r="S89" s="188"/>
      <c r="T89" s="188"/>
      <c r="U89" s="188"/>
    </row>
    <row r="90" spans="1:21" ht="12.75" customHeight="1">
      <c r="A90" s="188"/>
      <c r="B90" s="188"/>
      <c r="C90" s="188"/>
      <c r="D90" s="188"/>
      <c r="E90" s="188"/>
      <c r="F90" s="188"/>
      <c r="G90" s="188"/>
      <c r="H90" s="188"/>
      <c r="I90" s="188"/>
      <c r="J90" s="188"/>
      <c r="K90" s="188"/>
      <c r="L90" s="188"/>
      <c r="M90" s="188"/>
      <c r="N90" s="188"/>
      <c r="O90" s="188"/>
      <c r="P90" s="188"/>
      <c r="Q90" s="188"/>
      <c r="R90" s="188"/>
      <c r="S90" s="188"/>
      <c r="T90" s="188"/>
      <c r="U90" s="188"/>
    </row>
    <row r="91" spans="1:21" ht="12.75" customHeight="1">
      <c r="A91" s="188"/>
      <c r="B91" s="188"/>
      <c r="C91" s="188"/>
      <c r="D91" s="188"/>
      <c r="E91" s="188"/>
      <c r="F91" s="188"/>
      <c r="G91" s="188"/>
      <c r="H91" s="188"/>
      <c r="I91" s="188"/>
      <c r="J91" s="188"/>
      <c r="K91" s="188"/>
      <c r="L91" s="188"/>
      <c r="M91" s="188"/>
      <c r="N91" s="188"/>
      <c r="O91" s="188"/>
      <c r="P91" s="188"/>
      <c r="Q91" s="188"/>
      <c r="R91" s="188"/>
      <c r="S91" s="188"/>
      <c r="T91" s="188"/>
      <c r="U91" s="188"/>
    </row>
    <row r="92" spans="1:21" ht="12.75" customHeight="1">
      <c r="A92" s="188"/>
      <c r="B92" s="188"/>
      <c r="C92" s="188"/>
      <c r="D92" s="188"/>
      <c r="E92" s="188"/>
      <c r="F92" s="188"/>
      <c r="G92" s="188"/>
      <c r="H92" s="188"/>
      <c r="I92" s="188"/>
      <c r="J92" s="188"/>
      <c r="K92" s="188"/>
      <c r="L92" s="188"/>
      <c r="M92" s="188"/>
      <c r="N92" s="188"/>
      <c r="O92" s="188"/>
      <c r="P92" s="188"/>
      <c r="Q92" s="188"/>
      <c r="R92" s="188"/>
      <c r="S92" s="188"/>
      <c r="T92" s="188"/>
      <c r="U92" s="188"/>
    </row>
    <row r="93" spans="1:21" ht="12.75" customHeight="1">
      <c r="A93" s="188"/>
      <c r="B93" s="188"/>
      <c r="C93" s="188"/>
      <c r="D93" s="188"/>
      <c r="E93" s="188"/>
      <c r="F93" s="188"/>
      <c r="G93" s="188"/>
      <c r="H93" s="188"/>
      <c r="I93" s="188"/>
      <c r="J93" s="188"/>
      <c r="K93" s="188"/>
      <c r="L93" s="188"/>
      <c r="M93" s="188"/>
      <c r="N93" s="188"/>
      <c r="O93" s="188"/>
      <c r="P93" s="188"/>
      <c r="Q93" s="188"/>
      <c r="R93" s="188"/>
      <c r="S93" s="188"/>
      <c r="T93" s="188"/>
      <c r="U93" s="188"/>
    </row>
    <row r="94" spans="1:21" ht="12.75" customHeight="1">
      <c r="A94" s="188"/>
      <c r="B94" s="188"/>
      <c r="C94" s="188"/>
      <c r="D94" s="188"/>
      <c r="E94" s="188"/>
      <c r="F94" s="188"/>
      <c r="G94" s="188"/>
      <c r="H94" s="188"/>
      <c r="I94" s="188"/>
      <c r="J94" s="188"/>
      <c r="K94" s="188"/>
      <c r="L94" s="188"/>
      <c r="M94" s="188"/>
      <c r="N94" s="188"/>
      <c r="O94" s="188"/>
      <c r="P94" s="188"/>
      <c r="Q94" s="188"/>
      <c r="R94" s="188"/>
      <c r="S94" s="188"/>
      <c r="T94" s="188"/>
      <c r="U94" s="188"/>
    </row>
    <row r="95" spans="1:21" ht="12.75" customHeight="1">
      <c r="A95" s="188"/>
      <c r="B95" s="188"/>
      <c r="C95" s="188"/>
      <c r="D95" s="188"/>
      <c r="E95" s="188"/>
      <c r="F95" s="188"/>
      <c r="G95" s="188"/>
      <c r="H95" s="188"/>
      <c r="I95" s="188"/>
      <c r="J95" s="188"/>
      <c r="K95" s="188"/>
      <c r="L95" s="188"/>
      <c r="M95" s="188"/>
      <c r="N95" s="188"/>
      <c r="O95" s="188"/>
      <c r="P95" s="188"/>
      <c r="Q95" s="188"/>
      <c r="R95" s="188"/>
      <c r="S95" s="188"/>
      <c r="T95" s="188"/>
      <c r="U95" s="188"/>
    </row>
    <row r="96" spans="1:21" ht="12.75" customHeight="1">
      <c r="A96" s="188"/>
      <c r="B96" s="188"/>
      <c r="C96" s="188"/>
      <c r="D96" s="188"/>
      <c r="E96" s="188"/>
      <c r="F96" s="188"/>
      <c r="G96" s="188"/>
      <c r="H96" s="188"/>
      <c r="I96" s="188"/>
      <c r="J96" s="188"/>
      <c r="K96" s="188"/>
      <c r="L96" s="188"/>
      <c r="M96" s="188"/>
      <c r="N96" s="188"/>
      <c r="O96" s="188"/>
      <c r="P96" s="188"/>
      <c r="Q96" s="188"/>
      <c r="R96" s="188"/>
      <c r="S96" s="188"/>
      <c r="T96" s="188"/>
      <c r="U96" s="188"/>
    </row>
    <row r="97" spans="1:21" ht="12.75" customHeight="1">
      <c r="A97" s="188"/>
      <c r="B97" s="188"/>
      <c r="C97" s="188"/>
      <c r="D97" s="188"/>
      <c r="E97" s="188"/>
      <c r="F97" s="188"/>
      <c r="G97" s="188"/>
      <c r="H97" s="188"/>
      <c r="I97" s="188"/>
      <c r="J97" s="188"/>
      <c r="K97" s="188"/>
      <c r="L97" s="188"/>
      <c r="M97" s="188"/>
      <c r="N97" s="188"/>
      <c r="O97" s="188"/>
      <c r="P97" s="188"/>
      <c r="Q97" s="188"/>
      <c r="R97" s="188"/>
      <c r="S97" s="188"/>
      <c r="T97" s="188"/>
      <c r="U97" s="188"/>
    </row>
    <row r="98" spans="1:21" ht="12.75" customHeight="1">
      <c r="A98" s="188"/>
      <c r="B98" s="188"/>
      <c r="C98" s="188"/>
      <c r="D98" s="188"/>
      <c r="E98" s="188"/>
      <c r="F98" s="188"/>
      <c r="G98" s="188"/>
      <c r="H98" s="188"/>
      <c r="I98" s="188"/>
      <c r="J98" s="188"/>
      <c r="K98" s="188"/>
      <c r="L98" s="188"/>
      <c r="M98" s="188"/>
      <c r="N98" s="188"/>
      <c r="O98" s="188"/>
      <c r="P98" s="188"/>
      <c r="Q98" s="188"/>
      <c r="R98" s="188"/>
      <c r="S98" s="188"/>
      <c r="T98" s="188"/>
      <c r="U98" s="188"/>
    </row>
    <row r="99" spans="1:21" ht="12.75" customHeight="1">
      <c r="A99" s="188"/>
      <c r="B99" s="188"/>
      <c r="C99" s="188"/>
      <c r="D99" s="188"/>
      <c r="E99" s="188"/>
      <c r="F99" s="188"/>
      <c r="G99" s="188"/>
      <c r="H99" s="188"/>
      <c r="I99" s="188"/>
      <c r="J99" s="188"/>
      <c r="K99" s="188"/>
      <c r="L99" s="188"/>
      <c r="M99" s="188"/>
      <c r="N99" s="188"/>
      <c r="O99" s="188"/>
      <c r="P99" s="188"/>
      <c r="Q99" s="188"/>
      <c r="R99" s="188"/>
      <c r="S99" s="188"/>
      <c r="T99" s="188"/>
      <c r="U99" s="188"/>
    </row>
    <row r="100" spans="1:21"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row>
    <row r="101" spans="1:21"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row>
    <row r="102" spans="1:21"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row>
    <row r="103" spans="1:21"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row>
    <row r="104" spans="1:21"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row>
    <row r="105" spans="1:21"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row>
    <row r="106" spans="1:21"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row>
    <row r="107" spans="1:21"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row>
    <row r="108" spans="1:21"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row>
    <row r="109" spans="1:21"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row>
    <row r="110" spans="1:21"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row>
    <row r="111" spans="1:21"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row>
    <row r="112" spans="1:21"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row>
    <row r="113" spans="1:21"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row>
    <row r="114" spans="1:21"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row>
    <row r="115" spans="1:21"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row>
    <row r="116" spans="1:21"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row>
    <row r="117" spans="1:21"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row>
    <row r="118" spans="1:21"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row>
    <row r="119" spans="1:21"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row>
    <row r="120" spans="1:21"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row>
    <row r="121" spans="1:21"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row>
    <row r="122" spans="1:21"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row>
    <row r="123" spans="1:21"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row>
    <row r="124" spans="1:21"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row>
    <row r="125" spans="1:21"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row>
    <row r="126" spans="1:21"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row>
    <row r="127" spans="1:21"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row>
    <row r="128" spans="1:21"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row>
    <row r="129" spans="1:21"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row>
    <row r="130" spans="1:21"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row>
    <row r="131" spans="1:21"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row>
    <row r="132" spans="1:21"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row>
    <row r="133" spans="1:21"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row>
    <row r="134" spans="1:21"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row>
    <row r="135" spans="1:21"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row>
    <row r="136" spans="1:21"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row>
    <row r="137" spans="1:21"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row>
    <row r="138" spans="1:21"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row>
    <row r="139" spans="1:21"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row>
    <row r="140" spans="1:21"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row>
    <row r="141" spans="1:21"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row>
    <row r="142" spans="1:21"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row>
    <row r="143" spans="1:21"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row>
    <row r="144" spans="1:21"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row>
    <row r="145" spans="1:21"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row>
    <row r="146" spans="1:21"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row>
    <row r="147" spans="1:21"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row>
    <row r="148" spans="1:21"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row>
    <row r="149" spans="1:21"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row>
    <row r="150" spans="1:21"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row>
    <row r="151" spans="1:21"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row>
    <row r="152" spans="1:21"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row>
    <row r="153" spans="1:21"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row>
    <row r="154" spans="1:21"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row>
    <row r="155" spans="1:21"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row>
    <row r="156" spans="1:21"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row>
    <row r="157" spans="1:21"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row>
    <row r="158" spans="1:21"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row>
    <row r="159" spans="1:21"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row>
    <row r="160" spans="1:21"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row>
    <row r="161" spans="1:21"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row>
    <row r="162" spans="1:21"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row>
    <row r="163" spans="1:21"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row>
    <row r="164" spans="1:21"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row>
    <row r="165" spans="1:21"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row>
    <row r="166" spans="1:21"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row>
    <row r="167" spans="1:21"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row>
    <row r="168" spans="1:21"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row>
    <row r="169" spans="1:21"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row>
    <row r="170" spans="1:21"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row>
    <row r="171" spans="1:21"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row>
    <row r="172" spans="1:21"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row>
    <row r="173" spans="1:21"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row>
    <row r="174" spans="1:21"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row>
    <row r="175" spans="1:21"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row>
    <row r="176" spans="1:21"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row>
    <row r="177" spans="1:21"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row>
    <row r="178" spans="1:21"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row>
    <row r="179" spans="1:21"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row>
    <row r="180" spans="1:21"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row>
    <row r="181" spans="1:21"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row>
    <row r="182" spans="1:21"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row>
    <row r="183" spans="1:21"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row>
    <row r="184" spans="1:21"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row>
    <row r="185" spans="1:21"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row>
    <row r="186" spans="1:21"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row>
    <row r="187" spans="1:21"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row>
    <row r="188" spans="1:21"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row>
    <row r="189" spans="1:21"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row>
    <row r="190" spans="1:21"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row>
    <row r="191" spans="1:21"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row>
    <row r="192" spans="1:21"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row>
    <row r="193" spans="1:21"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row>
    <row r="194" spans="1:21"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row>
    <row r="195" spans="1:21"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row>
    <row r="196" spans="1:21"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row>
    <row r="197" spans="1:21"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row>
    <row r="198" spans="1:21"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row>
    <row r="199" spans="1:21"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row>
    <row r="200" spans="1:21"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row>
    <row r="201" spans="1:21"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row>
    <row r="202" spans="1:21"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row>
    <row r="203" spans="1:21"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row>
    <row r="204" spans="1:21"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row>
    <row r="205" spans="1:21"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row>
    <row r="206" spans="1:21"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row>
    <row r="207" spans="1:21"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row>
    <row r="208" spans="1:21"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row>
    <row r="209" spans="1:21"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row>
    <row r="210" spans="1:21"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row>
    <row r="211" spans="1:21"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row>
    <row r="212" spans="1:21"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row>
    <row r="213" spans="1:21"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row>
    <row r="214" spans="1:21"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row>
    <row r="215" spans="1:21"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row>
    <row r="216" spans="1:21"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row>
    <row r="217" spans="1:21"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row>
    <row r="218" spans="1:21"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row>
    <row r="219" spans="1:21"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row>
    <row r="220" spans="1:21"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row>
    <row r="221" spans="1:21"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row>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Riesg Gestión</vt:lpstr>
      <vt:lpstr>Riesg Corrupc</vt:lpstr>
      <vt:lpstr>Tabla probabilidad</vt:lpstr>
      <vt:lpstr>Tabla Impacto</vt:lpstr>
      <vt:lpstr>Opciones Tratamiento</vt:lpstr>
      <vt:lpstr>Tabla Valoración controles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Gutierrez</dc:creator>
  <cp:lastModifiedBy>IDEP</cp:lastModifiedBy>
  <dcterms:created xsi:type="dcterms:W3CDTF">2022-02-16T01:14:43Z</dcterms:created>
  <dcterms:modified xsi:type="dcterms:W3CDTF">2023-01-31T21:50:27Z</dcterms:modified>
</cp:coreProperties>
</file>